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8390" windowHeight="10740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terv'!$A$1:$R$140</definedName>
  </definedNames>
  <calcPr calcId="124519"/>
</workbook>
</file>

<file path=xl/calcChain.xml><?xml version="1.0" encoding="utf-8"?>
<calcChain xmlns="http://schemas.openxmlformats.org/spreadsheetml/2006/main">
  <c r="P85" i="1"/>
  <c r="P135"/>
  <c r="P134"/>
  <c r="Q134" s="1"/>
  <c r="Q135" s="1"/>
  <c r="P136"/>
  <c r="Q83"/>
  <c r="Q136" l="1"/>
  <c r="R136" s="1"/>
  <c r="D83"/>
  <c r="P109"/>
  <c r="P104"/>
  <c r="P76"/>
  <c r="R76" s="1"/>
  <c r="P77"/>
  <c r="R77" s="1"/>
  <c r="H83"/>
  <c r="I83"/>
  <c r="J83"/>
  <c r="K83"/>
  <c r="L83"/>
  <c r="M83"/>
  <c r="N83"/>
  <c r="O83"/>
  <c r="E83"/>
  <c r="F83"/>
  <c r="G83"/>
  <c r="P79" l="1"/>
  <c r="R79" s="1"/>
  <c r="Q29"/>
  <c r="Q44"/>
  <c r="P42"/>
  <c r="R42" s="1"/>
  <c r="P43"/>
  <c r="P32"/>
  <c r="P33"/>
  <c r="R33" s="1"/>
  <c r="P34"/>
  <c r="R34" s="1"/>
  <c r="P35"/>
  <c r="R35" s="1"/>
  <c r="P36"/>
  <c r="R36" s="1"/>
  <c r="P37"/>
  <c r="P38"/>
  <c r="R38" s="1"/>
  <c r="P39"/>
  <c r="R39" s="1"/>
  <c r="P40"/>
  <c r="P41"/>
  <c r="R41" s="1"/>
  <c r="R37"/>
  <c r="Q66"/>
  <c r="R120"/>
  <c r="R112"/>
  <c r="R111"/>
  <c r="P108"/>
  <c r="R108" s="1"/>
  <c r="P47"/>
  <c r="N72"/>
  <c r="P13"/>
  <c r="Q13" s="1"/>
  <c r="J58"/>
  <c r="P22"/>
  <c r="R22" s="1"/>
  <c r="P110"/>
  <c r="R110" s="1"/>
  <c r="P113"/>
  <c r="R113" s="1"/>
  <c r="P114"/>
  <c r="R114" s="1"/>
  <c r="P115"/>
  <c r="R115" s="1"/>
  <c r="P116"/>
  <c r="R116" s="1"/>
  <c r="P117"/>
  <c r="R117" s="1"/>
  <c r="P118"/>
  <c r="R118" s="1"/>
  <c r="P93"/>
  <c r="P57"/>
  <c r="P122"/>
  <c r="R122" s="1"/>
  <c r="P89"/>
  <c r="P127"/>
  <c r="R127" s="1"/>
  <c r="P94"/>
  <c r="R94" s="1"/>
  <c r="P53"/>
  <c r="P23"/>
  <c r="R23" s="1"/>
  <c r="P10"/>
  <c r="Q10" s="1"/>
  <c r="P100"/>
  <c r="R100" s="1"/>
  <c r="P131"/>
  <c r="R131" s="1"/>
  <c r="D44"/>
  <c r="E44"/>
  <c r="F44"/>
  <c r="G44"/>
  <c r="E132"/>
  <c r="H132"/>
  <c r="H85" s="1"/>
  <c r="I132"/>
  <c r="I85" s="1"/>
  <c r="K132"/>
  <c r="L132"/>
  <c r="L85" s="1"/>
  <c r="O132"/>
  <c r="P121"/>
  <c r="R121" s="1"/>
  <c r="J132"/>
  <c r="J85" s="1"/>
  <c r="P55"/>
  <c r="R55" s="1"/>
  <c r="E119"/>
  <c r="F119"/>
  <c r="G119"/>
  <c r="H119"/>
  <c r="I119"/>
  <c r="J119"/>
  <c r="K119"/>
  <c r="L119"/>
  <c r="M119"/>
  <c r="O119"/>
  <c r="D119"/>
  <c r="P50"/>
  <c r="P20"/>
  <c r="R20" s="1"/>
  <c r="P21"/>
  <c r="R21" s="1"/>
  <c r="P24"/>
  <c r="R24" s="1"/>
  <c r="P25"/>
  <c r="R25" s="1"/>
  <c r="P26"/>
  <c r="R26" s="1"/>
  <c r="P129"/>
  <c r="R129" s="1"/>
  <c r="Q132"/>
  <c r="Q85" s="1"/>
  <c r="Q105"/>
  <c r="Q106"/>
  <c r="Q107"/>
  <c r="Q119"/>
  <c r="P67"/>
  <c r="P68"/>
  <c r="P69"/>
  <c r="R69" s="1"/>
  <c r="P70"/>
  <c r="R70" s="1"/>
  <c r="P71"/>
  <c r="R71" s="1"/>
  <c r="P73"/>
  <c r="R73" s="1"/>
  <c r="P74"/>
  <c r="R74" s="1"/>
  <c r="P75"/>
  <c r="R75" s="1"/>
  <c r="P78"/>
  <c r="R78" s="1"/>
  <c r="P80"/>
  <c r="R80" s="1"/>
  <c r="P81"/>
  <c r="R81" s="1"/>
  <c r="P82"/>
  <c r="R82" s="1"/>
  <c r="P125"/>
  <c r="R125" s="1"/>
  <c r="P90"/>
  <c r="P91"/>
  <c r="P92"/>
  <c r="P95"/>
  <c r="P96"/>
  <c r="R96" s="1"/>
  <c r="P97"/>
  <c r="P98"/>
  <c r="R98" s="1"/>
  <c r="P99"/>
  <c r="P88"/>
  <c r="P62"/>
  <c r="R62" s="1"/>
  <c r="P63"/>
  <c r="R63" s="1"/>
  <c r="P64"/>
  <c r="R64" s="1"/>
  <c r="P65"/>
  <c r="R65" s="1"/>
  <c r="P61"/>
  <c r="R61" s="1"/>
  <c r="P54"/>
  <c r="P48"/>
  <c r="P49"/>
  <c r="P51"/>
  <c r="P56"/>
  <c r="R40"/>
  <c r="R43"/>
  <c r="R32"/>
  <c r="P18"/>
  <c r="R18" s="1"/>
  <c r="P19"/>
  <c r="R19" s="1"/>
  <c r="P27"/>
  <c r="R27" s="1"/>
  <c r="P28"/>
  <c r="R28" s="1"/>
  <c r="P17"/>
  <c r="R17" s="1"/>
  <c r="P5"/>
  <c r="Q5" s="1"/>
  <c r="P6"/>
  <c r="Q6" s="1"/>
  <c r="P7"/>
  <c r="Q7" s="1"/>
  <c r="P8"/>
  <c r="Q8" s="1"/>
  <c r="P9"/>
  <c r="P11"/>
  <c r="Q11" s="1"/>
  <c r="P12"/>
  <c r="Q12" s="1"/>
  <c r="P14"/>
  <c r="P4"/>
  <c r="Q4" s="1"/>
  <c r="Q47" s="1"/>
  <c r="P83"/>
  <c r="R83" s="1"/>
  <c r="D15"/>
  <c r="D58"/>
  <c r="I58"/>
  <c r="D101"/>
  <c r="E101"/>
  <c r="H101"/>
  <c r="N101"/>
  <c r="O101"/>
  <c r="G101"/>
  <c r="I101"/>
  <c r="M101"/>
  <c r="F101"/>
  <c r="L101"/>
  <c r="K101"/>
  <c r="J101"/>
  <c r="D29"/>
  <c r="D72"/>
  <c r="D66"/>
  <c r="E29"/>
  <c r="E58"/>
  <c r="E72"/>
  <c r="E66"/>
  <c r="H29"/>
  <c r="H44"/>
  <c r="H58"/>
  <c r="H66"/>
  <c r="N29"/>
  <c r="N44"/>
  <c r="N66"/>
  <c r="O29"/>
  <c r="O44"/>
  <c r="O58"/>
  <c r="O66"/>
  <c r="G58"/>
  <c r="G29"/>
  <c r="G66"/>
  <c r="I44"/>
  <c r="I29"/>
  <c r="I66"/>
  <c r="M44"/>
  <c r="M58"/>
  <c r="M72"/>
  <c r="M29"/>
  <c r="M66"/>
  <c r="F58"/>
  <c r="F29"/>
  <c r="F66"/>
  <c r="L29"/>
  <c r="L44"/>
  <c r="L66"/>
  <c r="K58"/>
  <c r="K29"/>
  <c r="K44"/>
  <c r="K66"/>
  <c r="J29"/>
  <c r="J44"/>
  <c r="J66"/>
  <c r="F72"/>
  <c r="G72"/>
  <c r="H72"/>
  <c r="I72"/>
  <c r="J72"/>
  <c r="K72"/>
  <c r="L72"/>
  <c r="O72"/>
  <c r="R105"/>
  <c r="R107"/>
  <c r="P103"/>
  <c r="R106"/>
  <c r="R104"/>
  <c r="P126"/>
  <c r="R126" s="1"/>
  <c r="N119"/>
  <c r="N58"/>
  <c r="P124"/>
  <c r="R124" s="1"/>
  <c r="P128"/>
  <c r="M132"/>
  <c r="M85" s="1"/>
  <c r="N132"/>
  <c r="F132"/>
  <c r="D132"/>
  <c r="P123"/>
  <c r="R123" s="1"/>
  <c r="G132"/>
  <c r="G85" s="1"/>
  <c r="R93"/>
  <c r="H133" l="1"/>
  <c r="H137" s="1"/>
  <c r="R44"/>
  <c r="R47"/>
  <c r="N133"/>
  <c r="R29"/>
  <c r="Q9"/>
  <c r="Q14"/>
  <c r="Q57" s="1"/>
  <c r="R57" s="1"/>
  <c r="R53"/>
  <c r="G133"/>
  <c r="G137" s="1"/>
  <c r="F133"/>
  <c r="P72"/>
  <c r="R72" s="1"/>
  <c r="P66"/>
  <c r="R66"/>
  <c r="P119"/>
  <c r="R119" s="1"/>
  <c r="D133"/>
  <c r="M84"/>
  <c r="M86" s="1"/>
  <c r="P101"/>
  <c r="I84"/>
  <c r="I86" s="1"/>
  <c r="L58"/>
  <c r="L84" s="1"/>
  <c r="L86" s="1"/>
  <c r="P52"/>
  <c r="F84"/>
  <c r="G84"/>
  <c r="G86" s="1"/>
  <c r="P44"/>
  <c r="J84"/>
  <c r="J86" s="1"/>
  <c r="N84"/>
  <c r="D84"/>
  <c r="H84"/>
  <c r="H86" s="1"/>
  <c r="K84"/>
  <c r="P29"/>
  <c r="E84"/>
  <c r="O84"/>
  <c r="P15"/>
  <c r="Q15" s="1"/>
  <c r="F85"/>
  <c r="K133"/>
  <c r="K85"/>
  <c r="L133"/>
  <c r="L137" s="1"/>
  <c r="I133"/>
  <c r="P130"/>
  <c r="R130" s="1"/>
  <c r="M133"/>
  <c r="M137" s="1"/>
  <c r="N85"/>
  <c r="J133"/>
  <c r="J137" s="1"/>
  <c r="R97"/>
  <c r="R88"/>
  <c r="R91"/>
  <c r="Q50"/>
  <c r="R50" s="1"/>
  <c r="Q48"/>
  <c r="R89"/>
  <c r="O133"/>
  <c r="O85"/>
  <c r="Q54"/>
  <c r="R54" s="1"/>
  <c r="R92"/>
  <c r="Q51"/>
  <c r="R51" s="1"/>
  <c r="R90"/>
  <c r="Q49"/>
  <c r="R49" s="1"/>
  <c r="E85"/>
  <c r="E133"/>
  <c r="R99"/>
  <c r="Q56"/>
  <c r="R56" s="1"/>
  <c r="R95"/>
  <c r="Q58" l="1"/>
  <c r="R101"/>
  <c r="R52"/>
  <c r="K86"/>
  <c r="P58"/>
  <c r="I137"/>
  <c r="F86"/>
  <c r="F137" s="1"/>
  <c r="D86"/>
  <c r="N86"/>
  <c r="N137" s="1"/>
  <c r="P84"/>
  <c r="E86"/>
  <c r="O86"/>
  <c r="P132"/>
  <c r="R132" s="1"/>
  <c r="K137"/>
  <c r="O137"/>
  <c r="R48"/>
  <c r="E137"/>
  <c r="P133"/>
  <c r="Q101"/>
  <c r="R58" l="1"/>
  <c r="R85"/>
  <c r="P86"/>
  <c r="Q133"/>
  <c r="Q137" s="1"/>
  <c r="R133"/>
  <c r="P137"/>
  <c r="R137" s="1"/>
  <c r="D137"/>
  <c r="E139" s="1"/>
  <c r="F139" s="1"/>
  <c r="G139" s="1"/>
  <c r="H139" s="1"/>
  <c r="I139" s="1"/>
  <c r="J139" s="1"/>
  <c r="K139" s="1"/>
  <c r="L139" s="1"/>
  <c r="M139" s="1"/>
  <c r="N139" s="1"/>
  <c r="O139" s="1"/>
  <c r="Q84"/>
  <c r="R84" s="1"/>
  <c r="Q86" l="1"/>
  <c r="R86" s="1"/>
</calcChain>
</file>

<file path=xl/sharedStrings.xml><?xml version="1.0" encoding="utf-8"?>
<sst xmlns="http://schemas.openxmlformats.org/spreadsheetml/2006/main" count="160" uniqueCount="73">
  <si>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</si>
  <si>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</si>
  <si>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</si>
  <si>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</si>
  <si>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</si>
  <si>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</si>
  <si>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</si>
  <si>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</si>
  <si>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</si>
  <si>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</si>
  <si>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</si>
  <si>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</si>
  <si>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</si>
  <si>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</si>
  <si>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</si>
  <si>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</si>
  <si>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</si>
  <si>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</si>
  <si>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</si>
  <si>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</si>
  <si>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 xml:space="preserve"> 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</si>
  <si>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</si>
  <si>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</si>
  <si>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</si>
  <si>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</si>
  <si>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</si>
  <si>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</si>
  <si>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</si>
  <si>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</si>
  <si>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</si>
  <si>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</si>
  <si>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</si>
  <si>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</si>
  <si>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</si>
  <si>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</si>
  <si>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</si>
  <si>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</si>
  <si>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</si>
  <si>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</si>
  <si>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</si>
  <si>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</si>
  <si>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</si>
  <si>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</si>
  <si>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</si>
  <si>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Előző hónapról szla egyenleg</t>
  </si>
  <si>
    <t>Kiadás összesen (halmozott)</t>
  </si>
  <si>
    <t>Egyenleg összesen</t>
  </si>
  <si>
    <t xml:space="preserve">Számlaegyenleg / adott </t>
  </si>
  <si>
    <t xml:space="preserve">  hónapban felveendő hitel</t>
  </si>
  <si>
    <t>X.</t>
  </si>
  <si>
    <t>Nyitó adatok /pénz.+bank/</t>
  </si>
  <si>
    <t>Dologi kiadás</t>
  </si>
  <si>
    <t>Csemegi K.Könyvt</t>
  </si>
  <si>
    <t>Polgármest. Hiv.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</si>
  <si>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</si>
  <si>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</si>
  <si>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</si>
  <si>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</si>
  <si>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</si>
  <si>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</si>
  <si>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</si>
  <si>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</si>
  <si>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</si>
  <si>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</si>
  <si>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Csemegi K.Könyvtár</t>
  </si>
  <si>
    <t>Csongrád-Csanytelek Ivóvízmin.</t>
  </si>
  <si>
    <r>
      <t xml:space="preserve">Hitelfelvétel </t>
    </r>
    <r>
      <rPr>
        <sz val="10"/>
        <rFont val="Times New Roman"/>
        <family val="1"/>
        <charset val="238"/>
      </rPr>
      <t>(2021.záró)</t>
    </r>
  </si>
  <si>
    <t>Alkozóház</t>
  </si>
  <si>
    <t>Városellátó Int.</t>
  </si>
  <si>
    <t xml:space="preserve">Óvodák </t>
  </si>
  <si>
    <t>Csemegi Könyvtár</t>
  </si>
  <si>
    <t>Összből 2021. év</t>
  </si>
  <si>
    <t>Összből 2022. év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</si>
</sst>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i/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2" fillId="0" borderId="4" xfId="0" applyFont="1" applyBorder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4" xfId="0" applyNumberFormat="1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1" fillId="0" borderId="0" xfId="0" applyNumberFormat="1" applyFont="1"/>
    <xf numFmtId="3" fontId="7" fillId="0" borderId="4" xfId="0" applyNumberFormat="1" applyFont="1" applyBorder="1"/>
    <xf numFmtId="3" fontId="7" fillId="0" borderId="13" xfId="0" applyNumberFormat="1" applyFont="1" applyBorder="1"/>
    <xf numFmtId="3" fontId="8" fillId="0" borderId="4" xfId="0" applyNumberFormat="1" applyFont="1" applyBorder="1"/>
    <xf numFmtId="3" fontId="9" fillId="0" borderId="4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7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10" fillId="0" borderId="4" xfId="0" applyNumberFormat="1" applyFont="1" applyBorder="1"/>
    <xf numFmtId="3" fontId="11" fillId="0" borderId="4" xfId="0" applyNumberFormat="1" applyFont="1" applyBorder="1"/>
    <xf numFmtId="3" fontId="10" fillId="0" borderId="13" xfId="0" applyNumberFormat="1" applyFont="1" applyBorder="1"/>
    <xf numFmtId="0" fontId="10" fillId="0" borderId="2" xfId="0" applyFont="1" applyBorder="1"/>
    <xf numFmtId="0" fontId="10" fillId="0" borderId="3" xfId="0" applyFont="1" applyBorder="1" applyAlignment="1"/>
    <xf numFmtId="0" fontId="10" fillId="0" borderId="1" xfId="0" applyFont="1" applyBorder="1" applyAlignment="1"/>
    <xf numFmtId="0" fontId="10" fillId="0" borderId="0" xfId="0" applyFont="1"/>
    <xf numFmtId="0" fontId="10" fillId="0" borderId="0" xfId="0" applyFont="1" applyBorder="1"/>
    <xf numFmtId="3" fontId="10" fillId="0" borderId="15" xfId="0" applyNumberFormat="1" applyFont="1" applyBorder="1"/>
    <xf numFmtId="0" fontId="1" fillId="0" borderId="16" xfId="0" applyFont="1" applyBorder="1"/>
    <xf numFmtId="0" fontId="10" fillId="0" borderId="4" xfId="0" applyFont="1" applyBorder="1"/>
    <xf numFmtId="0" fontId="10" fillId="0" borderId="4" xfId="0" applyFont="1" applyBorder="1" applyAlignment="1"/>
    <xf numFmtId="0" fontId="10" fillId="0" borderId="18" xfId="0" applyFont="1" applyBorder="1"/>
    <xf numFmtId="0" fontId="10" fillId="0" borderId="19" xfId="0" applyFont="1" applyBorder="1" applyAlignment="1"/>
    <xf numFmtId="0" fontId="10" fillId="0" borderId="20" xfId="0" applyFont="1" applyBorder="1" applyAlignment="1"/>
    <xf numFmtId="3" fontId="11" fillId="0" borderId="21" xfId="0" applyNumberFormat="1" applyFont="1" applyBorder="1"/>
    <xf numFmtId="3" fontId="10" fillId="0" borderId="21" xfId="0" applyNumberFormat="1" applyFont="1" applyBorder="1"/>
    <xf numFmtId="0" fontId="10" fillId="0" borderId="16" xfId="0" applyFont="1" applyBorder="1"/>
    <xf numFmtId="3" fontId="12" fillId="0" borderId="4" xfId="0" applyNumberFormat="1" applyFont="1" applyBorder="1"/>
    <xf numFmtId="3" fontId="11" fillId="0" borderId="9" xfId="0" applyNumberFormat="1" applyFont="1" applyBorder="1"/>
    <xf numFmtId="3" fontId="11" fillId="0" borderId="14" xfId="0" applyNumberFormat="1" applyFont="1" applyBorder="1"/>
    <xf numFmtId="3" fontId="13" fillId="0" borderId="4" xfId="0" applyNumberFormat="1" applyFont="1" applyBorder="1"/>
    <xf numFmtId="3" fontId="14" fillId="0" borderId="21" xfId="0" applyNumberFormat="1" applyFont="1" applyBorder="1"/>
    <xf numFmtId="3" fontId="11" fillId="2" borderId="21" xfId="0" applyNumberFormat="1" applyFont="1" applyFill="1" applyBorder="1"/>
    <xf numFmtId="3" fontId="12" fillId="2" borderId="21" xfId="0" applyNumberFormat="1" applyFont="1" applyFill="1" applyBorder="1"/>
    <xf numFmtId="3" fontId="12" fillId="2" borderId="22" xfId="0" applyNumberFormat="1" applyFont="1" applyFill="1" applyBorder="1"/>
    <xf numFmtId="0" fontId="10" fillId="2" borderId="0" xfId="0" applyFont="1" applyFill="1"/>
    <xf numFmtId="0" fontId="10" fillId="2" borderId="0" xfId="0" applyFont="1" applyFill="1" applyBorder="1"/>
    <xf numFmtId="3" fontId="3" fillId="0" borderId="21" xfId="0" applyNumberFormat="1" applyFont="1" applyBorder="1"/>
    <xf numFmtId="0" fontId="12" fillId="0" borderId="10" xfId="0" applyFont="1" applyBorder="1" applyAlignment="1"/>
    <xf numFmtId="0" fontId="12" fillId="0" borderId="23" xfId="0" applyFont="1" applyBorder="1" applyAlignment="1"/>
    <xf numFmtId="0" fontId="12" fillId="0" borderId="24" xfId="0" applyFont="1" applyBorder="1" applyAlignment="1"/>
    <xf numFmtId="3" fontId="12" fillId="0" borderId="13" xfId="0" applyNumberFormat="1" applyFont="1" applyBorder="1"/>
    <xf numFmtId="3" fontId="15" fillId="0" borderId="4" xfId="0" applyNumberFormat="1" applyFont="1" applyBorder="1"/>
    <xf numFmtId="0" fontId="12" fillId="0" borderId="25" xfId="0" applyFont="1" applyBorder="1"/>
    <xf numFmtId="0" fontId="10" fillId="0" borderId="21" xfId="0" applyFont="1" applyBorder="1"/>
    <xf numFmtId="0" fontId="16" fillId="0" borderId="0" xfId="0" applyFont="1" applyBorder="1"/>
    <xf numFmtId="0" fontId="10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0" fillId="0" borderId="17" xfId="0" applyFont="1" applyBorder="1" applyAlignment="1"/>
    <xf numFmtId="3" fontId="11" fillId="0" borderId="21" xfId="0" applyNumberFormat="1" applyFont="1" applyBorder="1" applyAlignment="1"/>
    <xf numFmtId="3" fontId="10" fillId="0" borderId="21" xfId="0" applyNumberFormat="1" applyFont="1" applyBorder="1" applyAlignment="1"/>
    <xf numFmtId="0" fontId="10" fillId="0" borderId="0" xfId="0" applyFont="1" applyAlignment="1"/>
    <xf numFmtId="0" fontId="10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0" fontId="10" fillId="0" borderId="2" xfId="0" applyFont="1" applyBorder="1" applyAlignment="1"/>
    <xf numFmtId="3" fontId="12" fillId="0" borderId="9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0" xfId="0" applyFont="1" applyBorder="1" applyAlignment="1"/>
    <xf numFmtId="3" fontId="17" fillId="0" borderId="4" xfId="0" applyNumberFormat="1" applyFont="1" applyBorder="1"/>
    <xf numFmtId="3" fontId="12" fillId="0" borderId="21" xfId="0" applyNumberFormat="1" applyFont="1" applyBorder="1"/>
    <xf numFmtId="3" fontId="17" fillId="0" borderId="9" xfId="0" applyNumberFormat="1" applyFont="1" applyBorder="1"/>
    <xf numFmtId="3" fontId="2" fillId="0" borderId="9" xfId="0" applyNumberFormat="1" applyFont="1" applyBorder="1" applyAlignment="1"/>
    <xf numFmtId="164" fontId="10" fillId="0" borderId="0" xfId="1" applyNumberFormat="1" applyFont="1"/>
    <xf numFmtId="164" fontId="1" fillId="0" borderId="0" xfId="0" applyNumberFormat="1" applyFont="1"/>
    <xf numFmtId="3" fontId="17" fillId="0" borderId="13" xfId="0" applyNumberFormat="1" applyFont="1" applyBorder="1"/>
    <xf numFmtId="3" fontId="17" fillId="0" borderId="4" xfId="0" applyNumberFormat="1" applyFont="1" applyBorder="1" applyAlignment="1"/>
    <xf numFmtId="3" fontId="10" fillId="0" borderId="0" xfId="0" applyNumberFormat="1" applyFont="1" applyBorder="1"/>
    <xf numFmtId="0" fontId="10" fillId="0" borderId="3" xfId="0" applyFont="1" applyBorder="1" applyAlignment="1"/>
    <xf numFmtId="3" fontId="10" fillId="0" borderId="4" xfId="0" applyNumberFormat="1" applyFont="1" applyFill="1" applyBorder="1"/>
    <xf numFmtId="3" fontId="11" fillId="0" borderId="4" xfId="0" applyNumberFormat="1" applyFont="1" applyFill="1" applyBorder="1"/>
    <xf numFmtId="3" fontId="12" fillId="0" borderId="13" xfId="0" applyNumberFormat="1" applyFont="1" applyFill="1" applyBorder="1"/>
    <xf numFmtId="3" fontId="17" fillId="0" borderId="15" xfId="0" applyNumberFormat="1" applyFont="1" applyBorder="1"/>
    <xf numFmtId="3" fontId="18" fillId="0" borderId="21" xfId="0" applyNumberFormat="1" applyFont="1" applyBorder="1"/>
    <xf numFmtId="3" fontId="18" fillId="0" borderId="9" xfId="0" applyNumberFormat="1" applyFont="1" applyBorder="1"/>
    <xf numFmtId="3" fontId="17" fillId="0" borderId="4" xfId="0" applyNumberFormat="1" applyFont="1" applyBorder="1" applyAlignment="1">
      <alignment wrapText="1"/>
    </xf>
    <xf numFmtId="3" fontId="19" fillId="0" borderId="4" xfId="0" applyNumberFormat="1" applyFont="1" applyBorder="1"/>
    <xf numFmtId="3" fontId="17" fillId="0" borderId="21" xfId="0" applyNumberFormat="1" applyFont="1" applyBorder="1"/>
    <xf numFmtId="0" fontId="17" fillId="0" borderId="2" xfId="0" applyFont="1" applyBorder="1"/>
    <xf numFmtId="3" fontId="18" fillId="0" borderId="4" xfId="0" applyNumberFormat="1" applyFont="1" applyBorder="1"/>
    <xf numFmtId="0" fontId="17" fillId="0" borderId="0" xfId="0" applyFont="1"/>
    <xf numFmtId="0" fontId="17" fillId="0" borderId="0" xfId="0" applyFont="1" applyBorder="1"/>
    <xf numFmtId="3" fontId="19" fillId="0" borderId="9" xfId="0" applyNumberFormat="1" applyFont="1" applyBorder="1" applyAlignment="1"/>
    <xf numFmtId="3" fontId="19" fillId="0" borderId="13" xfId="0" applyNumberFormat="1" applyFont="1" applyBorder="1"/>
    <xf numFmtId="3" fontId="17" fillId="0" borderId="22" xfId="0" applyNumberFormat="1" applyFont="1" applyBorder="1"/>
    <xf numFmtId="3" fontId="17" fillId="0" borderId="0" xfId="0" applyNumberFormat="1" applyFont="1"/>
    <xf numFmtId="3" fontId="1" fillId="0" borderId="21" xfId="0" applyNumberFormat="1" applyFont="1" applyBorder="1"/>
    <xf numFmtId="0" fontId="10" fillId="0" borderId="1" xfId="0" applyFont="1" applyBorder="1" applyAlignment="1"/>
    <xf numFmtId="0" fontId="10" fillId="0" borderId="3" xfId="0" applyFont="1" applyBorder="1" applyAlignment="1"/>
    <xf numFmtId="3" fontId="3" fillId="0" borderId="32" xfId="0" applyNumberFormat="1" applyFont="1" applyBorder="1"/>
    <xf numFmtId="3" fontId="3" fillId="0" borderId="4" xfId="0" applyNumberFormat="1" applyFont="1" applyBorder="1"/>
    <xf numFmtId="3" fontId="3" fillId="0" borderId="15" xfId="0" applyNumberFormat="1" applyFont="1" applyBorder="1"/>
    <xf numFmtId="3" fontId="3" fillId="0" borderId="9" xfId="0" applyNumberFormat="1" applyFont="1" applyBorder="1"/>
    <xf numFmtId="3" fontId="3" fillId="0" borderId="39" xfId="0" applyNumberFormat="1" applyFont="1" applyBorder="1"/>
    <xf numFmtId="3" fontId="11" fillId="0" borderId="39" xfId="0" applyNumberFormat="1" applyFont="1" applyBorder="1"/>
    <xf numFmtId="0" fontId="10" fillId="0" borderId="1" xfId="0" applyFont="1" applyBorder="1" applyAlignment="1"/>
    <xf numFmtId="0" fontId="2" fillId="0" borderId="16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10" fillId="0" borderId="1" xfId="0" applyFont="1" applyBorder="1" applyAlignment="1"/>
    <xf numFmtId="0" fontId="1" fillId="0" borderId="4" xfId="0" applyFont="1" applyBorder="1" applyAlignment="1"/>
    <xf numFmtId="3" fontId="20" fillId="0" borderId="40" xfId="0" applyNumberFormat="1" applyFont="1" applyBorder="1" applyAlignment="1"/>
    <xf numFmtId="3" fontId="20" fillId="3" borderId="40" xfId="0" applyNumberFormat="1" applyFont="1" applyFill="1" applyBorder="1" applyAlignment="1"/>
    <xf numFmtId="3" fontId="17" fillId="0" borderId="40" xfId="0" applyNumberFormat="1" applyFont="1" applyBorder="1" applyAlignment="1"/>
    <xf numFmtId="3" fontId="20" fillId="0" borderId="40" xfId="0" applyNumberFormat="1" applyFont="1" applyBorder="1"/>
    <xf numFmtId="3" fontId="17" fillId="0" borderId="40" xfId="0" applyNumberFormat="1" applyFont="1" applyBorder="1"/>
    <xf numFmtId="0" fontId="1" fillId="0" borderId="3" xfId="0" applyFont="1" applyBorder="1" applyAlignment="1"/>
    <xf numFmtId="0" fontId="10" fillId="0" borderId="3" xfId="0" applyFont="1" applyBorder="1" applyAlignment="1"/>
    <xf numFmtId="0" fontId="10" fillId="0" borderId="1" xfId="0" applyFont="1" applyBorder="1" applyAlignment="1"/>
    <xf numFmtId="0" fontId="1" fillId="0" borderId="41" xfId="0" applyFont="1" applyBorder="1"/>
    <xf numFmtId="3" fontId="9" fillId="0" borderId="14" xfId="0" applyNumberFormat="1" applyFont="1" applyBorder="1"/>
    <xf numFmtId="3" fontId="9" fillId="0" borderId="13" xfId="0" applyNumberFormat="1" applyFont="1" applyBorder="1"/>
    <xf numFmtId="3" fontId="12" fillId="0" borderId="14" xfId="0" applyNumberFormat="1" applyFont="1" applyBorder="1"/>
    <xf numFmtId="3" fontId="12" fillId="0" borderId="9" xfId="0" applyNumberFormat="1" applyFont="1" applyBorder="1"/>
    <xf numFmtId="3" fontId="12" fillId="2" borderId="13" xfId="0" applyNumberFormat="1" applyFont="1" applyFill="1" applyBorder="1"/>
    <xf numFmtId="3" fontId="11" fillId="2" borderId="3" xfId="0" applyNumberFormat="1" applyFont="1" applyFill="1" applyBorder="1" applyAlignment="1"/>
    <xf numFmtId="3" fontId="11" fillId="0" borderId="4" xfId="0" applyNumberFormat="1" applyFont="1" applyBorder="1" applyAlignment="1"/>
    <xf numFmtId="3" fontId="8" fillId="0" borderId="4" xfId="0" applyNumberFormat="1" applyFont="1" applyBorder="1" applyAlignment="1"/>
    <xf numFmtId="3" fontId="12" fillId="0" borderId="22" xfId="0" applyNumberFormat="1" applyFont="1" applyBorder="1"/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/>
    <xf numFmtId="0" fontId="2" fillId="0" borderId="35" xfId="0" applyFont="1" applyBorder="1" applyAlignment="1"/>
    <xf numFmtId="0" fontId="2" fillId="0" borderId="36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3" xfId="0" applyFont="1" applyBorder="1" applyAlignment="1"/>
    <xf numFmtId="0" fontId="10" fillId="0" borderId="1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7" xfId="0" applyFont="1" applyFill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3" fillId="0" borderId="10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7" fillId="0" borderId="3" xfId="0" applyFont="1" applyBorder="1" applyAlignment="1"/>
    <xf numFmtId="0" fontId="17" fillId="0" borderId="1" xfId="0" applyFont="1" applyBorder="1" applyAlignment="1"/>
    <xf numFmtId="0" fontId="10" fillId="0" borderId="16" xfId="0" applyFont="1" applyBorder="1" applyAlignment="1"/>
    <xf numFmtId="0" fontId="10" fillId="0" borderId="17" xfId="0" applyFont="1" applyBorder="1" applyAlignment="1"/>
    <xf numFmtId="0" fontId="12" fillId="0" borderId="16" xfId="0" applyFont="1" applyBorder="1" applyAlignment="1"/>
    <xf numFmtId="0" fontId="12" fillId="0" borderId="17" xfId="0" applyFont="1" applyBorder="1" applyAlignment="1"/>
    <xf numFmtId="0" fontId="12" fillId="0" borderId="1" xfId="0" applyFont="1" applyBorder="1" applyAlignment="1"/>
    <xf numFmtId="0" fontId="2" fillId="0" borderId="10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6"/>
  <sheetViews>
    <sheetView tabSelected="1" view="pageLayout" topLeftCell="A99" zoomScale="62" zoomScaleSheetLayoutView="100" zoomScalePageLayoutView="62" workbookViewId="0">
      <selection activeCell="N143" sqref="N143:N145"/>
    </sheetView>
  </sheetViews>
  <sheetFormatPr defaultRowHeight="12.75"/>
  <cols>
    <col min="1" max="1" width="6.7109375" style="1" customWidth="1"/>
    <col min="2" max="2" width="6.42578125" style="1" customWidth="1"/>
    <col min="3" max="3" width="21" style="1" customWidth="1"/>
    <col min="4" max="4" width="12.42578125" style="1" customWidth="1"/>
    <col min="5" max="5" width="12.28515625" style="1" customWidth="1"/>
    <col min="6" max="6" width="13.140625" style="1" customWidth="1"/>
    <col min="7" max="7" width="12.7109375" style="1" bestFit="1" customWidth="1"/>
    <col min="8" max="8" width="12.85546875" style="1" bestFit="1" customWidth="1"/>
    <col min="9" max="9" width="12.42578125" style="1" customWidth="1"/>
    <col min="10" max="10" width="12.5703125" style="1" customWidth="1"/>
    <col min="11" max="11" width="12.42578125" style="1" customWidth="1"/>
    <col min="12" max="12" width="12.5703125" style="1" customWidth="1"/>
    <col min="13" max="13" width="12.85546875" style="1" customWidth="1"/>
    <col min="14" max="14" width="12.7109375" style="1" customWidth="1"/>
    <col min="15" max="16" width="13.140625" style="1" customWidth="1"/>
    <col min="17" max="17" width="13.28515625" style="1" customWidth="1"/>
    <col min="18" max="18" width="14" style="1" bestFit="1" customWidth="1"/>
    <col min="19" max="19" width="14.140625" style="1" bestFit="1" customWidth="1"/>
    <col min="20" max="16384" width="9.140625" style="4"/>
  </cols>
  <sheetData>
    <row r="1" spans="1:19" s="16" customFormat="1" ht="11.25">
      <c r="A1" s="176" t="s">
        <v>0</v>
      </c>
      <c r="B1" s="177"/>
      <c r="C1" s="178"/>
      <c r="D1" s="154" t="s">
        <v>1</v>
      </c>
      <c r="E1" s="154" t="s">
        <v>2</v>
      </c>
      <c r="F1" s="154" t="s">
        <v>3</v>
      </c>
      <c r="G1" s="154" t="s">
        <v>4</v>
      </c>
      <c r="H1" s="154" t="s">
        <v>5</v>
      </c>
      <c r="I1" s="154" t="s">
        <v>6</v>
      </c>
      <c r="J1" s="154" t="s">
        <v>7</v>
      </c>
      <c r="K1" s="154" t="s">
        <v>8</v>
      </c>
      <c r="L1" s="154" t="s">
        <v>9</v>
      </c>
      <c r="M1" s="154" t="s">
        <v>49</v>
      </c>
      <c r="N1" s="154" t="s">
        <v>10</v>
      </c>
      <c r="O1" s="154" t="s">
        <v>11</v>
      </c>
      <c r="P1" s="154" t="s">
        <v>12</v>
      </c>
      <c r="Q1" s="158" t="s">
        <v>71</v>
      </c>
      <c r="R1" s="156" t="s">
        <v>72</v>
      </c>
      <c r="S1" s="15"/>
    </row>
    <row r="2" spans="1:19" s="17" customFormat="1" ht="12" thickBot="1">
      <c r="A2" s="179"/>
      <c r="B2" s="180"/>
      <c r="C2" s="181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9"/>
      <c r="R2" s="157"/>
      <c r="S2" s="15"/>
    </row>
    <row r="3" spans="1:19">
      <c r="A3" s="160" t="s">
        <v>50</v>
      </c>
      <c r="B3" s="161"/>
      <c r="C3" s="162"/>
      <c r="D3" s="19"/>
      <c r="E3" s="19"/>
      <c r="F3" s="19"/>
      <c r="G3" s="19"/>
      <c r="H3" s="19"/>
      <c r="I3" s="20"/>
      <c r="J3" s="20"/>
      <c r="K3" s="20"/>
      <c r="L3" s="20"/>
      <c r="M3" s="20"/>
      <c r="N3" s="20"/>
      <c r="O3" s="20"/>
      <c r="P3" s="20"/>
      <c r="Q3" s="21"/>
      <c r="R3" s="22"/>
    </row>
    <row r="4" spans="1:19">
      <c r="A4" s="6"/>
      <c r="B4" s="163" t="s">
        <v>59</v>
      </c>
      <c r="C4" s="164"/>
      <c r="D4" s="32">
        <v>12854482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32">
        <f>SUM(D4:O4)</f>
        <v>12854482</v>
      </c>
      <c r="Q4" s="93">
        <f>P4</f>
        <v>12854482</v>
      </c>
      <c r="R4" s="64"/>
    </row>
    <row r="5" spans="1:19">
      <c r="A5" s="6"/>
      <c r="B5" s="7" t="s">
        <v>60</v>
      </c>
      <c r="C5" s="2"/>
      <c r="D5" s="32">
        <v>1476825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2">
        <f t="shared" ref="P5:P14" si="0">SUM(D5:O5)</f>
        <v>1476825</v>
      </c>
      <c r="Q5" s="93">
        <f t="shared" ref="Q5:Q15" si="1">P5</f>
        <v>1476825</v>
      </c>
      <c r="R5" s="64"/>
    </row>
    <row r="6" spans="1:19">
      <c r="A6" s="6"/>
      <c r="B6" s="7" t="s">
        <v>14</v>
      </c>
      <c r="C6" s="2"/>
      <c r="D6" s="32">
        <v>1443625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32">
        <f t="shared" si="0"/>
        <v>1443625</v>
      </c>
      <c r="Q6" s="93">
        <f t="shared" si="1"/>
        <v>1443625</v>
      </c>
      <c r="R6" s="64"/>
    </row>
    <row r="7" spans="1:19">
      <c r="A7" s="6"/>
      <c r="B7" s="163" t="s">
        <v>64</v>
      </c>
      <c r="C7" s="164"/>
      <c r="D7" s="32">
        <v>4191440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32">
        <f t="shared" si="0"/>
        <v>4191440</v>
      </c>
      <c r="Q7" s="93">
        <f t="shared" si="1"/>
        <v>4191440</v>
      </c>
      <c r="R7" s="64"/>
    </row>
    <row r="8" spans="1:19">
      <c r="A8" s="6"/>
      <c r="B8" s="163" t="s">
        <v>61</v>
      </c>
      <c r="C8" s="164"/>
      <c r="D8" s="32">
        <v>16524415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32">
        <f t="shared" si="0"/>
        <v>16524415</v>
      </c>
      <c r="Q8" s="93">
        <f t="shared" si="1"/>
        <v>16524415</v>
      </c>
      <c r="R8" s="64"/>
    </row>
    <row r="9" spans="1:19" s="39" customFormat="1">
      <c r="A9" s="35"/>
      <c r="B9" s="168" t="s">
        <v>16</v>
      </c>
      <c r="C9" s="169"/>
      <c r="D9" s="32">
        <v>2112103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>
        <f t="shared" si="0"/>
        <v>2112103</v>
      </c>
      <c r="Q9" s="93">
        <f t="shared" si="1"/>
        <v>2112103</v>
      </c>
      <c r="R9" s="64"/>
      <c r="S9" s="38"/>
    </row>
    <row r="10" spans="1:19" s="39" customFormat="1">
      <c r="A10" s="35"/>
      <c r="B10" s="36" t="s">
        <v>62</v>
      </c>
      <c r="C10" s="37"/>
      <c r="D10" s="32">
        <v>20285519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>
        <f>SUM(D10:O10)</f>
        <v>20285519</v>
      </c>
      <c r="Q10" s="93">
        <f t="shared" si="1"/>
        <v>20285519</v>
      </c>
      <c r="R10" s="64"/>
      <c r="S10" s="38"/>
    </row>
    <row r="11" spans="1:19" s="39" customFormat="1">
      <c r="A11" s="35"/>
      <c r="B11" s="36" t="s">
        <v>58</v>
      </c>
      <c r="C11" s="37"/>
      <c r="D11" s="32">
        <v>4924336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>
        <f t="shared" si="0"/>
        <v>4924336</v>
      </c>
      <c r="Q11" s="93">
        <f t="shared" si="1"/>
        <v>4924336</v>
      </c>
      <c r="R11" s="64"/>
      <c r="S11" s="38"/>
    </row>
    <row r="12" spans="1:19" s="39" customFormat="1">
      <c r="A12" s="35"/>
      <c r="B12" s="36" t="s">
        <v>57</v>
      </c>
      <c r="C12" s="37"/>
      <c r="D12" s="32">
        <v>25225678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>
        <f t="shared" si="0"/>
        <v>25225678</v>
      </c>
      <c r="Q12" s="93">
        <f t="shared" si="1"/>
        <v>25225678</v>
      </c>
      <c r="R12" s="64"/>
      <c r="S12" s="38"/>
    </row>
    <row r="13" spans="1:19">
      <c r="A13" s="6"/>
      <c r="B13" s="163" t="s">
        <v>22</v>
      </c>
      <c r="C13" s="164"/>
      <c r="D13" s="32">
        <v>1158535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>
        <f>SUM(D13:O13)</f>
        <v>1158535</v>
      </c>
      <c r="Q13" s="93">
        <f t="shared" si="1"/>
        <v>1158535</v>
      </c>
      <c r="R13" s="64"/>
    </row>
    <row r="14" spans="1:19">
      <c r="A14" s="41"/>
      <c r="B14" s="141" t="s">
        <v>54</v>
      </c>
      <c r="C14" s="2"/>
      <c r="D14" s="32">
        <v>396211288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>
        <f t="shared" si="0"/>
        <v>396211288</v>
      </c>
      <c r="Q14" s="93">
        <f t="shared" si="1"/>
        <v>396211288</v>
      </c>
      <c r="R14" s="64"/>
    </row>
    <row r="15" spans="1:19" ht="13.5">
      <c r="A15" s="170" t="s">
        <v>18</v>
      </c>
      <c r="B15" s="171"/>
      <c r="C15" s="172"/>
      <c r="D15" s="33">
        <f>SUM(D4:D14)</f>
        <v>486408246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f>SUM(P4:P14)</f>
        <v>486408246</v>
      </c>
      <c r="Q15" s="93">
        <f t="shared" si="1"/>
        <v>486408246</v>
      </c>
      <c r="R15" s="64"/>
    </row>
    <row r="16" spans="1:19" ht="18.75">
      <c r="A16" s="165" t="s">
        <v>21</v>
      </c>
      <c r="B16" s="166"/>
      <c r="C16" s="167"/>
      <c r="D16" s="65" t="s">
        <v>19</v>
      </c>
      <c r="E16" s="65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/>
      <c r="Q16" s="32"/>
      <c r="R16" s="64"/>
    </row>
    <row r="17" spans="1:19" ht="13.5">
      <c r="A17" s="6"/>
      <c r="B17" s="163" t="s">
        <v>59</v>
      </c>
      <c r="C17" s="164"/>
      <c r="D17" s="32">
        <v>12468207</v>
      </c>
      <c r="E17" s="32">
        <v>12468207</v>
      </c>
      <c r="F17" s="32">
        <v>17119934</v>
      </c>
      <c r="G17" s="32">
        <v>14629990</v>
      </c>
      <c r="H17" s="32">
        <v>13604233</v>
      </c>
      <c r="I17" s="32">
        <v>13149207</v>
      </c>
      <c r="J17" s="32">
        <v>12468207</v>
      </c>
      <c r="K17" s="32">
        <v>12468207</v>
      </c>
      <c r="L17" s="32">
        <v>13299207</v>
      </c>
      <c r="M17" s="32">
        <v>12468207</v>
      </c>
      <c r="N17" s="32">
        <v>13197467</v>
      </c>
      <c r="O17" s="32">
        <v>12468211</v>
      </c>
      <c r="P17" s="33">
        <f>SUM(D17:O17)</f>
        <v>159809284</v>
      </c>
      <c r="Q17" s="32"/>
      <c r="R17" s="64">
        <f>P17</f>
        <v>159809284</v>
      </c>
    </row>
    <row r="18" spans="1:19" ht="13.5">
      <c r="A18" s="6"/>
      <c r="B18" s="7" t="s">
        <v>60</v>
      </c>
      <c r="C18" s="2"/>
      <c r="D18" s="32">
        <v>13554330</v>
      </c>
      <c r="E18" s="32">
        <v>16786978</v>
      </c>
      <c r="F18" s="32">
        <v>21004056</v>
      </c>
      <c r="G18" s="32">
        <v>16036669</v>
      </c>
      <c r="H18" s="32">
        <v>17530046</v>
      </c>
      <c r="I18" s="32">
        <v>16842881</v>
      </c>
      <c r="J18" s="32">
        <v>16036669</v>
      </c>
      <c r="K18" s="32">
        <v>15807866</v>
      </c>
      <c r="L18" s="32">
        <v>16842881</v>
      </c>
      <c r="M18" s="32">
        <v>16040169</v>
      </c>
      <c r="N18" s="32">
        <v>16842881</v>
      </c>
      <c r="O18" s="32">
        <v>16036672</v>
      </c>
      <c r="P18" s="33">
        <f t="shared" ref="P18:P28" si="2">SUM(D18:O18)</f>
        <v>199362098</v>
      </c>
      <c r="Q18" s="32"/>
      <c r="R18" s="64">
        <f t="shared" ref="R18:R28" si="3">P18</f>
        <v>199362098</v>
      </c>
    </row>
    <row r="19" spans="1:19" ht="13.5">
      <c r="A19" s="6"/>
      <c r="B19" s="7" t="s">
        <v>14</v>
      </c>
      <c r="C19" s="2"/>
      <c r="D19" s="32">
        <v>27035515</v>
      </c>
      <c r="E19" s="32">
        <v>27035515</v>
      </c>
      <c r="F19" s="32">
        <v>33512240</v>
      </c>
      <c r="G19" s="32">
        <v>27035515</v>
      </c>
      <c r="H19" s="32">
        <v>29086979</v>
      </c>
      <c r="I19" s="32">
        <v>27035515</v>
      </c>
      <c r="J19" s="32">
        <v>27035515</v>
      </c>
      <c r="K19" s="32">
        <v>27035515</v>
      </c>
      <c r="L19" s="32">
        <v>28049500</v>
      </c>
      <c r="M19" s="32">
        <v>27555515</v>
      </c>
      <c r="N19" s="32">
        <v>27035515</v>
      </c>
      <c r="O19" s="32">
        <v>27035521</v>
      </c>
      <c r="P19" s="33">
        <f t="shared" si="2"/>
        <v>334488360</v>
      </c>
      <c r="Q19" s="32"/>
      <c r="R19" s="64">
        <f t="shared" si="3"/>
        <v>334488360</v>
      </c>
    </row>
    <row r="20" spans="1:19" ht="13.5">
      <c r="A20" s="6"/>
      <c r="B20" s="163" t="s">
        <v>64</v>
      </c>
      <c r="C20" s="164"/>
      <c r="D20" s="32">
        <v>3763741</v>
      </c>
      <c r="E20" s="32">
        <v>3763741</v>
      </c>
      <c r="F20" s="32">
        <v>4628444</v>
      </c>
      <c r="G20" s="32">
        <v>3943741</v>
      </c>
      <c r="H20" s="32">
        <v>4314328</v>
      </c>
      <c r="I20" s="32">
        <v>3943741</v>
      </c>
      <c r="J20" s="32">
        <v>4504861</v>
      </c>
      <c r="K20" s="32">
        <v>4343741</v>
      </c>
      <c r="L20" s="32">
        <v>3943741</v>
      </c>
      <c r="M20" s="32">
        <v>3943741</v>
      </c>
      <c r="N20" s="32">
        <v>4481238</v>
      </c>
      <c r="O20" s="32">
        <v>3763744</v>
      </c>
      <c r="P20" s="33">
        <f t="shared" si="2"/>
        <v>49338802</v>
      </c>
      <c r="Q20" s="32"/>
      <c r="R20" s="64">
        <f t="shared" si="3"/>
        <v>49338802</v>
      </c>
    </row>
    <row r="21" spans="1:19" s="39" customFormat="1" ht="13.5">
      <c r="A21" s="35"/>
      <c r="B21" s="168" t="s">
        <v>61</v>
      </c>
      <c r="C21" s="169"/>
      <c r="D21" s="32">
        <v>3374313</v>
      </c>
      <c r="E21" s="32">
        <v>3374318</v>
      </c>
      <c r="F21" s="32">
        <v>4094904</v>
      </c>
      <c r="G21" s="32">
        <v>3374318</v>
      </c>
      <c r="H21" s="32">
        <v>3683140</v>
      </c>
      <c r="I21" s="32">
        <v>3374318</v>
      </c>
      <c r="J21" s="32">
        <v>3374318</v>
      </c>
      <c r="K21" s="32">
        <v>3374318</v>
      </c>
      <c r="L21" s="32">
        <v>4047222</v>
      </c>
      <c r="M21" s="32">
        <v>3374318</v>
      </c>
      <c r="N21" s="32">
        <v>3374318</v>
      </c>
      <c r="O21" s="32">
        <v>3374326</v>
      </c>
      <c r="P21" s="33">
        <f t="shared" si="2"/>
        <v>42194131</v>
      </c>
      <c r="Q21" s="32"/>
      <c r="R21" s="64">
        <f t="shared" si="3"/>
        <v>42194131</v>
      </c>
      <c r="S21" s="38"/>
    </row>
    <row r="22" spans="1:19" s="39" customFormat="1" ht="13.5">
      <c r="A22" s="35"/>
      <c r="B22" s="168" t="s">
        <v>16</v>
      </c>
      <c r="C22" s="169"/>
      <c r="D22" s="103">
        <v>534205</v>
      </c>
      <c r="E22" s="103">
        <v>840000</v>
      </c>
      <c r="F22" s="103">
        <v>840000</v>
      </c>
      <c r="G22" s="103">
        <v>970000</v>
      </c>
      <c r="H22" s="103">
        <v>840000</v>
      </c>
      <c r="I22" s="103">
        <v>840000</v>
      </c>
      <c r="J22" s="103">
        <v>840000</v>
      </c>
      <c r="K22" s="103">
        <v>840000</v>
      </c>
      <c r="L22" s="103">
        <v>840000</v>
      </c>
      <c r="M22" s="103">
        <v>970000</v>
      </c>
      <c r="N22" s="103">
        <v>945795</v>
      </c>
      <c r="O22" s="103">
        <v>936000</v>
      </c>
      <c r="P22" s="104">
        <f t="shared" si="2"/>
        <v>10236000</v>
      </c>
      <c r="Q22" s="103"/>
      <c r="R22" s="105">
        <f t="shared" si="3"/>
        <v>10236000</v>
      </c>
      <c r="S22" s="38"/>
    </row>
    <row r="23" spans="1:19" s="39" customFormat="1" ht="13.5">
      <c r="A23" s="35"/>
      <c r="B23" s="36" t="s">
        <v>62</v>
      </c>
      <c r="C23" s="37"/>
      <c r="D23" s="32">
        <v>63304087</v>
      </c>
      <c r="E23" s="32">
        <v>61903030</v>
      </c>
      <c r="F23" s="32">
        <v>61910000</v>
      </c>
      <c r="G23" s="32">
        <v>61820000</v>
      </c>
      <c r="H23" s="32">
        <v>61520000</v>
      </c>
      <c r="I23" s="32">
        <v>64400120</v>
      </c>
      <c r="J23" s="32">
        <v>62487700</v>
      </c>
      <c r="K23" s="32">
        <v>62172150</v>
      </c>
      <c r="L23" s="32">
        <v>61520000</v>
      </c>
      <c r="M23" s="32">
        <v>63665461</v>
      </c>
      <c r="N23" s="32">
        <v>61520050</v>
      </c>
      <c r="O23" s="32">
        <v>61555500</v>
      </c>
      <c r="P23" s="33">
        <f t="shared" si="2"/>
        <v>747778098</v>
      </c>
      <c r="Q23" s="32">
        <v>13835000</v>
      </c>
      <c r="R23" s="64">
        <f>P23-Q23</f>
        <v>733943098</v>
      </c>
      <c r="S23" s="38"/>
    </row>
    <row r="24" spans="1:19" s="39" customFormat="1" ht="13.5">
      <c r="A24" s="35"/>
      <c r="B24" s="36" t="s">
        <v>58</v>
      </c>
      <c r="C24" s="37"/>
      <c r="D24" s="32">
        <v>10096669</v>
      </c>
      <c r="E24" s="32">
        <v>11031850</v>
      </c>
      <c r="F24" s="32">
        <v>11031850</v>
      </c>
      <c r="G24" s="32">
        <v>11031850</v>
      </c>
      <c r="H24" s="32">
        <v>11031850</v>
      </c>
      <c r="I24" s="32">
        <v>11031850</v>
      </c>
      <c r="J24" s="32">
        <v>11031850</v>
      </c>
      <c r="K24" s="32">
        <v>11031850</v>
      </c>
      <c r="L24" s="32">
        <v>11031850</v>
      </c>
      <c r="M24" s="32">
        <v>11031850</v>
      </c>
      <c r="N24" s="32">
        <v>11031850</v>
      </c>
      <c r="O24" s="32">
        <v>11031810</v>
      </c>
      <c r="P24" s="33">
        <f t="shared" si="2"/>
        <v>131446979</v>
      </c>
      <c r="Q24" s="32"/>
      <c r="R24" s="64">
        <f t="shared" si="3"/>
        <v>131446979</v>
      </c>
      <c r="S24" s="38"/>
    </row>
    <row r="25" spans="1:19" s="39" customFormat="1" ht="13.5">
      <c r="A25" s="35"/>
      <c r="B25" s="168" t="s">
        <v>63</v>
      </c>
      <c r="C25" s="169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>
        <f t="shared" si="2"/>
        <v>0</v>
      </c>
      <c r="Q25" s="32"/>
      <c r="R25" s="64">
        <f t="shared" si="3"/>
        <v>0</v>
      </c>
      <c r="S25" s="38"/>
    </row>
    <row r="26" spans="1:19" s="39" customFormat="1" ht="13.5">
      <c r="A26" s="35"/>
      <c r="B26" s="36" t="s">
        <v>57</v>
      </c>
      <c r="C26" s="37"/>
      <c r="D26" s="32">
        <v>149742</v>
      </c>
      <c r="E26" s="32">
        <v>170242</v>
      </c>
      <c r="F26" s="32">
        <v>170242</v>
      </c>
      <c r="G26" s="32">
        <v>170242</v>
      </c>
      <c r="H26" s="32">
        <v>170242</v>
      </c>
      <c r="I26" s="32">
        <v>170242</v>
      </c>
      <c r="J26" s="32">
        <v>170242</v>
      </c>
      <c r="K26" s="32">
        <v>170242</v>
      </c>
      <c r="L26" s="32">
        <v>170242</v>
      </c>
      <c r="M26" s="32">
        <v>170242</v>
      </c>
      <c r="N26" s="32">
        <v>170242</v>
      </c>
      <c r="O26" s="32">
        <v>170242</v>
      </c>
      <c r="P26" s="33">
        <f t="shared" si="2"/>
        <v>2022404</v>
      </c>
      <c r="Q26" s="32"/>
      <c r="R26" s="64">
        <f t="shared" si="3"/>
        <v>2022404</v>
      </c>
      <c r="S26" s="38"/>
    </row>
    <row r="27" spans="1:19" s="39" customFormat="1" ht="13.5">
      <c r="A27" s="35"/>
      <c r="B27" s="168" t="s">
        <v>22</v>
      </c>
      <c r="C27" s="169"/>
      <c r="D27" s="32">
        <v>20520725</v>
      </c>
      <c r="E27" s="32">
        <v>23414863</v>
      </c>
      <c r="F27" s="32">
        <v>23414863</v>
      </c>
      <c r="G27" s="32">
        <v>23414863</v>
      </c>
      <c r="H27" s="32">
        <v>23414863</v>
      </c>
      <c r="I27" s="32">
        <v>23414863</v>
      </c>
      <c r="J27" s="32">
        <v>23414863</v>
      </c>
      <c r="K27" s="32">
        <v>23414863</v>
      </c>
      <c r="L27" s="32">
        <v>23414863</v>
      </c>
      <c r="M27" s="32">
        <v>23414863</v>
      </c>
      <c r="N27" s="32">
        <v>23414863</v>
      </c>
      <c r="O27" s="32">
        <v>23414863</v>
      </c>
      <c r="P27" s="33">
        <f t="shared" si="2"/>
        <v>278084218</v>
      </c>
      <c r="Q27" s="32"/>
      <c r="R27" s="64">
        <f t="shared" si="3"/>
        <v>278084218</v>
      </c>
      <c r="S27" s="38"/>
    </row>
    <row r="28" spans="1:19" s="39" customFormat="1" ht="13.5">
      <c r="A28" s="42"/>
      <c r="B28" s="43" t="s">
        <v>54</v>
      </c>
      <c r="C28" s="43"/>
      <c r="D28" s="40">
        <v>4400000</v>
      </c>
      <c r="E28" s="40">
        <v>4400000</v>
      </c>
      <c r="F28" s="40">
        <v>4746394</v>
      </c>
      <c r="G28" s="40">
        <v>4771754</v>
      </c>
      <c r="H28" s="40">
        <v>4743348</v>
      </c>
      <c r="I28" s="40">
        <v>4700000</v>
      </c>
      <c r="J28" s="40">
        <v>4700000</v>
      </c>
      <c r="K28" s="40">
        <v>4700000</v>
      </c>
      <c r="L28" s="40">
        <v>4700000</v>
      </c>
      <c r="M28" s="40">
        <v>4700000</v>
      </c>
      <c r="N28" s="40">
        <v>4700000</v>
      </c>
      <c r="O28" s="40">
        <v>5002438</v>
      </c>
      <c r="P28" s="33">
        <f t="shared" si="2"/>
        <v>56263934</v>
      </c>
      <c r="Q28" s="40"/>
      <c r="R28" s="64">
        <f t="shared" si="3"/>
        <v>56263934</v>
      </c>
      <c r="S28" s="38"/>
    </row>
    <row r="29" spans="1:19" ht="14.25" thickBot="1">
      <c r="A29" s="173" t="s">
        <v>23</v>
      </c>
      <c r="B29" s="174"/>
      <c r="C29" s="175"/>
      <c r="D29" s="60">
        <f>SUM(D17:D28)</f>
        <v>159201534</v>
      </c>
      <c r="E29" s="60">
        <f t="shared" ref="E29:O29" si="4">SUM(E17:E28)</f>
        <v>165188744</v>
      </c>
      <c r="F29" s="60">
        <f t="shared" si="4"/>
        <v>182472927</v>
      </c>
      <c r="G29" s="60">
        <f t="shared" si="4"/>
        <v>167198942</v>
      </c>
      <c r="H29" s="60">
        <f t="shared" si="4"/>
        <v>169939029</v>
      </c>
      <c r="I29" s="60">
        <f t="shared" si="4"/>
        <v>168902737</v>
      </c>
      <c r="J29" s="60">
        <f t="shared" si="4"/>
        <v>166064225</v>
      </c>
      <c r="K29" s="60">
        <f t="shared" si="4"/>
        <v>165358752</v>
      </c>
      <c r="L29" s="60">
        <f t="shared" si="4"/>
        <v>167859506</v>
      </c>
      <c r="M29" s="60">
        <f t="shared" si="4"/>
        <v>167334366</v>
      </c>
      <c r="N29" s="60">
        <f t="shared" si="4"/>
        <v>166714219</v>
      </c>
      <c r="O29" s="60">
        <f t="shared" si="4"/>
        <v>164789327</v>
      </c>
      <c r="P29" s="60">
        <f>SUM(D29:O29)</f>
        <v>2011024308</v>
      </c>
      <c r="Q29" s="60">
        <f>SUM(Q17:Q28)</f>
        <v>13835000</v>
      </c>
      <c r="R29" s="57">
        <f>SUM(R17:R28)</f>
        <v>1997189308</v>
      </c>
    </row>
    <row r="30" spans="1:19" ht="13.5">
      <c r="A30" s="12"/>
      <c r="B30" s="13"/>
      <c r="C30" s="13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123"/>
      <c r="Q30" s="28"/>
      <c r="R30" s="29"/>
    </row>
    <row r="31" spans="1:19" ht="13.5">
      <c r="A31" s="165" t="s">
        <v>24</v>
      </c>
      <c r="B31" s="166"/>
      <c r="C31" s="167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125"/>
      <c r="Q31" s="24"/>
      <c r="R31" s="25"/>
    </row>
    <row r="32" spans="1:19" s="39" customFormat="1" ht="13.5">
      <c r="A32" s="35"/>
      <c r="B32" s="168" t="s">
        <v>59</v>
      </c>
      <c r="C32" s="169"/>
      <c r="D32" s="32">
        <v>1555060</v>
      </c>
      <c r="E32" s="32">
        <v>1620867</v>
      </c>
      <c r="F32" s="32">
        <v>2225591</v>
      </c>
      <c r="G32" s="32">
        <v>1901899</v>
      </c>
      <c r="H32" s="32">
        <v>1768550</v>
      </c>
      <c r="I32" s="32">
        <v>1709397</v>
      </c>
      <c r="J32" s="32">
        <v>1620867</v>
      </c>
      <c r="K32" s="32">
        <v>1620867</v>
      </c>
      <c r="L32" s="32">
        <v>1728897</v>
      </c>
      <c r="M32" s="32">
        <v>1620867</v>
      </c>
      <c r="N32" s="32">
        <v>1715671</v>
      </c>
      <c r="O32" s="32">
        <v>1620867</v>
      </c>
      <c r="P32" s="125">
        <f t="shared" ref="P32:P43" si="5">SUM(D32:O32)</f>
        <v>20709400</v>
      </c>
      <c r="Q32" s="32"/>
      <c r="R32" s="64">
        <f>P32</f>
        <v>20709400</v>
      </c>
      <c r="S32" s="38"/>
    </row>
    <row r="33" spans="1:19" s="39" customFormat="1" ht="13.5">
      <c r="A33" s="35"/>
      <c r="B33" s="7" t="s">
        <v>60</v>
      </c>
      <c r="C33" s="37"/>
      <c r="D33" s="32">
        <v>2072590</v>
      </c>
      <c r="E33" s="32">
        <v>2154007</v>
      </c>
      <c r="F33" s="32">
        <v>2702227</v>
      </c>
      <c r="G33" s="32">
        <v>2056467</v>
      </c>
      <c r="H33" s="32">
        <v>2250606</v>
      </c>
      <c r="I33" s="32">
        <v>2161275</v>
      </c>
      <c r="J33" s="32">
        <v>2056467</v>
      </c>
      <c r="K33" s="32">
        <v>2026723</v>
      </c>
      <c r="L33" s="32">
        <v>2161275</v>
      </c>
      <c r="M33" s="32">
        <v>2057695</v>
      </c>
      <c r="N33" s="32">
        <v>2161275</v>
      </c>
      <c r="O33" s="32">
        <v>2056466</v>
      </c>
      <c r="P33" s="124">
        <f t="shared" si="5"/>
        <v>25917073</v>
      </c>
      <c r="Q33" s="32"/>
      <c r="R33" s="64">
        <f t="shared" ref="R33:R43" si="6">P33</f>
        <v>25917073</v>
      </c>
      <c r="S33" s="38"/>
    </row>
    <row r="34" spans="1:19" s="39" customFormat="1" ht="13.5">
      <c r="A34" s="35"/>
      <c r="B34" s="36" t="s">
        <v>14</v>
      </c>
      <c r="C34" s="37"/>
      <c r="D34" s="136">
        <v>3419642</v>
      </c>
      <c r="E34" s="136">
        <v>3419645</v>
      </c>
      <c r="F34" s="136">
        <v>4261619</v>
      </c>
      <c r="G34" s="136">
        <v>3419645</v>
      </c>
      <c r="H34" s="136">
        <v>3686335</v>
      </c>
      <c r="I34" s="136">
        <v>3419645</v>
      </c>
      <c r="J34" s="136">
        <v>3419645</v>
      </c>
      <c r="K34" s="136">
        <v>3419645</v>
      </c>
      <c r="L34" s="136">
        <v>3551463</v>
      </c>
      <c r="M34" s="136">
        <v>3487245</v>
      </c>
      <c r="N34" s="136">
        <v>3419645</v>
      </c>
      <c r="O34" s="136">
        <v>3419646</v>
      </c>
      <c r="P34" s="126">
        <f t="shared" si="5"/>
        <v>42343820</v>
      </c>
      <c r="Q34" s="32"/>
      <c r="R34" s="64">
        <f t="shared" si="6"/>
        <v>42343820</v>
      </c>
      <c r="S34" s="38"/>
    </row>
    <row r="35" spans="1:19" s="39" customFormat="1" ht="13.5">
      <c r="A35" s="35"/>
      <c r="B35" s="168" t="s">
        <v>64</v>
      </c>
      <c r="C35" s="169"/>
      <c r="D35" s="136">
        <v>469786</v>
      </c>
      <c r="E35" s="136">
        <v>489286</v>
      </c>
      <c r="F35" s="136">
        <v>601698</v>
      </c>
      <c r="G35" s="136">
        <v>512686</v>
      </c>
      <c r="H35" s="136">
        <v>560863</v>
      </c>
      <c r="I35" s="136">
        <v>512686</v>
      </c>
      <c r="J35" s="136">
        <v>585632</v>
      </c>
      <c r="K35" s="136">
        <v>564686</v>
      </c>
      <c r="L35" s="136">
        <v>512686</v>
      </c>
      <c r="M35" s="136">
        <v>512686</v>
      </c>
      <c r="N35" s="136">
        <v>582561</v>
      </c>
      <c r="O35" s="136">
        <v>489288</v>
      </c>
      <c r="P35" s="126">
        <f t="shared" si="5"/>
        <v>6394544</v>
      </c>
      <c r="Q35" s="32"/>
      <c r="R35" s="64">
        <f t="shared" si="6"/>
        <v>6394544</v>
      </c>
      <c r="S35" s="38"/>
    </row>
    <row r="36" spans="1:19" s="39" customFormat="1" ht="13.5">
      <c r="A36" s="35"/>
      <c r="B36" s="168" t="s">
        <v>61</v>
      </c>
      <c r="C36" s="169"/>
      <c r="D36" s="136">
        <v>438661</v>
      </c>
      <c r="E36" s="136">
        <v>438661</v>
      </c>
      <c r="F36" s="136">
        <v>532338</v>
      </c>
      <c r="G36" s="136">
        <v>438661</v>
      </c>
      <c r="H36" s="136">
        <v>478808</v>
      </c>
      <c r="I36" s="136">
        <v>438661</v>
      </c>
      <c r="J36" s="136">
        <v>438661</v>
      </c>
      <c r="K36" s="136">
        <v>438661</v>
      </c>
      <c r="L36" s="136">
        <v>526139</v>
      </c>
      <c r="M36" s="136">
        <v>438661</v>
      </c>
      <c r="N36" s="136">
        <v>438661</v>
      </c>
      <c r="O36" s="136">
        <v>438664</v>
      </c>
      <c r="P36" s="127">
        <f t="shared" si="5"/>
        <v>5485237</v>
      </c>
      <c r="Q36" s="32"/>
      <c r="R36" s="64">
        <f t="shared" si="6"/>
        <v>5485237</v>
      </c>
      <c r="S36" s="38"/>
    </row>
    <row r="37" spans="1:19" s="39" customFormat="1" ht="13.5">
      <c r="A37" s="35"/>
      <c r="B37" s="168" t="s">
        <v>16</v>
      </c>
      <c r="C37" s="169"/>
      <c r="D37" s="32">
        <v>82802</v>
      </c>
      <c r="E37" s="32">
        <v>96000</v>
      </c>
      <c r="F37" s="32">
        <v>96000</v>
      </c>
      <c r="G37" s="32">
        <v>114000</v>
      </c>
      <c r="H37" s="32">
        <v>96000</v>
      </c>
      <c r="I37" s="32">
        <v>96000</v>
      </c>
      <c r="J37" s="32">
        <v>96000</v>
      </c>
      <c r="K37" s="32">
        <v>96000</v>
      </c>
      <c r="L37" s="32">
        <v>96000</v>
      </c>
      <c r="M37" s="32">
        <v>114000</v>
      </c>
      <c r="N37" s="32">
        <v>113198</v>
      </c>
      <c r="O37" s="32">
        <v>109000</v>
      </c>
      <c r="P37" s="125">
        <f t="shared" si="5"/>
        <v>1205000</v>
      </c>
      <c r="Q37" s="32"/>
      <c r="R37" s="64">
        <f t="shared" si="6"/>
        <v>1205000</v>
      </c>
      <c r="S37" s="38"/>
    </row>
    <row r="38" spans="1:19" s="39" customFormat="1" ht="13.5">
      <c r="A38" s="35"/>
      <c r="B38" s="36" t="s">
        <v>62</v>
      </c>
      <c r="C38" s="37"/>
      <c r="D38" s="32">
        <v>9200109</v>
      </c>
      <c r="E38" s="32">
        <v>7106185</v>
      </c>
      <c r="F38" s="32">
        <v>7106220</v>
      </c>
      <c r="G38" s="32">
        <v>7090200</v>
      </c>
      <c r="H38" s="32">
        <v>7016100</v>
      </c>
      <c r="I38" s="32">
        <v>7452185</v>
      </c>
      <c r="J38" s="32">
        <v>7088500</v>
      </c>
      <c r="K38" s="32">
        <v>7038400</v>
      </c>
      <c r="L38" s="32">
        <v>7051684</v>
      </c>
      <c r="M38" s="32">
        <v>7156185</v>
      </c>
      <c r="N38" s="32">
        <v>6706185</v>
      </c>
      <c r="O38" s="32">
        <v>6734200</v>
      </c>
      <c r="P38" s="125">
        <f t="shared" si="5"/>
        <v>86746153</v>
      </c>
      <c r="Q38" s="32">
        <v>2128000</v>
      </c>
      <c r="R38" s="149">
        <f>P38-Q38</f>
        <v>84618153</v>
      </c>
      <c r="S38" s="38"/>
    </row>
    <row r="39" spans="1:19" s="39" customFormat="1" ht="13.5">
      <c r="A39" s="35"/>
      <c r="B39" s="36" t="s">
        <v>58</v>
      </c>
      <c r="C39" s="37"/>
      <c r="D39" s="32">
        <v>1543351</v>
      </c>
      <c r="E39" s="32">
        <v>1404566</v>
      </c>
      <c r="F39" s="32">
        <v>1404566</v>
      </c>
      <c r="G39" s="32">
        <v>1404566</v>
      </c>
      <c r="H39" s="32">
        <v>1404566</v>
      </c>
      <c r="I39" s="32">
        <v>1404566</v>
      </c>
      <c r="J39" s="32">
        <v>1404566</v>
      </c>
      <c r="K39" s="32">
        <v>1404566</v>
      </c>
      <c r="L39" s="32">
        <v>1404566</v>
      </c>
      <c r="M39" s="32">
        <v>1404566</v>
      </c>
      <c r="N39" s="32">
        <v>1404566</v>
      </c>
      <c r="O39" s="32">
        <v>1404572</v>
      </c>
      <c r="P39" s="124">
        <f t="shared" si="5"/>
        <v>16993583</v>
      </c>
      <c r="Q39" s="32"/>
      <c r="R39" s="147">
        <f t="shared" si="6"/>
        <v>16993583</v>
      </c>
      <c r="S39" s="38"/>
    </row>
    <row r="40" spans="1:19" s="39" customFormat="1" ht="13.5" hidden="1">
      <c r="A40" s="35"/>
      <c r="B40" s="168" t="s">
        <v>63</v>
      </c>
      <c r="C40" s="169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127">
        <f t="shared" si="5"/>
        <v>0</v>
      </c>
      <c r="Q40" s="32"/>
      <c r="R40" s="64">
        <f t="shared" si="6"/>
        <v>0</v>
      </c>
      <c r="S40" s="38"/>
    </row>
    <row r="41" spans="1:19" s="39" customFormat="1" ht="13.5">
      <c r="A41" s="35"/>
      <c r="B41" s="36" t="s">
        <v>57</v>
      </c>
      <c r="C41" s="37"/>
      <c r="D41" s="32">
        <v>23210</v>
      </c>
      <c r="E41" s="32">
        <v>22132</v>
      </c>
      <c r="F41" s="32">
        <v>22132</v>
      </c>
      <c r="G41" s="32">
        <v>22132</v>
      </c>
      <c r="H41" s="32">
        <v>22132</v>
      </c>
      <c r="I41" s="32">
        <v>22132</v>
      </c>
      <c r="J41" s="32">
        <v>22131</v>
      </c>
      <c r="K41" s="32">
        <v>22131</v>
      </c>
      <c r="L41" s="32">
        <v>22131</v>
      </c>
      <c r="M41" s="32">
        <v>22131</v>
      </c>
      <c r="N41" s="32">
        <v>22131</v>
      </c>
      <c r="O41" s="32">
        <v>22131</v>
      </c>
      <c r="P41" s="124">
        <f t="shared" si="5"/>
        <v>266656</v>
      </c>
      <c r="Q41" s="32"/>
      <c r="R41" s="64">
        <f t="shared" si="6"/>
        <v>266656</v>
      </c>
      <c r="S41" s="38"/>
    </row>
    <row r="42" spans="1:19" s="39" customFormat="1" ht="13.5">
      <c r="A42" s="35"/>
      <c r="B42" s="168" t="s">
        <v>22</v>
      </c>
      <c r="C42" s="169"/>
      <c r="D42" s="32">
        <v>3157527</v>
      </c>
      <c r="E42" s="32">
        <v>3029179</v>
      </c>
      <c r="F42" s="32">
        <v>3029179</v>
      </c>
      <c r="G42" s="32">
        <v>3029179</v>
      </c>
      <c r="H42" s="32">
        <v>3029179</v>
      </c>
      <c r="I42" s="32">
        <v>3029179</v>
      </c>
      <c r="J42" s="32">
        <v>3029179</v>
      </c>
      <c r="K42" s="32">
        <v>3029179</v>
      </c>
      <c r="L42" s="32">
        <v>3029179</v>
      </c>
      <c r="M42" s="32">
        <v>3029179</v>
      </c>
      <c r="N42" s="32">
        <v>3029179</v>
      </c>
      <c r="O42" s="32">
        <v>3029182</v>
      </c>
      <c r="P42" s="124">
        <f t="shared" si="5"/>
        <v>36478499</v>
      </c>
      <c r="Q42" s="32"/>
      <c r="R42" s="64">
        <f t="shared" si="6"/>
        <v>36478499</v>
      </c>
      <c r="S42" s="38"/>
    </row>
    <row r="43" spans="1:19" s="39" customFormat="1" ht="13.5">
      <c r="A43" s="35"/>
      <c r="B43" s="43" t="s">
        <v>54</v>
      </c>
      <c r="C43" s="43"/>
      <c r="D43" s="40">
        <v>520000</v>
      </c>
      <c r="E43" s="40">
        <v>520000</v>
      </c>
      <c r="F43" s="40">
        <v>620000</v>
      </c>
      <c r="G43" s="40">
        <v>620000</v>
      </c>
      <c r="H43" s="40">
        <v>620000</v>
      </c>
      <c r="I43" s="40">
        <v>620000</v>
      </c>
      <c r="J43" s="40">
        <v>620000</v>
      </c>
      <c r="K43" s="40">
        <v>620000</v>
      </c>
      <c r="L43" s="40">
        <v>620000</v>
      </c>
      <c r="M43" s="40">
        <v>620000</v>
      </c>
      <c r="N43" s="40">
        <v>620000</v>
      </c>
      <c r="O43" s="40">
        <v>673684</v>
      </c>
      <c r="P43" s="124">
        <f t="shared" si="5"/>
        <v>7293684</v>
      </c>
      <c r="Q43" s="40"/>
      <c r="R43" s="64">
        <f t="shared" si="6"/>
        <v>7293684</v>
      </c>
      <c r="S43" s="38"/>
    </row>
    <row r="44" spans="1:19" s="39" customFormat="1" ht="14.25" thickBot="1">
      <c r="A44" s="185" t="s">
        <v>25</v>
      </c>
      <c r="B44" s="186"/>
      <c r="C44" s="187"/>
      <c r="D44" s="47">
        <f>SUM(D32:D43)</f>
        <v>22482738</v>
      </c>
      <c r="E44" s="47">
        <f t="shared" ref="E44:O44" si="7">SUM(E32:E43)</f>
        <v>20300528</v>
      </c>
      <c r="F44" s="47">
        <f t="shared" si="7"/>
        <v>22601570</v>
      </c>
      <c r="G44" s="47">
        <f t="shared" si="7"/>
        <v>20609435</v>
      </c>
      <c r="H44" s="47">
        <f t="shared" si="7"/>
        <v>20933139</v>
      </c>
      <c r="I44" s="47">
        <f t="shared" si="7"/>
        <v>20865726</v>
      </c>
      <c r="J44" s="47">
        <f t="shared" si="7"/>
        <v>20381648</v>
      </c>
      <c r="K44" s="47">
        <f t="shared" si="7"/>
        <v>20280858</v>
      </c>
      <c r="L44" s="47">
        <f t="shared" si="7"/>
        <v>20704020</v>
      </c>
      <c r="M44" s="47">
        <f t="shared" si="7"/>
        <v>20463215</v>
      </c>
      <c r="N44" s="47">
        <f t="shared" si="7"/>
        <v>20213072</v>
      </c>
      <c r="O44" s="47">
        <f t="shared" si="7"/>
        <v>19997700</v>
      </c>
      <c r="P44" s="47">
        <f t="shared" ref="P44:P47" si="8">SUM(D44:O44)</f>
        <v>249833649</v>
      </c>
      <c r="Q44" s="47">
        <f>SUM(Q32:Q43)</f>
        <v>2128000</v>
      </c>
      <c r="R44" s="57">
        <f>SUM(R32:R43)</f>
        <v>247705649</v>
      </c>
      <c r="S44" s="38"/>
    </row>
    <row r="45" spans="1:19" ht="13.5">
      <c r="A45" s="12"/>
      <c r="B45" s="13"/>
      <c r="C45" s="13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128"/>
      <c r="Q45" s="28"/>
      <c r="R45" s="29"/>
    </row>
    <row r="46" spans="1:19" ht="13.5">
      <c r="A46" s="165" t="s">
        <v>51</v>
      </c>
      <c r="B46" s="166"/>
      <c r="C46" s="167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33"/>
      <c r="Q46" s="24"/>
      <c r="R46" s="25"/>
    </row>
    <row r="47" spans="1:19" s="39" customFormat="1" ht="13.5">
      <c r="A47" s="35"/>
      <c r="B47" s="168" t="s">
        <v>59</v>
      </c>
      <c r="C47" s="169"/>
      <c r="D47" s="137">
        <v>23551000</v>
      </c>
      <c r="E47" s="137">
        <v>23550000</v>
      </c>
      <c r="F47" s="137">
        <v>23549482</v>
      </c>
      <c r="G47" s="136">
        <v>19265000</v>
      </c>
      <c r="H47" s="136">
        <v>19265000</v>
      </c>
      <c r="I47" s="136">
        <v>19265000</v>
      </c>
      <c r="J47" s="136">
        <v>19265000</v>
      </c>
      <c r="K47" s="136">
        <v>19265000</v>
      </c>
      <c r="L47" s="136">
        <v>19265000</v>
      </c>
      <c r="M47" s="136">
        <v>19265000</v>
      </c>
      <c r="N47" s="136">
        <v>19265000</v>
      </c>
      <c r="O47" s="136">
        <v>19265000</v>
      </c>
      <c r="P47" s="51">
        <f t="shared" si="8"/>
        <v>244035482</v>
      </c>
      <c r="Q47" s="32">
        <f>Q4</f>
        <v>12854482</v>
      </c>
      <c r="R47" s="64">
        <f>P47-Q47</f>
        <v>231181000</v>
      </c>
      <c r="S47" s="38"/>
    </row>
    <row r="48" spans="1:19" s="39" customFormat="1" ht="13.5">
      <c r="A48" s="35"/>
      <c r="B48" s="7" t="s">
        <v>60</v>
      </c>
      <c r="C48" s="37"/>
      <c r="D48" s="32">
        <v>5432942</v>
      </c>
      <c r="E48" s="32">
        <v>9228619</v>
      </c>
      <c r="F48" s="32">
        <v>10933958</v>
      </c>
      <c r="G48" s="32">
        <v>14140708</v>
      </c>
      <c r="H48" s="32">
        <v>19571208</v>
      </c>
      <c r="I48" s="32">
        <v>18475208</v>
      </c>
      <c r="J48" s="32">
        <v>17696438</v>
      </c>
      <c r="K48" s="32">
        <v>18428348</v>
      </c>
      <c r="L48" s="32">
        <v>15191598</v>
      </c>
      <c r="M48" s="32">
        <v>9887078</v>
      </c>
      <c r="N48" s="32">
        <v>10012598</v>
      </c>
      <c r="O48" s="32">
        <v>10091122</v>
      </c>
      <c r="P48" s="51">
        <f t="shared" ref="P48:P58" si="9">SUM(D48:O48)</f>
        <v>159089825</v>
      </c>
      <c r="Q48" s="32">
        <f t="shared" ref="Q48:Q54" si="10">Q5</f>
        <v>1476825</v>
      </c>
      <c r="R48" s="64">
        <f t="shared" ref="R48:R55" si="11">P48-Q48</f>
        <v>157613000</v>
      </c>
      <c r="S48" s="38"/>
    </row>
    <row r="49" spans="1:19" ht="13.5">
      <c r="A49" s="6"/>
      <c r="B49" s="7" t="s">
        <v>14</v>
      </c>
      <c r="C49" s="2"/>
      <c r="D49" s="138">
        <v>3943625</v>
      </c>
      <c r="E49" s="138">
        <v>2500000</v>
      </c>
      <c r="F49" s="138">
        <v>2500000</v>
      </c>
      <c r="G49" s="138">
        <v>2500000</v>
      </c>
      <c r="H49" s="138">
        <v>2500000</v>
      </c>
      <c r="I49" s="138">
        <v>2500000</v>
      </c>
      <c r="J49" s="138">
        <v>2500000</v>
      </c>
      <c r="K49" s="138">
        <v>2500000</v>
      </c>
      <c r="L49" s="138">
        <v>2500000</v>
      </c>
      <c r="M49" s="138">
        <v>2500000</v>
      </c>
      <c r="N49" s="138">
        <v>2500000</v>
      </c>
      <c r="O49" s="138">
        <v>2500000</v>
      </c>
      <c r="P49" s="33">
        <f t="shared" si="9"/>
        <v>31443625</v>
      </c>
      <c r="Q49" s="32">
        <f t="shared" si="10"/>
        <v>1443625</v>
      </c>
      <c r="R49" s="64">
        <f>P49-Q49</f>
        <v>30000000</v>
      </c>
    </row>
    <row r="50" spans="1:19" s="39" customFormat="1" ht="13.5">
      <c r="A50" s="35"/>
      <c r="B50" s="168" t="s">
        <v>64</v>
      </c>
      <c r="C50" s="169"/>
      <c r="D50" s="136">
        <v>5611690</v>
      </c>
      <c r="E50" s="136">
        <v>1420250</v>
      </c>
      <c r="F50" s="136">
        <v>1420250</v>
      </c>
      <c r="G50" s="136">
        <v>1420250</v>
      </c>
      <c r="H50" s="136">
        <v>1420250</v>
      </c>
      <c r="I50" s="136">
        <v>1420250</v>
      </c>
      <c r="J50" s="136">
        <v>1420250</v>
      </c>
      <c r="K50" s="136">
        <v>1420250</v>
      </c>
      <c r="L50" s="136">
        <v>1420250</v>
      </c>
      <c r="M50" s="136">
        <v>1420250</v>
      </c>
      <c r="N50" s="136">
        <v>1420250</v>
      </c>
      <c r="O50" s="136">
        <v>1420250</v>
      </c>
      <c r="P50" s="33">
        <f t="shared" si="9"/>
        <v>21234440</v>
      </c>
      <c r="Q50" s="32">
        <f t="shared" si="10"/>
        <v>4191440</v>
      </c>
      <c r="R50" s="64">
        <f t="shared" si="11"/>
        <v>17043000</v>
      </c>
      <c r="S50" s="38"/>
    </row>
    <row r="51" spans="1:19" s="39" customFormat="1" ht="13.5">
      <c r="A51" s="35"/>
      <c r="B51" s="168" t="s">
        <v>61</v>
      </c>
      <c r="C51" s="169"/>
      <c r="D51" s="136">
        <v>19671998</v>
      </c>
      <c r="E51" s="136">
        <v>3147583</v>
      </c>
      <c r="F51" s="136">
        <v>3147583</v>
      </c>
      <c r="G51" s="136">
        <v>3147583</v>
      </c>
      <c r="H51" s="136">
        <v>3147583</v>
      </c>
      <c r="I51" s="136">
        <v>3147583</v>
      </c>
      <c r="J51" s="136">
        <v>3147583</v>
      </c>
      <c r="K51" s="136">
        <v>3147583</v>
      </c>
      <c r="L51" s="136">
        <v>3147583</v>
      </c>
      <c r="M51" s="136">
        <v>3147583</v>
      </c>
      <c r="N51" s="136">
        <v>3147583</v>
      </c>
      <c r="O51" s="136">
        <v>3147587</v>
      </c>
      <c r="P51" s="33">
        <f t="shared" si="9"/>
        <v>54295415</v>
      </c>
      <c r="Q51" s="32">
        <f t="shared" si="10"/>
        <v>16524415</v>
      </c>
      <c r="R51" s="64">
        <f t="shared" si="11"/>
        <v>37771000</v>
      </c>
      <c r="S51" s="38"/>
    </row>
    <row r="52" spans="1:19" ht="13.5">
      <c r="A52" s="6"/>
      <c r="B52" s="163" t="s">
        <v>16</v>
      </c>
      <c r="C52" s="164"/>
      <c r="D52" s="32">
        <v>136817</v>
      </c>
      <c r="E52" s="32">
        <v>512103</v>
      </c>
      <c r="F52" s="32">
        <v>400000</v>
      </c>
      <c r="G52" s="32">
        <v>500000</v>
      </c>
      <c r="H52" s="32">
        <v>550000</v>
      </c>
      <c r="I52" s="32">
        <v>550000</v>
      </c>
      <c r="J52" s="32">
        <v>550000</v>
      </c>
      <c r="K52" s="32">
        <v>550000</v>
      </c>
      <c r="L52" s="32">
        <v>450000</v>
      </c>
      <c r="M52" s="32">
        <v>500000</v>
      </c>
      <c r="N52" s="32">
        <v>559000</v>
      </c>
      <c r="O52" s="32">
        <v>413183</v>
      </c>
      <c r="P52" s="33">
        <f t="shared" si="9"/>
        <v>5671103</v>
      </c>
      <c r="Q52" s="32">
        <v>112103</v>
      </c>
      <c r="R52" s="64">
        <f t="shared" si="11"/>
        <v>5559000</v>
      </c>
    </row>
    <row r="53" spans="1:19" s="39" customFormat="1" ht="13.5">
      <c r="A53" s="35"/>
      <c r="B53" s="36" t="s">
        <v>62</v>
      </c>
      <c r="C53" s="37"/>
      <c r="D53" s="32">
        <v>21601357</v>
      </c>
      <c r="E53" s="32">
        <v>20501806</v>
      </c>
      <c r="F53" s="32">
        <v>22100500</v>
      </c>
      <c r="G53" s="32">
        <v>22100500</v>
      </c>
      <c r="H53" s="32">
        <v>21100500</v>
      </c>
      <c r="I53" s="32">
        <v>21100500</v>
      </c>
      <c r="J53" s="32">
        <v>21100500</v>
      </c>
      <c r="K53" s="32">
        <v>21100500</v>
      </c>
      <c r="L53" s="32">
        <v>21100500</v>
      </c>
      <c r="M53" s="32">
        <v>21100500</v>
      </c>
      <c r="N53" s="32">
        <v>21100500</v>
      </c>
      <c r="O53" s="32">
        <v>23423019</v>
      </c>
      <c r="P53" s="33">
        <f t="shared" si="9"/>
        <v>257430682</v>
      </c>
      <c r="Q53" s="32">
        <v>4322519</v>
      </c>
      <c r="R53" s="64">
        <f t="shared" si="11"/>
        <v>253108163</v>
      </c>
      <c r="S53" s="38"/>
    </row>
    <row r="54" spans="1:19" s="39" customFormat="1" ht="13.5">
      <c r="A54" s="35"/>
      <c r="B54" s="36" t="s">
        <v>58</v>
      </c>
      <c r="C54" s="37"/>
      <c r="D54" s="32">
        <v>4677000</v>
      </c>
      <c r="E54" s="32">
        <v>4677000</v>
      </c>
      <c r="F54" s="32">
        <v>9601336</v>
      </c>
      <c r="G54" s="32">
        <v>4677000</v>
      </c>
      <c r="H54" s="32">
        <v>4677000</v>
      </c>
      <c r="I54" s="32">
        <v>4677000</v>
      </c>
      <c r="J54" s="32">
        <v>6500000</v>
      </c>
      <c r="K54" s="32">
        <v>6500000</v>
      </c>
      <c r="L54" s="32">
        <v>4677000</v>
      </c>
      <c r="M54" s="32">
        <v>4677000</v>
      </c>
      <c r="N54" s="32">
        <v>4677000</v>
      </c>
      <c r="O54" s="32">
        <v>4680613</v>
      </c>
      <c r="P54" s="33">
        <f>SUM(D54:O54)</f>
        <v>64697949</v>
      </c>
      <c r="Q54" s="32">
        <f t="shared" si="10"/>
        <v>4924336</v>
      </c>
      <c r="R54" s="64">
        <f t="shared" si="11"/>
        <v>59773613</v>
      </c>
      <c r="S54" s="38"/>
    </row>
    <row r="55" spans="1:19" s="39" customFormat="1" ht="13.5">
      <c r="A55" s="35"/>
      <c r="B55" s="36" t="s">
        <v>57</v>
      </c>
      <c r="C55" s="37"/>
      <c r="D55" s="32">
        <v>3937061</v>
      </c>
      <c r="E55" s="32">
        <v>1129719</v>
      </c>
      <c r="F55" s="32">
        <v>27755678</v>
      </c>
      <c r="G55" s="32">
        <v>2530000</v>
      </c>
      <c r="H55" s="32">
        <v>2530000</v>
      </c>
      <c r="I55" s="32">
        <v>2530000</v>
      </c>
      <c r="J55" s="32">
        <v>2530000</v>
      </c>
      <c r="K55" s="32">
        <v>2530000</v>
      </c>
      <c r="L55" s="32">
        <v>2530000</v>
      </c>
      <c r="M55" s="32">
        <v>2530000</v>
      </c>
      <c r="N55" s="32">
        <v>2530000</v>
      </c>
      <c r="O55" s="32">
        <v>2530000</v>
      </c>
      <c r="P55" s="33">
        <f t="shared" si="9"/>
        <v>55592458</v>
      </c>
      <c r="Q55" s="101">
        <v>25225678</v>
      </c>
      <c r="R55" s="64">
        <f t="shared" si="11"/>
        <v>30366780</v>
      </c>
      <c r="S55" s="38"/>
    </row>
    <row r="56" spans="1:19" ht="13.5">
      <c r="A56" s="6"/>
      <c r="B56" s="168" t="s">
        <v>22</v>
      </c>
      <c r="C56" s="169"/>
      <c r="D56" s="32">
        <v>4264166</v>
      </c>
      <c r="E56" s="32">
        <v>4264166</v>
      </c>
      <c r="F56" s="32">
        <v>4264166</v>
      </c>
      <c r="G56" s="32">
        <v>4264166</v>
      </c>
      <c r="H56" s="32">
        <v>5422701</v>
      </c>
      <c r="I56" s="32">
        <v>4264166</v>
      </c>
      <c r="J56" s="32">
        <v>4264166</v>
      </c>
      <c r="K56" s="32">
        <v>4264166</v>
      </c>
      <c r="L56" s="32">
        <v>4264166</v>
      </c>
      <c r="M56" s="32">
        <v>4264166</v>
      </c>
      <c r="N56" s="32">
        <v>4264166</v>
      </c>
      <c r="O56" s="32">
        <v>4264174</v>
      </c>
      <c r="P56" s="33">
        <f t="shared" si="9"/>
        <v>52328535</v>
      </c>
      <c r="Q56" s="32">
        <f>Q13</f>
        <v>1158535</v>
      </c>
      <c r="R56" s="64">
        <f>P56-Q56</f>
        <v>51170000</v>
      </c>
    </row>
    <row r="57" spans="1:19" s="39" customFormat="1" ht="13.5">
      <c r="A57" s="35"/>
      <c r="B57" s="43" t="s">
        <v>54</v>
      </c>
      <c r="C57" s="43"/>
      <c r="D57" s="40">
        <v>70000000</v>
      </c>
      <c r="E57" s="40">
        <v>70000000</v>
      </c>
      <c r="F57" s="40">
        <v>75000000</v>
      </c>
      <c r="G57" s="40">
        <v>75000000</v>
      </c>
      <c r="H57" s="40">
        <v>280000000</v>
      </c>
      <c r="I57" s="40">
        <v>276211288</v>
      </c>
      <c r="J57" s="40">
        <v>75000000</v>
      </c>
      <c r="K57" s="40">
        <v>75000000</v>
      </c>
      <c r="L57" s="40">
        <v>75000000</v>
      </c>
      <c r="M57" s="40">
        <v>75000000</v>
      </c>
      <c r="N57" s="40">
        <v>75000000</v>
      </c>
      <c r="O57" s="40">
        <v>81385053</v>
      </c>
      <c r="P57" s="33">
        <f>SUM(D57:O57)</f>
        <v>1302596341</v>
      </c>
      <c r="Q57" s="32">
        <f>Q14</f>
        <v>396211288</v>
      </c>
      <c r="R57" s="64">
        <f>P57-Q57</f>
        <v>906385053</v>
      </c>
      <c r="S57" s="38"/>
    </row>
    <row r="58" spans="1:19" s="59" customFormat="1" ht="14.25" thickBot="1">
      <c r="A58" s="182" t="s">
        <v>26</v>
      </c>
      <c r="B58" s="183"/>
      <c r="C58" s="184"/>
      <c r="D58" s="55">
        <f>SUM(D47:D57)</f>
        <v>162827656</v>
      </c>
      <c r="E58" s="55">
        <f t="shared" ref="E58:O58" si="12">SUM(E47:E57)</f>
        <v>140931246</v>
      </c>
      <c r="F58" s="55">
        <f t="shared" si="12"/>
        <v>180672953</v>
      </c>
      <c r="G58" s="55">
        <f t="shared" si="12"/>
        <v>149545207</v>
      </c>
      <c r="H58" s="55">
        <f t="shared" si="12"/>
        <v>360184242</v>
      </c>
      <c r="I58" s="55">
        <f t="shared" si="12"/>
        <v>354140995</v>
      </c>
      <c r="J58" s="55">
        <f t="shared" si="12"/>
        <v>153973937</v>
      </c>
      <c r="K58" s="55">
        <f t="shared" si="12"/>
        <v>154705847</v>
      </c>
      <c r="L58" s="55">
        <f t="shared" si="12"/>
        <v>149546097</v>
      </c>
      <c r="M58" s="55">
        <f t="shared" si="12"/>
        <v>144291577</v>
      </c>
      <c r="N58" s="55">
        <f t="shared" si="12"/>
        <v>144476097</v>
      </c>
      <c r="O58" s="55">
        <f t="shared" si="12"/>
        <v>153120001</v>
      </c>
      <c r="P58" s="47">
        <f t="shared" si="9"/>
        <v>2248415855</v>
      </c>
      <c r="Q58" s="56">
        <f>SUM(Q47:Q57)</f>
        <v>468445246</v>
      </c>
      <c r="R58" s="57">
        <f>SUM(R47:R57)</f>
        <v>1779970609</v>
      </c>
      <c r="S58" s="58"/>
    </row>
    <row r="59" spans="1:19">
      <c r="A59" s="12"/>
      <c r="B59" s="13"/>
      <c r="C59" s="13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9"/>
    </row>
    <row r="60" spans="1:19">
      <c r="A60" s="165" t="s">
        <v>27</v>
      </c>
      <c r="B60" s="166"/>
      <c r="C60" s="167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</row>
    <row r="61" spans="1:19" s="39" customFormat="1" ht="13.5">
      <c r="A61" s="35"/>
      <c r="B61" s="36" t="s">
        <v>62</v>
      </c>
      <c r="C61" s="37"/>
      <c r="D61" s="32"/>
      <c r="E61" s="32"/>
      <c r="F61" s="32">
        <v>2366871</v>
      </c>
      <c r="G61" s="32"/>
      <c r="H61" s="32"/>
      <c r="I61" s="32">
        <v>2366871</v>
      </c>
      <c r="J61" s="32"/>
      <c r="K61" s="32"/>
      <c r="L61" s="32">
        <v>2366871</v>
      </c>
      <c r="M61" s="32"/>
      <c r="N61" s="32"/>
      <c r="O61" s="32">
        <v>2366871</v>
      </c>
      <c r="P61" s="33">
        <f>SUM(D61:O61)</f>
        <v>9467484</v>
      </c>
      <c r="Q61" s="32"/>
      <c r="R61" s="64">
        <f>P61-Q61</f>
        <v>9467484</v>
      </c>
      <c r="S61" s="38"/>
    </row>
    <row r="62" spans="1:19" s="39" customFormat="1" ht="13.5">
      <c r="A62" s="35"/>
      <c r="B62" s="36" t="s">
        <v>58</v>
      </c>
      <c r="C62" s="37"/>
      <c r="D62" s="32">
        <v>300000</v>
      </c>
      <c r="E62" s="32">
        <v>300000</v>
      </c>
      <c r="F62" s="32">
        <v>300000</v>
      </c>
      <c r="G62" s="32">
        <v>300000</v>
      </c>
      <c r="H62" s="32">
        <v>300000</v>
      </c>
      <c r="I62" s="32">
        <v>300000</v>
      </c>
      <c r="J62" s="32">
        <v>300000</v>
      </c>
      <c r="K62" s="32">
        <v>300000</v>
      </c>
      <c r="L62" s="32">
        <v>300000</v>
      </c>
      <c r="M62" s="32">
        <v>300000</v>
      </c>
      <c r="N62" s="32">
        <v>300000</v>
      </c>
      <c r="O62" s="32">
        <v>300000</v>
      </c>
      <c r="P62" s="33">
        <f t="shared" ref="P62:P86" si="13">SUM(D62:O62)</f>
        <v>3600000</v>
      </c>
      <c r="Q62" s="32"/>
      <c r="R62" s="64">
        <f>P62</f>
        <v>3600000</v>
      </c>
      <c r="S62" s="38"/>
    </row>
    <row r="63" spans="1:19" s="39" customFormat="1" ht="13.5">
      <c r="A63" s="35"/>
      <c r="B63" s="168" t="s">
        <v>22</v>
      </c>
      <c r="C63" s="169"/>
      <c r="D63" s="32"/>
      <c r="E63" s="32"/>
      <c r="F63" s="32">
        <v>505890</v>
      </c>
      <c r="G63" s="32"/>
      <c r="H63" s="32"/>
      <c r="I63" s="32"/>
      <c r="J63" s="32"/>
      <c r="K63" s="32"/>
      <c r="L63" s="32"/>
      <c r="M63" s="32"/>
      <c r="N63" s="32"/>
      <c r="O63" s="32"/>
      <c r="P63" s="33">
        <f t="shared" si="13"/>
        <v>505890</v>
      </c>
      <c r="Q63" s="32" t="s">
        <v>20</v>
      </c>
      <c r="R63" s="64">
        <f>P63</f>
        <v>505890</v>
      </c>
      <c r="S63" s="38"/>
    </row>
    <row r="64" spans="1:19" s="39" customFormat="1" ht="13.5">
      <c r="A64" s="44"/>
      <c r="B64" s="36" t="s">
        <v>54</v>
      </c>
      <c r="C64" s="37"/>
      <c r="D64" s="40">
        <v>20000000</v>
      </c>
      <c r="E64" s="40">
        <v>12000000</v>
      </c>
      <c r="F64" s="40">
        <v>12000000</v>
      </c>
      <c r="G64" s="40">
        <v>12000000</v>
      </c>
      <c r="H64" s="40">
        <v>13968000</v>
      </c>
      <c r="I64" s="40">
        <v>12000000</v>
      </c>
      <c r="J64" s="40">
        <v>16000000</v>
      </c>
      <c r="K64" s="40">
        <v>16000000</v>
      </c>
      <c r="L64" s="40">
        <v>16000000</v>
      </c>
      <c r="M64" s="40">
        <v>16000000</v>
      </c>
      <c r="N64" s="40">
        <v>13000000</v>
      </c>
      <c r="O64" s="40">
        <v>13000000</v>
      </c>
      <c r="P64" s="33">
        <f t="shared" si="13"/>
        <v>171968000</v>
      </c>
      <c r="Q64" s="40"/>
      <c r="R64" s="64">
        <f>P64</f>
        <v>171968000</v>
      </c>
      <c r="S64" s="38"/>
    </row>
    <row r="65" spans="1:19" s="39" customFormat="1" ht="13.5">
      <c r="A65" s="44"/>
      <c r="B65" s="168" t="s">
        <v>55</v>
      </c>
      <c r="C65" s="169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3">
        <f t="shared" si="13"/>
        <v>0</v>
      </c>
      <c r="Q65" s="40"/>
      <c r="R65" s="64">
        <f>P65</f>
        <v>0</v>
      </c>
      <c r="S65" s="38"/>
    </row>
    <row r="66" spans="1:19" s="39" customFormat="1" ht="14.25" thickBot="1">
      <c r="A66" s="185" t="s">
        <v>28</v>
      </c>
      <c r="B66" s="186"/>
      <c r="C66" s="187"/>
      <c r="D66" s="47">
        <f>SUM(D61:D65)</f>
        <v>20300000</v>
      </c>
      <c r="E66" s="47">
        <f t="shared" ref="E66:O66" si="14">SUM(E61:E65)</f>
        <v>12300000</v>
      </c>
      <c r="F66" s="47">
        <f t="shared" si="14"/>
        <v>15172761</v>
      </c>
      <c r="G66" s="47">
        <f t="shared" si="14"/>
        <v>12300000</v>
      </c>
      <c r="H66" s="47">
        <f t="shared" si="14"/>
        <v>14268000</v>
      </c>
      <c r="I66" s="47">
        <f t="shared" si="14"/>
        <v>14666871</v>
      </c>
      <c r="J66" s="47">
        <f t="shared" si="14"/>
        <v>16300000</v>
      </c>
      <c r="K66" s="47">
        <f t="shared" si="14"/>
        <v>16300000</v>
      </c>
      <c r="L66" s="47">
        <f t="shared" si="14"/>
        <v>18666871</v>
      </c>
      <c r="M66" s="47">
        <f t="shared" si="14"/>
        <v>16300000</v>
      </c>
      <c r="N66" s="47">
        <f t="shared" si="14"/>
        <v>13300000</v>
      </c>
      <c r="O66" s="47">
        <f t="shared" si="14"/>
        <v>15666871</v>
      </c>
      <c r="P66" s="47">
        <f t="shared" si="13"/>
        <v>185541374</v>
      </c>
      <c r="Q66" s="47">
        <f>SUM(Q61:Q65)</f>
        <v>0</v>
      </c>
      <c r="R66" s="94">
        <f>SUM(R61:R65)</f>
        <v>185541374</v>
      </c>
      <c r="S66" s="38"/>
    </row>
    <row r="67" spans="1:19" ht="13.5">
      <c r="A67" s="12"/>
      <c r="B67" s="13"/>
      <c r="C67" s="13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33">
        <f t="shared" si="13"/>
        <v>0</v>
      </c>
      <c r="Q67" s="28"/>
      <c r="R67" s="145"/>
    </row>
    <row r="68" spans="1:19" ht="13.5">
      <c r="A68" s="165" t="s">
        <v>29</v>
      </c>
      <c r="B68" s="166"/>
      <c r="C68" s="167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3">
        <f t="shared" si="13"/>
        <v>0</v>
      </c>
      <c r="Q68" s="24"/>
      <c r="R68" s="146"/>
    </row>
    <row r="69" spans="1:19" s="39" customFormat="1" ht="13.5">
      <c r="A69" s="35"/>
      <c r="B69" s="36" t="s">
        <v>62</v>
      </c>
      <c r="C69" s="3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3">
        <f t="shared" si="13"/>
        <v>0</v>
      </c>
      <c r="Q69" s="32"/>
      <c r="R69" s="64">
        <f>P69</f>
        <v>0</v>
      </c>
      <c r="S69" s="38"/>
    </row>
    <row r="70" spans="1:19" s="39" customFormat="1" ht="13.5">
      <c r="A70" s="49"/>
      <c r="B70" s="168" t="s">
        <v>53</v>
      </c>
      <c r="C70" s="169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3">
        <f t="shared" si="13"/>
        <v>0</v>
      </c>
      <c r="Q70" s="32"/>
      <c r="R70" s="64">
        <f t="shared" ref="R70:R79" si="15">P70</f>
        <v>0</v>
      </c>
      <c r="S70" s="38"/>
    </row>
    <row r="71" spans="1:19" s="39" customFormat="1" ht="13.5">
      <c r="A71" s="44"/>
      <c r="B71" s="142" t="s">
        <v>54</v>
      </c>
      <c r="C71" s="143"/>
      <c r="D71" s="40">
        <v>3000000</v>
      </c>
      <c r="E71" s="40">
        <v>3000000</v>
      </c>
      <c r="F71" s="40">
        <v>3000000</v>
      </c>
      <c r="G71" s="40">
        <v>3000000</v>
      </c>
      <c r="H71" s="40">
        <v>3000000</v>
      </c>
      <c r="I71" s="40">
        <v>3000000</v>
      </c>
      <c r="J71" s="40">
        <v>3000000</v>
      </c>
      <c r="K71" s="40">
        <v>3000000</v>
      </c>
      <c r="L71" s="40">
        <v>3000000</v>
      </c>
      <c r="M71" s="40">
        <v>3000000</v>
      </c>
      <c r="N71" s="40">
        <v>3000000</v>
      </c>
      <c r="O71" s="40">
        <v>3000000</v>
      </c>
      <c r="P71" s="33">
        <f t="shared" si="13"/>
        <v>36000000</v>
      </c>
      <c r="Q71" s="40"/>
      <c r="R71" s="64">
        <f t="shared" si="15"/>
        <v>36000000</v>
      </c>
      <c r="S71" s="38"/>
    </row>
    <row r="72" spans="1:19" s="81" customFormat="1" ht="14.25" thickBot="1">
      <c r="A72" s="74" t="s">
        <v>30</v>
      </c>
      <c r="B72" s="75"/>
      <c r="C72" s="76"/>
      <c r="D72" s="78">
        <f>SUM(D69:D71)</f>
        <v>3000000</v>
      </c>
      <c r="E72" s="78">
        <f t="shared" ref="E72:O72" si="16">SUM(E69:E71)</f>
        <v>3000000</v>
      </c>
      <c r="F72" s="78">
        <f t="shared" si="16"/>
        <v>3000000</v>
      </c>
      <c r="G72" s="78">
        <f t="shared" si="16"/>
        <v>3000000</v>
      </c>
      <c r="H72" s="78">
        <f t="shared" si="16"/>
        <v>3000000</v>
      </c>
      <c r="I72" s="78">
        <f t="shared" si="16"/>
        <v>3000000</v>
      </c>
      <c r="J72" s="78">
        <f t="shared" si="16"/>
        <v>3000000</v>
      </c>
      <c r="K72" s="78">
        <f t="shared" si="16"/>
        <v>3000000</v>
      </c>
      <c r="L72" s="78">
        <f t="shared" si="16"/>
        <v>3000000</v>
      </c>
      <c r="M72" s="78">
        <f t="shared" si="16"/>
        <v>3000000</v>
      </c>
      <c r="N72" s="78">
        <f t="shared" si="16"/>
        <v>3000000</v>
      </c>
      <c r="O72" s="78">
        <f t="shared" si="16"/>
        <v>3000000</v>
      </c>
      <c r="P72" s="78">
        <f t="shared" si="13"/>
        <v>36000000</v>
      </c>
      <c r="Q72" s="79"/>
      <c r="R72" s="153">
        <f t="shared" si="15"/>
        <v>36000000</v>
      </c>
      <c r="S72" s="80"/>
    </row>
    <row r="73" spans="1:19" s="86" customFormat="1" ht="13.5">
      <c r="A73" s="82"/>
      <c r="B73" s="83"/>
      <c r="C73" s="83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33">
        <f t="shared" si="13"/>
        <v>0</v>
      </c>
      <c r="Q73" s="84"/>
      <c r="R73" s="147">
        <f t="shared" si="15"/>
        <v>0</v>
      </c>
      <c r="S73" s="85"/>
    </row>
    <row r="74" spans="1:19" s="86" customFormat="1" ht="13.5">
      <c r="A74" s="71" t="s">
        <v>31</v>
      </c>
      <c r="B74" s="72"/>
      <c r="C74" s="73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33">
        <f t="shared" si="13"/>
        <v>0</v>
      </c>
      <c r="Q74" s="87"/>
      <c r="R74" s="64">
        <f t="shared" si="15"/>
        <v>0</v>
      </c>
      <c r="S74" s="85"/>
    </row>
    <row r="75" spans="1:19" s="86" customFormat="1" ht="13.5">
      <c r="A75" s="71"/>
      <c r="B75" s="141" t="s">
        <v>59</v>
      </c>
      <c r="C75" s="37"/>
      <c r="D75" s="87"/>
      <c r="E75" s="32"/>
      <c r="F75" s="100"/>
      <c r="H75" s="32"/>
      <c r="I75" s="87"/>
      <c r="J75" s="87"/>
      <c r="K75" s="87"/>
      <c r="L75" s="87"/>
      <c r="M75" s="87"/>
      <c r="N75" s="87"/>
      <c r="O75" s="87"/>
      <c r="P75" s="33">
        <f t="shared" si="13"/>
        <v>0</v>
      </c>
      <c r="Q75" s="150"/>
      <c r="R75" s="64">
        <f t="shared" si="15"/>
        <v>0</v>
      </c>
      <c r="S75" s="85"/>
    </row>
    <row r="76" spans="1:19" s="86" customFormat="1" ht="13.5">
      <c r="A76" s="133"/>
      <c r="B76" s="141" t="s">
        <v>68</v>
      </c>
      <c r="C76" s="134"/>
      <c r="D76" s="100">
        <v>4004286</v>
      </c>
      <c r="E76" s="32"/>
      <c r="F76" s="100"/>
      <c r="G76" s="135">
        <v>1600000</v>
      </c>
      <c r="H76" s="32"/>
      <c r="I76" s="87"/>
      <c r="J76" s="87"/>
      <c r="K76" s="87"/>
      <c r="L76" s="87"/>
      <c r="M76" s="87"/>
      <c r="N76" s="87"/>
      <c r="O76" s="87"/>
      <c r="P76" s="33">
        <f t="shared" ref="P76" si="17">SUM(D76:O76)</f>
        <v>5604286</v>
      </c>
      <c r="Q76" s="150"/>
      <c r="R76" s="64">
        <f t="shared" si="15"/>
        <v>5604286</v>
      </c>
      <c r="S76" s="85"/>
    </row>
    <row r="77" spans="1:19" s="86" customFormat="1" ht="13.5">
      <c r="A77" s="130"/>
      <c r="B77" s="141" t="s">
        <v>69</v>
      </c>
      <c r="C77" s="129"/>
      <c r="D77" s="100">
        <v>2968570</v>
      </c>
      <c r="E77" s="32"/>
      <c r="F77" s="100">
        <v>5031430</v>
      </c>
      <c r="G77" s="135"/>
      <c r="H77" s="32"/>
      <c r="I77" s="87"/>
      <c r="J77" s="87"/>
      <c r="K77" s="87"/>
      <c r="L77" s="87"/>
      <c r="M77" s="87"/>
      <c r="N77" s="87"/>
      <c r="O77" s="87"/>
      <c r="P77" s="33">
        <f t="shared" si="13"/>
        <v>8000000</v>
      </c>
      <c r="Q77" s="150"/>
      <c r="R77" s="64">
        <f t="shared" si="15"/>
        <v>8000000</v>
      </c>
      <c r="S77" s="85"/>
    </row>
    <row r="78" spans="1:19" s="81" customFormat="1" ht="13.5">
      <c r="A78" s="88"/>
      <c r="B78" s="36" t="s">
        <v>61</v>
      </c>
      <c r="C78" s="37"/>
      <c r="D78" s="32"/>
      <c r="E78" s="32"/>
      <c r="F78" s="93"/>
      <c r="G78" s="100"/>
      <c r="H78" s="32"/>
      <c r="I78" s="32"/>
      <c r="J78" s="32"/>
      <c r="K78" s="32"/>
      <c r="L78" s="32"/>
      <c r="M78" s="32"/>
      <c r="N78" s="32"/>
      <c r="O78" s="32"/>
      <c r="P78" s="33">
        <f t="shared" si="13"/>
        <v>0</v>
      </c>
      <c r="Q78" s="151"/>
      <c r="R78" s="64">
        <f t="shared" si="15"/>
        <v>0</v>
      </c>
      <c r="S78" s="80"/>
    </row>
    <row r="79" spans="1:19" s="81" customFormat="1" ht="13.5">
      <c r="A79" s="88"/>
      <c r="B79" s="122" t="s">
        <v>58</v>
      </c>
      <c r="C79" s="121"/>
      <c r="D79" s="32"/>
      <c r="E79" s="32"/>
      <c r="F79" s="93"/>
      <c r="G79" s="32"/>
      <c r="H79" s="32"/>
      <c r="I79" s="32"/>
      <c r="J79" s="32"/>
      <c r="K79" s="32"/>
      <c r="L79" s="32"/>
      <c r="M79" s="32"/>
      <c r="N79" s="32"/>
      <c r="O79" s="32"/>
      <c r="P79" s="33">
        <f t="shared" ref="P79" si="18">SUM(D79:O79)</f>
        <v>0</v>
      </c>
      <c r="Q79" s="151"/>
      <c r="R79" s="64">
        <f t="shared" si="15"/>
        <v>0</v>
      </c>
      <c r="S79" s="80"/>
    </row>
    <row r="80" spans="1:19" s="81" customFormat="1" ht="13.5">
      <c r="A80" s="88"/>
      <c r="B80" s="122" t="s">
        <v>67</v>
      </c>
      <c r="C80" s="37"/>
      <c r="D80" s="32"/>
      <c r="E80" s="32"/>
      <c r="F80" s="93">
        <v>1000000</v>
      </c>
      <c r="G80" s="32">
        <v>1000000</v>
      </c>
      <c r="H80" s="32">
        <v>2000000</v>
      </c>
      <c r="I80" s="32"/>
      <c r="J80" s="32"/>
      <c r="K80" s="32"/>
      <c r="L80" s="32"/>
      <c r="M80" s="32"/>
      <c r="N80" s="32"/>
      <c r="O80" s="32"/>
      <c r="P80" s="33">
        <f t="shared" si="13"/>
        <v>4000000</v>
      </c>
      <c r="Q80" s="33">
        <v>2000000</v>
      </c>
      <c r="R80" s="64">
        <f>SUM(P80-Q80)</f>
        <v>2000000</v>
      </c>
      <c r="S80" s="80"/>
    </row>
    <row r="81" spans="1:19" s="86" customFormat="1" ht="13.5">
      <c r="A81" s="71"/>
      <c r="B81" s="142" t="s">
        <v>53</v>
      </c>
      <c r="C81" s="37"/>
      <c r="D81" s="32"/>
      <c r="E81" s="32"/>
      <c r="F81" s="93"/>
      <c r="G81" s="32"/>
      <c r="H81" s="32"/>
      <c r="I81" s="32"/>
      <c r="J81" s="32"/>
      <c r="K81" s="32"/>
      <c r="L81" s="32"/>
      <c r="M81" s="32"/>
      <c r="N81" s="32"/>
      <c r="O81" s="32"/>
      <c r="P81" s="33">
        <f t="shared" si="13"/>
        <v>0</v>
      </c>
      <c r="Q81" s="152"/>
      <c r="R81" s="64">
        <f t="shared" ref="R81:R86" si="19">SUM(P81-Q81)</f>
        <v>0</v>
      </c>
      <c r="S81" s="85"/>
    </row>
    <row r="82" spans="1:19" s="81" customFormat="1" ht="13.5">
      <c r="A82" s="88"/>
      <c r="B82" s="77" t="s">
        <v>54</v>
      </c>
      <c r="C82" s="37"/>
      <c r="D82" s="32">
        <v>60000000</v>
      </c>
      <c r="E82" s="32">
        <v>100000000</v>
      </c>
      <c r="F82" s="93">
        <v>150000000</v>
      </c>
      <c r="G82" s="32">
        <v>100000000</v>
      </c>
      <c r="H82" s="32">
        <v>100000000</v>
      </c>
      <c r="I82" s="32">
        <v>100000000</v>
      </c>
      <c r="J82" s="32">
        <v>50000000</v>
      </c>
      <c r="K82" s="32">
        <v>50000000</v>
      </c>
      <c r="L82" s="32">
        <v>30000000</v>
      </c>
      <c r="M82" s="32">
        <v>30000000</v>
      </c>
      <c r="N82" s="32">
        <v>50000000</v>
      </c>
      <c r="O82" s="32">
        <v>22609446</v>
      </c>
      <c r="P82" s="33">
        <f t="shared" si="13"/>
        <v>842609446</v>
      </c>
      <c r="Q82" s="151"/>
      <c r="R82" s="64">
        <f>SUM(P82-Q82)</f>
        <v>842609446</v>
      </c>
      <c r="S82" s="80"/>
    </row>
    <row r="83" spans="1:19" s="81" customFormat="1" ht="14.25" thickBot="1">
      <c r="A83" s="74" t="s">
        <v>32</v>
      </c>
      <c r="B83" s="75"/>
      <c r="C83" s="76"/>
      <c r="D83" s="78">
        <f>SUM(D75:D82)</f>
        <v>66972856</v>
      </c>
      <c r="E83" s="78">
        <f t="shared" ref="E83:G83" si="20">SUM(E75:E82)</f>
        <v>100000000</v>
      </c>
      <c r="F83" s="78">
        <f t="shared" si="20"/>
        <v>156031430</v>
      </c>
      <c r="G83" s="78">
        <f t="shared" si="20"/>
        <v>102600000</v>
      </c>
      <c r="H83" s="78">
        <f t="shared" ref="H83:O83" si="21">SUM(H75:H82)</f>
        <v>102000000</v>
      </c>
      <c r="I83" s="78">
        <f t="shared" si="21"/>
        <v>100000000</v>
      </c>
      <c r="J83" s="78">
        <f t="shared" si="21"/>
        <v>50000000</v>
      </c>
      <c r="K83" s="78">
        <f t="shared" si="21"/>
        <v>50000000</v>
      </c>
      <c r="L83" s="78">
        <f t="shared" si="21"/>
        <v>30000000</v>
      </c>
      <c r="M83" s="78">
        <f t="shared" si="21"/>
        <v>30000000</v>
      </c>
      <c r="N83" s="78">
        <f t="shared" si="21"/>
        <v>50000000</v>
      </c>
      <c r="O83" s="78">
        <f t="shared" si="21"/>
        <v>22609446</v>
      </c>
      <c r="P83" s="78">
        <f>SUM(D83:O83)</f>
        <v>860213732</v>
      </c>
      <c r="Q83" s="78">
        <f>SUM(Q75:Q82)</f>
        <v>2000000</v>
      </c>
      <c r="R83" s="153">
        <f t="shared" si="19"/>
        <v>858213732</v>
      </c>
      <c r="S83" s="80"/>
    </row>
    <row r="84" spans="1:19" s="81" customFormat="1" ht="13.5">
      <c r="A84" s="61" t="s">
        <v>33</v>
      </c>
      <c r="B84" s="62"/>
      <c r="C84" s="63"/>
      <c r="D84" s="89">
        <f t="shared" ref="D84:O84" si="22">SUM(D83,D72,D66,D58,D44,D29)</f>
        <v>434784784</v>
      </c>
      <c r="E84" s="89">
        <f t="shared" si="22"/>
        <v>441720518</v>
      </c>
      <c r="F84" s="116">
        <f t="shared" si="22"/>
        <v>559951641</v>
      </c>
      <c r="G84" s="89">
        <f t="shared" si="22"/>
        <v>455253584</v>
      </c>
      <c r="H84" s="89">
        <f t="shared" si="22"/>
        <v>670324410</v>
      </c>
      <c r="I84" s="89">
        <f t="shared" si="22"/>
        <v>661576329</v>
      </c>
      <c r="J84" s="89">
        <f t="shared" si="22"/>
        <v>409719810</v>
      </c>
      <c r="K84" s="89">
        <f t="shared" si="22"/>
        <v>409645457</v>
      </c>
      <c r="L84" s="89">
        <f t="shared" si="22"/>
        <v>389776494</v>
      </c>
      <c r="M84" s="89">
        <f t="shared" si="22"/>
        <v>381389158</v>
      </c>
      <c r="N84" s="89">
        <f t="shared" si="22"/>
        <v>397703388</v>
      </c>
      <c r="O84" s="89">
        <f t="shared" si="22"/>
        <v>379183345</v>
      </c>
      <c r="P84" s="33">
        <f t="shared" si="13"/>
        <v>5591028918</v>
      </c>
      <c r="Q84" s="89">
        <f>SUM(Q29,Q44,Q58,Q66,Q72,Q83)</f>
        <v>486408246</v>
      </c>
      <c r="R84" s="147">
        <f t="shared" si="19"/>
        <v>5104620672</v>
      </c>
      <c r="S84" s="80"/>
    </row>
    <row r="85" spans="1:19" s="81" customFormat="1" ht="14.25" thickBot="1">
      <c r="A85" s="88" t="s">
        <v>34</v>
      </c>
      <c r="B85" s="43"/>
      <c r="C85" s="43"/>
      <c r="D85" s="47">
        <v>204770101</v>
      </c>
      <c r="E85" s="47">
        <f t="shared" ref="E85:Q85" si="23">E132</f>
        <v>216449127</v>
      </c>
      <c r="F85" s="113">
        <f t="shared" si="23"/>
        <v>238219112</v>
      </c>
      <c r="G85" s="33">
        <f t="shared" si="23"/>
        <v>225675916</v>
      </c>
      <c r="H85" s="33">
        <f t="shared" si="23"/>
        <v>231277372</v>
      </c>
      <c r="I85" s="33">
        <f t="shared" si="23"/>
        <v>221476985</v>
      </c>
      <c r="J85" s="33">
        <f t="shared" si="23"/>
        <v>230554730</v>
      </c>
      <c r="K85" s="33">
        <f t="shared" si="23"/>
        <v>227331527</v>
      </c>
      <c r="L85" s="33">
        <f t="shared" si="23"/>
        <v>214952230</v>
      </c>
      <c r="M85" s="33">
        <f t="shared" si="23"/>
        <v>216544438</v>
      </c>
      <c r="N85" s="33">
        <f t="shared" si="23"/>
        <v>184978298</v>
      </c>
      <c r="O85" s="33">
        <f t="shared" si="23"/>
        <v>188694494</v>
      </c>
      <c r="P85" s="33">
        <f>SUM(D85:O85)</f>
        <v>2600924330</v>
      </c>
      <c r="Q85" s="33">
        <f t="shared" si="23"/>
        <v>0</v>
      </c>
      <c r="R85" s="64">
        <f t="shared" si="19"/>
        <v>2600924330</v>
      </c>
    </row>
    <row r="86" spans="1:19" s="92" customFormat="1" ht="13.5">
      <c r="A86" s="90" t="s">
        <v>35</v>
      </c>
      <c r="B86" s="91"/>
      <c r="C86" s="91"/>
      <c r="D86" s="93">
        <f>SUM(D84:D85)</f>
        <v>639554885</v>
      </c>
      <c r="E86" s="93">
        <f>SUM(E84:E85)</f>
        <v>658169645</v>
      </c>
      <c r="F86" s="95">
        <f t="shared" ref="F86:O86" si="24">SUM(F84:F85)</f>
        <v>798170753</v>
      </c>
      <c r="G86" s="95">
        <f>SUM(G84:G85)</f>
        <v>680929500</v>
      </c>
      <c r="H86" s="95">
        <f t="shared" si="24"/>
        <v>901601782</v>
      </c>
      <c r="I86" s="95">
        <f t="shared" si="24"/>
        <v>883053314</v>
      </c>
      <c r="J86" s="95">
        <f t="shared" si="24"/>
        <v>640274540</v>
      </c>
      <c r="K86" s="95">
        <f t="shared" si="24"/>
        <v>636976984</v>
      </c>
      <c r="L86" s="95">
        <f t="shared" si="24"/>
        <v>604728724</v>
      </c>
      <c r="M86" s="95">
        <f t="shared" si="24"/>
        <v>597933596</v>
      </c>
      <c r="N86" s="95">
        <f t="shared" si="24"/>
        <v>582681686</v>
      </c>
      <c r="O86" s="95">
        <f t="shared" si="24"/>
        <v>567877839</v>
      </c>
      <c r="P86" s="51">
        <f t="shared" si="13"/>
        <v>8191953248</v>
      </c>
      <c r="Q86" s="96">
        <f>SUM(Q84:Q85)</f>
        <v>486408246</v>
      </c>
      <c r="R86" s="64">
        <f t="shared" si="19"/>
        <v>7705545002</v>
      </c>
      <c r="S86" s="85"/>
    </row>
    <row r="87" spans="1:19" s="39" customFormat="1" ht="18.75">
      <c r="A87" s="197" t="s">
        <v>36</v>
      </c>
      <c r="B87" s="198"/>
      <c r="C87" s="199"/>
      <c r="D87" s="65" t="s">
        <v>37</v>
      </c>
      <c r="E87" s="50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4"/>
      <c r="S87" s="38"/>
    </row>
    <row r="88" spans="1:19" s="39" customFormat="1" ht="13.5">
      <c r="A88" s="35"/>
      <c r="B88" s="168" t="s">
        <v>59</v>
      </c>
      <c r="C88" s="169"/>
      <c r="D88" s="136">
        <v>11869000</v>
      </c>
      <c r="E88" s="136">
        <v>12356000</v>
      </c>
      <c r="F88" s="136">
        <v>13512000</v>
      </c>
      <c r="G88" s="136">
        <v>12356000</v>
      </c>
      <c r="H88" s="136">
        <v>12666000</v>
      </c>
      <c r="I88" s="136">
        <v>11053000</v>
      </c>
      <c r="J88" s="136">
        <v>9854000</v>
      </c>
      <c r="K88" s="136">
        <v>12709000</v>
      </c>
      <c r="L88" s="136">
        <v>13657000</v>
      </c>
      <c r="M88" s="136">
        <v>12356000</v>
      </c>
      <c r="N88" s="136">
        <v>12356000</v>
      </c>
      <c r="O88" s="136">
        <v>13518000</v>
      </c>
      <c r="P88" s="33">
        <f>SUM(D88:O88)</f>
        <v>148262000</v>
      </c>
      <c r="Q88" s="32"/>
      <c r="R88" s="50">
        <f>P88-Q88</f>
        <v>148262000</v>
      </c>
      <c r="S88" s="38"/>
    </row>
    <row r="89" spans="1:19" s="39" customFormat="1" ht="13.5">
      <c r="A89" s="35"/>
      <c r="B89" s="7" t="s">
        <v>60</v>
      </c>
      <c r="C89" s="37"/>
      <c r="D89" s="32">
        <v>2245166</v>
      </c>
      <c r="E89" s="32">
        <v>3315000</v>
      </c>
      <c r="F89" s="32">
        <v>4975500</v>
      </c>
      <c r="G89" s="32">
        <v>5505000</v>
      </c>
      <c r="H89" s="32">
        <v>5963334</v>
      </c>
      <c r="I89" s="32">
        <v>6715000</v>
      </c>
      <c r="J89" s="32">
        <v>5250000</v>
      </c>
      <c r="K89" s="32">
        <v>4250000</v>
      </c>
      <c r="L89" s="32">
        <v>4036000</v>
      </c>
      <c r="M89" s="32">
        <v>5360000</v>
      </c>
      <c r="N89" s="32">
        <v>5070000</v>
      </c>
      <c r="O89" s="32">
        <v>2810000</v>
      </c>
      <c r="P89" s="33">
        <f>SUM(D89:O89)</f>
        <v>55495000</v>
      </c>
      <c r="Q89" s="32"/>
      <c r="R89" s="50">
        <f>P89-Q89</f>
        <v>55495000</v>
      </c>
      <c r="S89" s="38"/>
    </row>
    <row r="90" spans="1:19" s="39" customFormat="1" ht="13.5">
      <c r="A90" s="35"/>
      <c r="B90" s="36" t="s">
        <v>14</v>
      </c>
      <c r="C90" s="37"/>
      <c r="D90" s="139"/>
      <c r="E90" s="139"/>
      <c r="F90" s="136">
        <v>540000</v>
      </c>
      <c r="G90" s="139"/>
      <c r="H90" s="139"/>
      <c r="I90" s="136">
        <v>539000</v>
      </c>
      <c r="J90" s="139"/>
      <c r="K90" s="139"/>
      <c r="L90" s="136">
        <v>540000</v>
      </c>
      <c r="M90" s="139"/>
      <c r="N90" s="139"/>
      <c r="O90" s="136">
        <v>540000</v>
      </c>
      <c r="P90" s="33">
        <f t="shared" ref="P90:P101" si="25">SUM(D90:O90)</f>
        <v>2159000</v>
      </c>
      <c r="Q90" s="32"/>
      <c r="R90" s="50">
        <f t="shared" ref="R90:R98" si="26">P90-Q90</f>
        <v>2159000</v>
      </c>
      <c r="S90" s="38"/>
    </row>
    <row r="91" spans="1:19" s="39" customFormat="1" ht="13.5">
      <c r="A91" s="35"/>
      <c r="B91" s="168" t="s">
        <v>64</v>
      </c>
      <c r="C91" s="169"/>
      <c r="D91" s="136">
        <v>600500</v>
      </c>
      <c r="E91" s="136">
        <v>600500</v>
      </c>
      <c r="F91" s="136">
        <v>600500</v>
      </c>
      <c r="G91" s="136">
        <v>600500</v>
      </c>
      <c r="H91" s="136">
        <v>600500</v>
      </c>
      <c r="I91" s="136">
        <v>600500</v>
      </c>
      <c r="J91" s="136">
        <v>600500</v>
      </c>
      <c r="K91" s="136">
        <v>600500</v>
      </c>
      <c r="L91" s="136">
        <v>600500</v>
      </c>
      <c r="M91" s="136">
        <v>600500</v>
      </c>
      <c r="N91" s="136">
        <v>600500</v>
      </c>
      <c r="O91" s="136">
        <v>600500</v>
      </c>
      <c r="P91" s="33">
        <f t="shared" si="25"/>
        <v>7206000</v>
      </c>
      <c r="Q91" s="32"/>
      <c r="R91" s="50">
        <f t="shared" si="26"/>
        <v>7206000</v>
      </c>
      <c r="S91" s="38"/>
    </row>
    <row r="92" spans="1:19" ht="13.5">
      <c r="A92" s="6"/>
      <c r="B92" s="163" t="s">
        <v>61</v>
      </c>
      <c r="C92" s="164"/>
      <c r="D92" s="138">
        <v>1170583</v>
      </c>
      <c r="E92" s="138">
        <v>1170583</v>
      </c>
      <c r="F92" s="138">
        <v>1180583</v>
      </c>
      <c r="G92" s="138">
        <v>1559249</v>
      </c>
      <c r="H92" s="138">
        <v>1584249</v>
      </c>
      <c r="I92" s="138">
        <v>2316415</v>
      </c>
      <c r="J92" s="138">
        <v>2326416</v>
      </c>
      <c r="K92" s="138">
        <v>2670916</v>
      </c>
      <c r="L92" s="138">
        <v>1623255</v>
      </c>
      <c r="M92" s="138">
        <v>1591249</v>
      </c>
      <c r="N92" s="138">
        <v>1519249</v>
      </c>
      <c r="O92" s="138">
        <v>1509253</v>
      </c>
      <c r="P92" s="33">
        <f t="shared" si="25"/>
        <v>20222000</v>
      </c>
      <c r="Q92" s="32"/>
      <c r="R92" s="50">
        <f t="shared" si="26"/>
        <v>20222000</v>
      </c>
    </row>
    <row r="93" spans="1:19" ht="13.5">
      <c r="A93" s="6"/>
      <c r="B93" s="163" t="s">
        <v>16</v>
      </c>
      <c r="C93" s="164"/>
      <c r="D93" s="32">
        <v>42595</v>
      </c>
      <c r="E93" s="32"/>
      <c r="F93" s="32"/>
      <c r="G93" s="32">
        <v>507405</v>
      </c>
      <c r="H93" s="32">
        <v>550000</v>
      </c>
      <c r="I93" s="32">
        <v>550000</v>
      </c>
      <c r="J93" s="32">
        <v>550000</v>
      </c>
      <c r="K93" s="32">
        <v>550000</v>
      </c>
      <c r="L93" s="32">
        <v>550000</v>
      </c>
      <c r="M93" s="144">
        <v>550000</v>
      </c>
      <c r="N93" s="4">
        <v>600000</v>
      </c>
      <c r="O93" s="4">
        <v>550000</v>
      </c>
      <c r="P93" s="33">
        <f t="shared" si="25"/>
        <v>5000000</v>
      </c>
      <c r="Q93" s="32"/>
      <c r="R93" s="50">
        <f t="shared" si="26"/>
        <v>5000000</v>
      </c>
    </row>
    <row r="94" spans="1:19" s="39" customFormat="1" ht="13.5">
      <c r="A94" s="35"/>
      <c r="B94" s="36" t="s">
        <v>62</v>
      </c>
      <c r="C94" s="37"/>
      <c r="D94" s="32">
        <v>5020150</v>
      </c>
      <c r="E94" s="32">
        <v>6517066</v>
      </c>
      <c r="F94" s="32">
        <v>7020120</v>
      </c>
      <c r="G94" s="32">
        <v>6517066</v>
      </c>
      <c r="H94" s="32">
        <v>6517066</v>
      </c>
      <c r="I94" s="32">
        <v>7020120</v>
      </c>
      <c r="J94" s="32">
        <v>6517066</v>
      </c>
      <c r="K94" s="32">
        <v>6517066</v>
      </c>
      <c r="L94" s="32">
        <v>7020120</v>
      </c>
      <c r="M94" s="32">
        <v>6517066</v>
      </c>
      <c r="N94" s="32">
        <v>8182500</v>
      </c>
      <c r="O94" s="32">
        <v>14342477</v>
      </c>
      <c r="P94" s="33">
        <f>SUM(D94:O94)</f>
        <v>87707883</v>
      </c>
      <c r="Q94" s="32"/>
      <c r="R94" s="50">
        <f t="shared" si="26"/>
        <v>87707883</v>
      </c>
      <c r="S94" s="38"/>
    </row>
    <row r="95" spans="1:19" s="39" customFormat="1" ht="13.5">
      <c r="A95" s="35"/>
      <c r="B95" s="36" t="s">
        <v>58</v>
      </c>
      <c r="C95" s="37"/>
      <c r="D95" s="32">
        <v>4083300</v>
      </c>
      <c r="E95" s="32">
        <v>4083300</v>
      </c>
      <c r="F95" s="32">
        <v>4083300</v>
      </c>
      <c r="G95" s="32">
        <v>4083300</v>
      </c>
      <c r="H95" s="32">
        <v>4083300</v>
      </c>
      <c r="I95" s="32">
        <v>4083300</v>
      </c>
      <c r="J95" s="32">
        <v>4083300</v>
      </c>
      <c r="K95" s="32">
        <v>4083300</v>
      </c>
      <c r="L95" s="32">
        <v>4083300</v>
      </c>
      <c r="M95" s="32">
        <v>4083300</v>
      </c>
      <c r="N95" s="32">
        <v>4083300</v>
      </c>
      <c r="O95" s="32">
        <v>4083700</v>
      </c>
      <c r="P95" s="33">
        <f t="shared" si="25"/>
        <v>49000000</v>
      </c>
      <c r="Q95" s="32"/>
      <c r="R95" s="50">
        <f t="shared" si="26"/>
        <v>49000000</v>
      </c>
      <c r="S95" s="38"/>
    </row>
    <row r="96" spans="1:19" s="39" customFormat="1" ht="13.5">
      <c r="A96" s="44"/>
      <c r="B96" s="168" t="s">
        <v>63</v>
      </c>
      <c r="C96" s="169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33">
        <f t="shared" si="25"/>
        <v>0</v>
      </c>
      <c r="R96" s="50">
        <f t="shared" si="26"/>
        <v>0</v>
      </c>
      <c r="S96" s="38"/>
    </row>
    <row r="97" spans="1:19" s="39" customFormat="1" ht="13.5">
      <c r="A97" s="44"/>
      <c r="B97" s="36" t="s">
        <v>56</v>
      </c>
      <c r="C97" s="37"/>
      <c r="D97" s="40">
        <v>2286772</v>
      </c>
      <c r="E97" s="40">
        <v>3155868</v>
      </c>
      <c r="F97" s="40">
        <v>2721320</v>
      </c>
      <c r="G97" s="40">
        <v>2721320</v>
      </c>
      <c r="H97" s="40">
        <v>2721320</v>
      </c>
      <c r="I97" s="40">
        <v>2721320</v>
      </c>
      <c r="J97" s="40">
        <v>2721320</v>
      </c>
      <c r="K97" s="40">
        <v>2721320</v>
      </c>
      <c r="L97" s="40">
        <v>2721320</v>
      </c>
      <c r="M97" s="40">
        <v>2721320</v>
      </c>
      <c r="N97" s="40">
        <v>2721320</v>
      </c>
      <c r="O97" s="40">
        <v>2721320</v>
      </c>
      <c r="P97" s="33">
        <f t="shared" si="25"/>
        <v>32655840</v>
      </c>
      <c r="Q97" s="32"/>
      <c r="R97" s="50">
        <f t="shared" si="26"/>
        <v>32655840</v>
      </c>
      <c r="S97" s="38"/>
    </row>
    <row r="98" spans="1:19" s="39" customFormat="1" ht="13.5">
      <c r="A98" s="35"/>
      <c r="B98" s="102" t="s">
        <v>65</v>
      </c>
      <c r="C98" s="3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3">
        <f t="shared" si="25"/>
        <v>0</v>
      </c>
      <c r="Q98" s="42"/>
      <c r="R98" s="50">
        <f t="shared" si="26"/>
        <v>0</v>
      </c>
      <c r="S98" s="38"/>
    </row>
    <row r="99" spans="1:19" ht="13.5">
      <c r="A99" s="6"/>
      <c r="B99" s="168" t="s">
        <v>22</v>
      </c>
      <c r="C99" s="169"/>
      <c r="D99" s="32">
        <v>370834</v>
      </c>
      <c r="E99" s="32">
        <v>370834</v>
      </c>
      <c r="F99" s="32">
        <v>370834</v>
      </c>
      <c r="G99" s="32">
        <v>370834</v>
      </c>
      <c r="H99" s="32">
        <v>370834</v>
      </c>
      <c r="I99" s="32">
        <v>370834</v>
      </c>
      <c r="J99" s="32">
        <v>370834</v>
      </c>
      <c r="K99" s="32">
        <v>370834</v>
      </c>
      <c r="L99" s="32">
        <v>370834</v>
      </c>
      <c r="M99" s="32">
        <v>370834</v>
      </c>
      <c r="N99" s="32">
        <v>370834</v>
      </c>
      <c r="O99" s="32">
        <v>370826</v>
      </c>
      <c r="P99" s="33">
        <f t="shared" si="25"/>
        <v>4450000</v>
      </c>
      <c r="Q99" s="32"/>
      <c r="R99" s="50">
        <f>P99-Q99</f>
        <v>4450000</v>
      </c>
    </row>
    <row r="100" spans="1:19" s="39" customFormat="1" ht="13.5">
      <c r="A100" s="44"/>
      <c r="B100" s="45" t="s">
        <v>54</v>
      </c>
      <c r="C100" s="46"/>
      <c r="D100" s="32">
        <v>220000000</v>
      </c>
      <c r="E100" s="32">
        <v>250000000</v>
      </c>
      <c r="F100" s="32">
        <v>500000000</v>
      </c>
      <c r="G100" s="32">
        <v>250000000</v>
      </c>
      <c r="H100" s="32">
        <v>250000000</v>
      </c>
      <c r="I100" s="32">
        <v>271298584</v>
      </c>
      <c r="J100" s="32">
        <v>250000000</v>
      </c>
      <c r="K100" s="32">
        <v>250000000</v>
      </c>
      <c r="L100" s="32">
        <v>500000000</v>
      </c>
      <c r="M100" s="32">
        <v>245887315</v>
      </c>
      <c r="N100" s="32">
        <v>250000000</v>
      </c>
      <c r="O100" s="32">
        <v>221687256</v>
      </c>
      <c r="P100" s="33">
        <f>SUM(D100:O100)</f>
        <v>3458873155</v>
      </c>
      <c r="Q100" s="32"/>
      <c r="R100" s="50">
        <f>P100-Q100</f>
        <v>3458873155</v>
      </c>
      <c r="S100" s="38"/>
    </row>
    <row r="101" spans="1:19" ht="14.25" thickBot="1">
      <c r="A101" s="9" t="s">
        <v>38</v>
      </c>
      <c r="B101" s="10"/>
      <c r="C101" s="11"/>
      <c r="D101" s="47">
        <f>SUM(D88:D100)</f>
        <v>247688900</v>
      </c>
      <c r="E101" s="47">
        <f t="shared" ref="E101:O101" si="27">SUM(E88:E100)</f>
        <v>281569151</v>
      </c>
      <c r="F101" s="47">
        <f t="shared" si="27"/>
        <v>535004157</v>
      </c>
      <c r="G101" s="47">
        <f t="shared" si="27"/>
        <v>284220674</v>
      </c>
      <c r="H101" s="47">
        <f t="shared" si="27"/>
        <v>285056603</v>
      </c>
      <c r="I101" s="47">
        <f t="shared" si="27"/>
        <v>307268073</v>
      </c>
      <c r="J101" s="47">
        <f t="shared" si="27"/>
        <v>282273436</v>
      </c>
      <c r="K101" s="47">
        <f t="shared" si="27"/>
        <v>284472936</v>
      </c>
      <c r="L101" s="47">
        <f t="shared" si="27"/>
        <v>535202329</v>
      </c>
      <c r="M101" s="47">
        <f t="shared" si="27"/>
        <v>280037584</v>
      </c>
      <c r="N101" s="47">
        <f t="shared" si="27"/>
        <v>285503703</v>
      </c>
      <c r="O101" s="47">
        <f t="shared" si="27"/>
        <v>262733332</v>
      </c>
      <c r="P101" s="47">
        <f t="shared" si="25"/>
        <v>3871030878</v>
      </c>
      <c r="Q101" s="47">
        <f>SUM(Q88:Q100)</f>
        <v>0</v>
      </c>
      <c r="R101" s="94">
        <f>SUM(R88:R100)</f>
        <v>3871030878</v>
      </c>
    </row>
    <row r="102" spans="1:19">
      <c r="A102" s="200" t="s">
        <v>39</v>
      </c>
      <c r="B102" s="201"/>
      <c r="C102" s="202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9"/>
    </row>
    <row r="103" spans="1:19" hidden="1">
      <c r="A103" s="14"/>
      <c r="B103" s="163" t="s">
        <v>13</v>
      </c>
      <c r="C103" s="164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>
        <f>SUM(F103:O103)</f>
        <v>0</v>
      </c>
      <c r="Q103" s="28"/>
      <c r="R103" s="29"/>
    </row>
    <row r="104" spans="1:19" s="39" customFormat="1" ht="13.5">
      <c r="A104" s="35"/>
      <c r="B104" s="36" t="s">
        <v>59</v>
      </c>
      <c r="C104" s="37"/>
      <c r="D104" s="139"/>
      <c r="E104" s="139"/>
      <c r="F104" s="136">
        <v>750000</v>
      </c>
      <c r="G104" s="139"/>
      <c r="H104" s="139"/>
      <c r="I104" s="136">
        <v>750000</v>
      </c>
      <c r="J104" s="139"/>
      <c r="K104" s="139"/>
      <c r="L104" s="136">
        <v>750000</v>
      </c>
      <c r="M104" s="139"/>
      <c r="N104" s="139"/>
      <c r="O104" s="136">
        <v>750000</v>
      </c>
      <c r="P104" s="33">
        <f>SUM(D104:O104)</f>
        <v>3000000</v>
      </c>
      <c r="Q104" s="32"/>
      <c r="R104" s="64">
        <f>P104</f>
        <v>3000000</v>
      </c>
      <c r="S104" s="38"/>
    </row>
    <row r="105" spans="1:19" hidden="1">
      <c r="A105" s="6"/>
      <c r="B105" s="7" t="s">
        <v>14</v>
      </c>
      <c r="C105" s="2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32">
        <f>SUM(D105:P105)</f>
        <v>0</v>
      </c>
      <c r="R105" s="34">
        <f t="shared" ref="R105:R107" si="28">P105</f>
        <v>0</v>
      </c>
    </row>
    <row r="106" spans="1:19" hidden="1">
      <c r="A106" s="6"/>
      <c r="B106" s="163" t="s">
        <v>52</v>
      </c>
      <c r="C106" s="16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32">
        <f>SUM(D106:P106)</f>
        <v>0</v>
      </c>
      <c r="R106" s="34">
        <f t="shared" si="28"/>
        <v>0</v>
      </c>
    </row>
    <row r="107" spans="1:19" ht="12" hidden="1" customHeight="1">
      <c r="A107" s="6"/>
      <c r="B107" s="163" t="s">
        <v>15</v>
      </c>
      <c r="C107" s="16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32">
        <f>SUM(D107:P107)</f>
        <v>0</v>
      </c>
      <c r="R107" s="34">
        <f t="shared" si="28"/>
        <v>0</v>
      </c>
    </row>
    <row r="108" spans="1:19" ht="12" customHeight="1">
      <c r="A108" s="6"/>
      <c r="B108" s="7" t="s">
        <v>60</v>
      </c>
      <c r="C108" s="2"/>
      <c r="D108" s="93">
        <v>639639</v>
      </c>
      <c r="E108" s="93">
        <v>0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4108361</v>
      </c>
      <c r="M108" s="93">
        <v>4748865</v>
      </c>
      <c r="N108" s="93">
        <v>0</v>
      </c>
      <c r="O108" s="93">
        <v>0</v>
      </c>
      <c r="P108" s="113">
        <f>SUM(D108:O108)</f>
        <v>9496865</v>
      </c>
      <c r="Q108" s="32"/>
      <c r="R108" s="50">
        <f t="shared" ref="R108:R127" si="29">P108-Q108</f>
        <v>9496865</v>
      </c>
    </row>
    <row r="109" spans="1:19" ht="12" customHeight="1">
      <c r="A109" s="6"/>
      <c r="B109" s="131" t="s">
        <v>70</v>
      </c>
      <c r="C109" s="132"/>
      <c r="D109" s="140"/>
      <c r="E109" s="140"/>
      <c r="F109" s="138">
        <v>4056000</v>
      </c>
      <c r="G109" s="140"/>
      <c r="H109" s="140"/>
      <c r="I109" s="140"/>
      <c r="J109" s="140"/>
      <c r="K109" s="140"/>
      <c r="L109" s="140"/>
      <c r="M109" s="140"/>
      <c r="N109" s="140"/>
      <c r="O109" s="140"/>
      <c r="P109" s="113">
        <f>SUM(D109:O109)</f>
        <v>4056000</v>
      </c>
      <c r="Q109" s="32"/>
      <c r="R109" s="50">
        <v>4056000</v>
      </c>
    </row>
    <row r="110" spans="1:19" s="39" customFormat="1" ht="13.5">
      <c r="A110" s="35"/>
      <c r="B110" s="168" t="s">
        <v>61</v>
      </c>
      <c r="C110" s="169"/>
      <c r="D110" s="140"/>
      <c r="E110" s="140"/>
      <c r="F110" s="138">
        <v>3657000</v>
      </c>
      <c r="G110" s="140"/>
      <c r="H110" s="140"/>
      <c r="I110" s="140"/>
      <c r="J110" s="140"/>
      <c r="K110" s="140"/>
      <c r="L110" s="138">
        <v>1704000</v>
      </c>
      <c r="M110" s="138">
        <v>1702000</v>
      </c>
      <c r="N110" s="138">
        <v>1702000</v>
      </c>
      <c r="O110" s="138">
        <v>1702000</v>
      </c>
      <c r="P110" s="113">
        <f>SUM(D110:O110)</f>
        <v>10467000</v>
      </c>
      <c r="Q110" s="32"/>
      <c r="R110" s="50">
        <f t="shared" si="29"/>
        <v>10467000</v>
      </c>
      <c r="S110" s="38"/>
    </row>
    <row r="111" spans="1:19" hidden="1">
      <c r="A111" s="6"/>
      <c r="B111" s="163" t="s">
        <v>16</v>
      </c>
      <c r="C111" s="164"/>
      <c r="D111" s="24"/>
      <c r="E111" s="24"/>
      <c r="F111" s="24"/>
      <c r="G111" s="24"/>
      <c r="H111" s="24"/>
      <c r="I111" s="24"/>
      <c r="J111" s="24"/>
      <c r="K111" s="24"/>
      <c r="L111" s="93"/>
      <c r="M111" s="93"/>
      <c r="N111" s="93"/>
      <c r="O111" s="93"/>
      <c r="P111" s="93"/>
      <c r="Q111" s="32"/>
      <c r="R111" s="50">
        <f t="shared" si="29"/>
        <v>0</v>
      </c>
    </row>
    <row r="112" spans="1:19" hidden="1">
      <c r="A112" s="6"/>
      <c r="B112" s="163" t="s">
        <v>17</v>
      </c>
      <c r="C112" s="164"/>
      <c r="D112" s="24"/>
      <c r="E112" s="24"/>
      <c r="F112" s="24"/>
      <c r="G112" s="24"/>
      <c r="H112" s="24"/>
      <c r="I112" s="24"/>
      <c r="J112" s="24"/>
      <c r="K112" s="24"/>
      <c r="L112" s="93"/>
      <c r="M112" s="93"/>
      <c r="N112" s="93"/>
      <c r="O112" s="93"/>
      <c r="P112" s="93"/>
      <c r="Q112" s="32"/>
      <c r="R112" s="50">
        <f t="shared" si="29"/>
        <v>0</v>
      </c>
    </row>
    <row r="113" spans="1:19" s="39" customFormat="1" ht="13.5">
      <c r="A113" s="35"/>
      <c r="B113" s="36" t="s">
        <v>16</v>
      </c>
      <c r="C113" s="37"/>
      <c r="D113" s="32"/>
      <c r="E113" s="32"/>
      <c r="F113" s="32"/>
      <c r="G113" s="32"/>
      <c r="H113" s="32"/>
      <c r="I113" s="32"/>
      <c r="J113" s="32"/>
      <c r="K113" s="32"/>
      <c r="L113" s="93"/>
      <c r="M113" s="93"/>
      <c r="N113" s="93"/>
      <c r="O113" s="93"/>
      <c r="P113" s="113">
        <f t="shared" ref="P113:P118" si="30">SUM(D113:O113)</f>
        <v>0</v>
      </c>
      <c r="Q113" s="32"/>
      <c r="R113" s="50">
        <f t="shared" si="29"/>
        <v>0</v>
      </c>
      <c r="S113" s="38"/>
    </row>
    <row r="114" spans="1:19" s="39" customFormat="1" ht="13.5">
      <c r="A114" s="35"/>
      <c r="B114" s="36" t="s">
        <v>62</v>
      </c>
      <c r="C114" s="37"/>
      <c r="D114" s="32">
        <v>39460018</v>
      </c>
      <c r="E114" s="32">
        <v>56821200</v>
      </c>
      <c r="F114" s="32">
        <v>48171200</v>
      </c>
      <c r="G114" s="32">
        <v>48171200</v>
      </c>
      <c r="H114" s="32">
        <v>48171200</v>
      </c>
      <c r="I114" s="32">
        <v>48171200</v>
      </c>
      <c r="J114" s="32">
        <v>48171200</v>
      </c>
      <c r="K114" s="32">
        <v>48171200</v>
      </c>
      <c r="L114" s="32">
        <v>48171200</v>
      </c>
      <c r="M114" s="32">
        <v>46171200</v>
      </c>
      <c r="N114" s="93">
        <v>65758474</v>
      </c>
      <c r="O114" s="93">
        <v>78637013</v>
      </c>
      <c r="P114" s="113">
        <f>SUM(D114:O114)</f>
        <v>624046305</v>
      </c>
      <c r="Q114" s="32"/>
      <c r="R114" s="50">
        <f t="shared" si="29"/>
        <v>624046305</v>
      </c>
      <c r="S114" s="38"/>
    </row>
    <row r="115" spans="1:19" s="39" customFormat="1" ht="13.5">
      <c r="A115" s="35"/>
      <c r="B115" s="36" t="s">
        <v>58</v>
      </c>
      <c r="C115" s="37"/>
      <c r="D115" s="32"/>
      <c r="E115" s="32"/>
      <c r="F115" s="32"/>
      <c r="G115" s="32"/>
      <c r="H115" s="32"/>
      <c r="I115" s="32"/>
      <c r="J115" s="32"/>
      <c r="K115" s="32"/>
      <c r="L115" s="93"/>
      <c r="M115" s="93"/>
      <c r="N115" s="93"/>
      <c r="O115" s="93"/>
      <c r="P115" s="113">
        <f t="shared" si="30"/>
        <v>0</v>
      </c>
      <c r="Q115" s="32"/>
      <c r="R115" s="50">
        <f t="shared" si="29"/>
        <v>0</v>
      </c>
      <c r="S115" s="38"/>
    </row>
    <row r="116" spans="1:19" s="39" customFormat="1" ht="13.5">
      <c r="A116" s="44"/>
      <c r="B116" s="36" t="s">
        <v>56</v>
      </c>
      <c r="C116" s="37"/>
      <c r="D116" s="40"/>
      <c r="E116" s="40"/>
      <c r="F116" s="40"/>
      <c r="G116" s="40"/>
      <c r="H116" s="40"/>
      <c r="I116" s="40"/>
      <c r="J116" s="40"/>
      <c r="K116" s="40"/>
      <c r="L116" s="106"/>
      <c r="M116" s="106"/>
      <c r="N116" s="106"/>
      <c r="O116" s="106"/>
      <c r="P116" s="113">
        <f t="shared" si="30"/>
        <v>0</v>
      </c>
      <c r="Q116" s="32"/>
      <c r="R116" s="50">
        <f t="shared" si="29"/>
        <v>0</v>
      </c>
      <c r="S116" s="38"/>
    </row>
    <row r="117" spans="1:19" s="39" customFormat="1" ht="13.5">
      <c r="A117" s="35"/>
      <c r="B117" s="168" t="s">
        <v>22</v>
      </c>
      <c r="C117" s="169"/>
      <c r="D117" s="32">
        <v>1588957</v>
      </c>
      <c r="E117" s="32">
        <v>1588957</v>
      </c>
      <c r="F117" s="32">
        <v>1588957</v>
      </c>
      <c r="G117" s="32">
        <v>1588957</v>
      </c>
      <c r="H117" s="32">
        <v>1588957</v>
      </c>
      <c r="I117" s="32">
        <v>1588957</v>
      </c>
      <c r="J117" s="32">
        <v>1588957</v>
      </c>
      <c r="K117" s="32">
        <v>1588957</v>
      </c>
      <c r="L117" s="32">
        <v>1588957</v>
      </c>
      <c r="M117" s="32">
        <v>1588957</v>
      </c>
      <c r="N117" s="32">
        <v>1588957</v>
      </c>
      <c r="O117" s="32">
        <v>1588957</v>
      </c>
      <c r="P117" s="113">
        <f t="shared" si="30"/>
        <v>19067484</v>
      </c>
      <c r="Q117" s="32"/>
      <c r="R117" s="50">
        <f t="shared" si="29"/>
        <v>19067484</v>
      </c>
      <c r="S117" s="38"/>
    </row>
    <row r="118" spans="1:19" s="39" customFormat="1" ht="13.5">
      <c r="A118" s="44"/>
      <c r="B118" s="45" t="s">
        <v>54</v>
      </c>
      <c r="C118" s="46"/>
      <c r="D118" s="40">
        <v>20000000</v>
      </c>
      <c r="E118" s="40">
        <v>50000000</v>
      </c>
      <c r="F118" s="40">
        <v>50000000</v>
      </c>
      <c r="G118" s="40">
        <v>50000000</v>
      </c>
      <c r="H118" s="40">
        <v>50000000</v>
      </c>
      <c r="I118" s="40">
        <v>50000000</v>
      </c>
      <c r="J118" s="40">
        <v>14000000</v>
      </c>
      <c r="K118" s="40">
        <v>14000000</v>
      </c>
      <c r="L118" s="40">
        <v>14000000</v>
      </c>
      <c r="M118" s="40">
        <v>14000000</v>
      </c>
      <c r="N118" s="106">
        <v>25061938</v>
      </c>
      <c r="O118" s="106">
        <v>2000000</v>
      </c>
      <c r="P118" s="113">
        <f t="shared" si="30"/>
        <v>353061938</v>
      </c>
      <c r="Q118" s="32"/>
      <c r="R118" s="50">
        <f t="shared" si="29"/>
        <v>353061938</v>
      </c>
      <c r="S118" s="97"/>
    </row>
    <row r="119" spans="1:19" ht="14.25" thickBot="1">
      <c r="A119" s="173" t="s">
        <v>40</v>
      </c>
      <c r="B119" s="174"/>
      <c r="C119" s="175"/>
      <c r="D119" s="47">
        <f>SUM(D104:D118)</f>
        <v>61688614</v>
      </c>
      <c r="E119" s="47">
        <f t="shared" ref="E119:Q119" si="31">SUM(E104:E118)</f>
        <v>108410157</v>
      </c>
      <c r="F119" s="47">
        <f t="shared" si="31"/>
        <v>108223157</v>
      </c>
      <c r="G119" s="47">
        <f t="shared" si="31"/>
        <v>99760157</v>
      </c>
      <c r="H119" s="47">
        <f t="shared" si="31"/>
        <v>99760157</v>
      </c>
      <c r="I119" s="47">
        <f t="shared" si="31"/>
        <v>100510157</v>
      </c>
      <c r="J119" s="47">
        <f t="shared" si="31"/>
        <v>63760157</v>
      </c>
      <c r="K119" s="47">
        <f t="shared" si="31"/>
        <v>63760157</v>
      </c>
      <c r="L119" s="107">
        <f t="shared" si="31"/>
        <v>70322518</v>
      </c>
      <c r="M119" s="107">
        <f t="shared" si="31"/>
        <v>68211022</v>
      </c>
      <c r="N119" s="107">
        <f t="shared" si="31"/>
        <v>94111369</v>
      </c>
      <c r="O119" s="107">
        <f t="shared" si="31"/>
        <v>84677970</v>
      </c>
      <c r="P119" s="107">
        <f t="shared" si="31"/>
        <v>1023195592</v>
      </c>
      <c r="Q119" s="47">
        <f t="shared" si="31"/>
        <v>0</v>
      </c>
      <c r="R119" s="94">
        <f t="shared" si="29"/>
        <v>1023195592</v>
      </c>
    </row>
    <row r="120" spans="1:19">
      <c r="A120" s="165" t="s">
        <v>41</v>
      </c>
      <c r="B120" s="166"/>
      <c r="C120" s="167"/>
      <c r="D120" s="24"/>
      <c r="E120" s="24"/>
      <c r="F120" s="24"/>
      <c r="G120" s="24"/>
      <c r="H120" s="24"/>
      <c r="I120" s="24"/>
      <c r="J120" s="24"/>
      <c r="K120" s="24"/>
      <c r="L120" s="93"/>
      <c r="M120" s="93"/>
      <c r="N120" s="93"/>
      <c r="O120" s="93"/>
      <c r="P120" s="93"/>
      <c r="Q120" s="24"/>
      <c r="R120" s="148">
        <f t="shared" si="29"/>
        <v>0</v>
      </c>
    </row>
    <row r="121" spans="1:19" s="39" customFormat="1" ht="13.5">
      <c r="A121" s="35"/>
      <c r="B121" s="168" t="s">
        <v>59</v>
      </c>
      <c r="C121" s="169"/>
      <c r="D121" s="136">
        <v>21420267</v>
      </c>
      <c r="E121" s="136">
        <v>20998074</v>
      </c>
      <c r="F121" s="136">
        <v>25098525</v>
      </c>
      <c r="G121" s="136">
        <v>23440889</v>
      </c>
      <c r="H121" s="136">
        <v>21971783</v>
      </c>
      <c r="I121" s="136">
        <v>23070604</v>
      </c>
      <c r="J121" s="136">
        <v>23500074</v>
      </c>
      <c r="K121" s="136">
        <v>20645074</v>
      </c>
      <c r="L121" s="136">
        <v>17636104</v>
      </c>
      <c r="M121" s="136">
        <v>20998074</v>
      </c>
      <c r="N121" s="136">
        <v>21822138</v>
      </c>
      <c r="O121" s="136">
        <v>19836078</v>
      </c>
      <c r="P121" s="113">
        <f>SUM(D121:O121)</f>
        <v>260437684</v>
      </c>
      <c r="Q121" s="32"/>
      <c r="R121" s="50">
        <f t="shared" si="29"/>
        <v>260437684</v>
      </c>
      <c r="S121" s="38"/>
    </row>
    <row r="122" spans="1:19" s="39" customFormat="1" ht="13.5">
      <c r="A122" s="35"/>
      <c r="B122" s="7" t="s">
        <v>60</v>
      </c>
      <c r="C122" s="37"/>
      <c r="D122" s="32">
        <v>20702518</v>
      </c>
      <c r="E122" s="32">
        <v>24854604</v>
      </c>
      <c r="F122" s="32">
        <v>29664741</v>
      </c>
      <c r="G122" s="32">
        <v>28328844</v>
      </c>
      <c r="H122" s="32">
        <v>33388526</v>
      </c>
      <c r="I122" s="32">
        <v>30764364</v>
      </c>
      <c r="J122" s="32">
        <v>30539574</v>
      </c>
      <c r="K122" s="32">
        <v>32012937</v>
      </c>
      <c r="L122" s="93">
        <v>30159754</v>
      </c>
      <c r="M122" s="93">
        <v>18516581</v>
      </c>
      <c r="N122" s="93">
        <v>19197889</v>
      </c>
      <c r="O122" s="93">
        <v>25374260</v>
      </c>
      <c r="P122" s="113">
        <f>SUM(D122:O122)</f>
        <v>323504592</v>
      </c>
      <c r="Q122" s="32"/>
      <c r="R122" s="50">
        <f t="shared" si="29"/>
        <v>323504592</v>
      </c>
      <c r="S122" s="38"/>
    </row>
    <row r="123" spans="1:19" s="39" customFormat="1" ht="13.5">
      <c r="A123" s="35"/>
      <c r="B123" s="36" t="s">
        <v>14</v>
      </c>
      <c r="C123" s="37"/>
      <c r="D123" s="136">
        <v>35923727</v>
      </c>
      <c r="E123" s="136">
        <v>32955160</v>
      </c>
      <c r="F123" s="136">
        <v>44765289</v>
      </c>
      <c r="G123" s="136">
        <v>32955160</v>
      </c>
      <c r="H123" s="136">
        <v>35273314</v>
      </c>
      <c r="I123" s="136">
        <v>32416160</v>
      </c>
      <c r="J123" s="136">
        <v>32955160</v>
      </c>
      <c r="K123" s="136">
        <v>32955160</v>
      </c>
      <c r="L123" s="136">
        <v>33560963</v>
      </c>
      <c r="M123" s="136">
        <v>33542760</v>
      </c>
      <c r="N123" s="136">
        <v>32955160</v>
      </c>
      <c r="O123" s="136">
        <v>32415167</v>
      </c>
      <c r="P123" s="113">
        <f t="shared" ref="P123:P136" si="32">SUM(D123:O123)</f>
        <v>412673180</v>
      </c>
      <c r="Q123" s="32"/>
      <c r="R123" s="50">
        <f t="shared" si="29"/>
        <v>412673180</v>
      </c>
      <c r="S123" s="38"/>
    </row>
    <row r="124" spans="1:19" s="39" customFormat="1" ht="13.5">
      <c r="A124" s="35"/>
      <c r="B124" s="168" t="s">
        <v>64</v>
      </c>
      <c r="C124" s="169"/>
      <c r="D124" s="136">
        <v>5053277</v>
      </c>
      <c r="E124" s="136">
        <v>5072777</v>
      </c>
      <c r="F124" s="136">
        <v>1993892</v>
      </c>
      <c r="G124" s="136">
        <v>5276177</v>
      </c>
      <c r="H124" s="136">
        <v>5694941</v>
      </c>
      <c r="I124" s="136">
        <v>5276177</v>
      </c>
      <c r="J124" s="136">
        <v>5910243</v>
      </c>
      <c r="K124" s="136">
        <v>5728177</v>
      </c>
      <c r="L124" s="136">
        <v>5276177</v>
      </c>
      <c r="M124" s="136">
        <v>5276177</v>
      </c>
      <c r="N124" s="136">
        <v>5883549</v>
      </c>
      <c r="O124" s="136">
        <v>5072782</v>
      </c>
      <c r="P124" s="113">
        <f t="shared" si="32"/>
        <v>61514346</v>
      </c>
      <c r="Q124" s="32"/>
      <c r="R124" s="50">
        <f t="shared" si="29"/>
        <v>61514346</v>
      </c>
      <c r="S124" s="38"/>
    </row>
    <row r="125" spans="1:19" s="115" customFormat="1" ht="15" customHeight="1">
      <c r="A125" s="112"/>
      <c r="B125" s="193" t="s">
        <v>61</v>
      </c>
      <c r="C125" s="194"/>
      <c r="D125" s="93">
        <v>5789974</v>
      </c>
      <c r="E125" s="93">
        <v>5789979</v>
      </c>
      <c r="F125" s="93">
        <v>2937242</v>
      </c>
      <c r="G125" s="93">
        <v>5401313</v>
      </c>
      <c r="H125" s="93">
        <v>5725282</v>
      </c>
      <c r="I125" s="93">
        <v>4644147</v>
      </c>
      <c r="J125" s="93">
        <v>4634146</v>
      </c>
      <c r="K125" s="93">
        <v>4289646</v>
      </c>
      <c r="L125" s="93">
        <v>4393689</v>
      </c>
      <c r="M125" s="93">
        <v>3667313</v>
      </c>
      <c r="N125" s="93">
        <v>3739313</v>
      </c>
      <c r="O125" s="93">
        <v>3749324</v>
      </c>
      <c r="P125" s="113">
        <f t="shared" si="32"/>
        <v>54761368</v>
      </c>
      <c r="Q125" s="93"/>
      <c r="R125" s="50">
        <f t="shared" si="29"/>
        <v>54761368</v>
      </c>
      <c r="S125" s="114"/>
    </row>
    <row r="126" spans="1:19" s="39" customFormat="1" ht="13.5">
      <c r="A126" s="35"/>
      <c r="B126" s="168" t="s">
        <v>16</v>
      </c>
      <c r="C126" s="169"/>
      <c r="D126" s="32">
        <v>617007</v>
      </c>
      <c r="E126" s="32">
        <v>1000000</v>
      </c>
      <c r="F126" s="32">
        <v>2075000</v>
      </c>
      <c r="G126" s="32">
        <v>2075000</v>
      </c>
      <c r="H126" s="32">
        <v>1024993</v>
      </c>
      <c r="I126" s="32">
        <v>1027000</v>
      </c>
      <c r="J126" s="32">
        <v>1027000</v>
      </c>
      <c r="K126" s="32">
        <v>1027000</v>
      </c>
      <c r="L126" s="93">
        <v>1027000</v>
      </c>
      <c r="M126" s="93">
        <v>1100000</v>
      </c>
      <c r="N126" s="93">
        <v>950000</v>
      </c>
      <c r="O126" s="93">
        <v>1050000</v>
      </c>
      <c r="P126" s="113">
        <f>SUM(D126:O126)</f>
        <v>14000000</v>
      </c>
      <c r="Q126" s="32"/>
      <c r="R126" s="50">
        <f t="shared" si="29"/>
        <v>14000000</v>
      </c>
      <c r="S126" s="38"/>
    </row>
    <row r="127" spans="1:19" s="39" customFormat="1" ht="13.5">
      <c r="A127" s="35"/>
      <c r="B127" s="36" t="s">
        <v>62</v>
      </c>
      <c r="C127" s="37"/>
      <c r="D127" s="93">
        <v>31746984</v>
      </c>
      <c r="E127" s="32">
        <v>33700000</v>
      </c>
      <c r="F127" s="32">
        <v>34100000</v>
      </c>
      <c r="G127" s="32">
        <v>36120000</v>
      </c>
      <c r="H127" s="32">
        <v>36120000</v>
      </c>
      <c r="I127" s="32">
        <v>37200000</v>
      </c>
      <c r="J127" s="32">
        <v>38087000</v>
      </c>
      <c r="K127" s="32">
        <v>36772000</v>
      </c>
      <c r="L127" s="93">
        <v>35820010</v>
      </c>
      <c r="M127" s="93">
        <v>41365000</v>
      </c>
      <c r="N127" s="93">
        <v>8351716</v>
      </c>
      <c r="O127" s="93">
        <v>0</v>
      </c>
      <c r="P127" s="113">
        <f>SUM(D127:O127)</f>
        <v>369382710</v>
      </c>
      <c r="Q127" s="32"/>
      <c r="R127" s="50">
        <f t="shared" si="29"/>
        <v>369382710</v>
      </c>
      <c r="S127" s="38"/>
    </row>
    <row r="128" spans="1:19" s="39" customFormat="1" ht="13.5">
      <c r="A128" s="35"/>
      <c r="B128" s="36" t="s">
        <v>58</v>
      </c>
      <c r="C128" s="37"/>
      <c r="D128" s="32">
        <v>12533720</v>
      </c>
      <c r="E128" s="32">
        <v>13330116</v>
      </c>
      <c r="F128" s="32">
        <v>13330116</v>
      </c>
      <c r="G128" s="32">
        <v>13330116</v>
      </c>
      <c r="H128" s="32">
        <v>13330116</v>
      </c>
      <c r="I128" s="32">
        <v>13330116</v>
      </c>
      <c r="J128" s="32">
        <v>15153116</v>
      </c>
      <c r="K128" s="32">
        <v>15153116</v>
      </c>
      <c r="L128" s="93">
        <v>13330116</v>
      </c>
      <c r="M128" s="93">
        <v>13330116</v>
      </c>
      <c r="N128" s="93">
        <v>13330116</v>
      </c>
      <c r="O128" s="93">
        <v>13333295</v>
      </c>
      <c r="P128" s="33">
        <f t="shared" si="32"/>
        <v>162814175</v>
      </c>
      <c r="Q128" s="32"/>
      <c r="R128" s="50"/>
      <c r="S128" s="38"/>
    </row>
    <row r="129" spans="1:19" s="39" customFormat="1" ht="13.5">
      <c r="A129" s="35"/>
      <c r="B129" s="191" t="s">
        <v>63</v>
      </c>
      <c r="C129" s="192"/>
      <c r="D129" s="93"/>
      <c r="E129" s="32"/>
      <c r="F129" s="32"/>
      <c r="G129" s="32"/>
      <c r="H129" s="32"/>
      <c r="I129" s="32"/>
      <c r="J129" s="32"/>
      <c r="K129" s="32"/>
      <c r="L129" s="93"/>
      <c r="M129" s="93"/>
      <c r="N129" s="93"/>
      <c r="O129" s="93"/>
      <c r="P129" s="33">
        <f>SUM(D129:O129)</f>
        <v>0</v>
      </c>
      <c r="Q129" s="32"/>
      <c r="R129" s="64">
        <f t="shared" ref="R129:R132" si="33">P129</f>
        <v>0</v>
      </c>
      <c r="S129" s="38"/>
    </row>
    <row r="130" spans="1:19" ht="13.5">
      <c r="A130" s="6"/>
      <c r="B130" s="168" t="s">
        <v>22</v>
      </c>
      <c r="C130" s="169"/>
      <c r="D130" s="93">
        <v>25982627</v>
      </c>
      <c r="E130" s="32">
        <v>28748417</v>
      </c>
      <c r="F130" s="32">
        <v>29254307</v>
      </c>
      <c r="G130" s="32">
        <v>28748417</v>
      </c>
      <c r="H130" s="32">
        <v>28748417</v>
      </c>
      <c r="I130" s="32">
        <v>28748417</v>
      </c>
      <c r="J130" s="32">
        <v>28748417</v>
      </c>
      <c r="K130" s="32">
        <v>28748417</v>
      </c>
      <c r="L130" s="32">
        <v>28748417</v>
      </c>
      <c r="M130" s="32">
        <v>28748417</v>
      </c>
      <c r="N130" s="32">
        <v>28748417</v>
      </c>
      <c r="O130" s="93">
        <v>28748436</v>
      </c>
      <c r="P130" s="33">
        <f t="shared" si="32"/>
        <v>342721123</v>
      </c>
      <c r="Q130" s="32"/>
      <c r="R130" s="64">
        <f t="shared" si="33"/>
        <v>342721123</v>
      </c>
    </row>
    <row r="131" spans="1:19" s="39" customFormat="1" ht="13.5">
      <c r="A131" s="35"/>
      <c r="B131" s="45" t="s">
        <v>54</v>
      </c>
      <c r="D131" s="106">
        <v>45000000</v>
      </c>
      <c r="E131" s="40">
        <v>50000000</v>
      </c>
      <c r="F131" s="40">
        <v>55000000</v>
      </c>
      <c r="G131" s="40">
        <v>50000000</v>
      </c>
      <c r="H131" s="40">
        <v>50000000</v>
      </c>
      <c r="I131" s="40">
        <v>45000000</v>
      </c>
      <c r="J131" s="40">
        <v>50000000</v>
      </c>
      <c r="K131" s="40">
        <v>50000000</v>
      </c>
      <c r="L131" s="40">
        <v>45000000</v>
      </c>
      <c r="M131" s="40">
        <v>50000000</v>
      </c>
      <c r="N131" s="40">
        <v>50000000</v>
      </c>
      <c r="O131" s="40">
        <v>59115152</v>
      </c>
      <c r="P131" s="33">
        <f>SUM(D131:O131)</f>
        <v>599115152</v>
      </c>
      <c r="Q131" s="40"/>
      <c r="R131" s="64">
        <f t="shared" si="33"/>
        <v>599115152</v>
      </c>
      <c r="S131" s="38"/>
    </row>
    <row r="132" spans="1:19" s="39" customFormat="1" ht="14.25" thickBot="1">
      <c r="A132" s="173" t="s">
        <v>42</v>
      </c>
      <c r="B132" s="174"/>
      <c r="C132" s="175"/>
      <c r="D132" s="107">
        <f>SUM(D121:D131)</f>
        <v>204770101</v>
      </c>
      <c r="E132" s="47">
        <f t="shared" ref="E132:O132" si="34">SUM(E121:E131)</f>
        <v>216449127</v>
      </c>
      <c r="F132" s="47">
        <f t="shared" si="34"/>
        <v>238219112</v>
      </c>
      <c r="G132" s="47">
        <f t="shared" si="34"/>
        <v>225675916</v>
      </c>
      <c r="H132" s="47">
        <f t="shared" si="34"/>
        <v>231277372</v>
      </c>
      <c r="I132" s="47">
        <f t="shared" si="34"/>
        <v>221476985</v>
      </c>
      <c r="J132" s="47">
        <f t="shared" si="34"/>
        <v>230554730</v>
      </c>
      <c r="K132" s="47">
        <f t="shared" si="34"/>
        <v>227331527</v>
      </c>
      <c r="L132" s="47">
        <f t="shared" si="34"/>
        <v>214952230</v>
      </c>
      <c r="M132" s="47">
        <f t="shared" si="34"/>
        <v>216544438</v>
      </c>
      <c r="N132" s="47">
        <f t="shared" si="34"/>
        <v>184978298</v>
      </c>
      <c r="O132" s="47">
        <f t="shared" si="34"/>
        <v>188694494</v>
      </c>
      <c r="P132" s="47">
        <f>SUM(P121:P131)</f>
        <v>2600924330</v>
      </c>
      <c r="Q132" s="47">
        <f>SUM(Q121:Q131)</f>
        <v>0</v>
      </c>
      <c r="R132" s="94">
        <f t="shared" si="33"/>
        <v>2600924330</v>
      </c>
      <c r="S132" s="38"/>
    </row>
    <row r="133" spans="1:19" ht="13.5">
      <c r="A133" s="188" t="s">
        <v>43</v>
      </c>
      <c r="B133" s="189"/>
      <c r="C133" s="190"/>
      <c r="D133" s="108">
        <f t="shared" ref="D133:O133" si="35">SUM(D132,D119,D101)</f>
        <v>514147615</v>
      </c>
      <c r="E133" s="51">
        <f t="shared" si="35"/>
        <v>606428435</v>
      </c>
      <c r="F133" s="51">
        <f t="shared" si="35"/>
        <v>881446426</v>
      </c>
      <c r="G133" s="51">
        <f t="shared" si="35"/>
        <v>609656747</v>
      </c>
      <c r="H133" s="51">
        <f t="shared" si="35"/>
        <v>616094132</v>
      </c>
      <c r="I133" s="51">
        <f t="shared" si="35"/>
        <v>629255215</v>
      </c>
      <c r="J133" s="51">
        <f t="shared" si="35"/>
        <v>576588323</v>
      </c>
      <c r="K133" s="51">
        <f t="shared" si="35"/>
        <v>575564620</v>
      </c>
      <c r="L133" s="51">
        <f t="shared" si="35"/>
        <v>820477077</v>
      </c>
      <c r="M133" s="51">
        <f t="shared" si="35"/>
        <v>564793044</v>
      </c>
      <c r="N133" s="51">
        <f t="shared" si="35"/>
        <v>564593370</v>
      </c>
      <c r="O133" s="51">
        <f t="shared" si="35"/>
        <v>536105796</v>
      </c>
      <c r="P133" s="33">
        <f t="shared" si="32"/>
        <v>7495150800</v>
      </c>
      <c r="Q133" s="51">
        <f>SUM(Q101,Q119,Q132,)</f>
        <v>0</v>
      </c>
      <c r="R133" s="52">
        <f>SUM(R132+R119+R101)</f>
        <v>7495150800</v>
      </c>
      <c r="S133" s="98"/>
    </row>
    <row r="134" spans="1:19" s="68" customFormat="1" ht="13.5">
      <c r="A134" s="35" t="s">
        <v>44</v>
      </c>
      <c r="D134" s="95">
        <v>486408246</v>
      </c>
      <c r="E134" s="95">
        <v>0</v>
      </c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33">
        <f t="shared" si="32"/>
        <v>486408246</v>
      </c>
      <c r="Q134" s="33">
        <f t="shared" ref="Q134:Q136" si="36">SUM(E134:P134)</f>
        <v>486408246</v>
      </c>
      <c r="R134" s="33"/>
      <c r="S134" s="38"/>
    </row>
    <row r="135" spans="1:19" s="39" customFormat="1" ht="13.5">
      <c r="A135" s="35" t="s">
        <v>45</v>
      </c>
      <c r="B135" s="42"/>
      <c r="C135" s="42"/>
      <c r="D135" s="93">
        <v>639554885</v>
      </c>
      <c r="E135" s="93">
        <v>658169645</v>
      </c>
      <c r="F135" s="93">
        <v>798170753</v>
      </c>
      <c r="G135" s="93">
        <v>680929500</v>
      </c>
      <c r="H135" s="93">
        <v>901601782</v>
      </c>
      <c r="I135" s="93">
        <v>883053314</v>
      </c>
      <c r="J135" s="93">
        <v>640274540</v>
      </c>
      <c r="K135" s="93">
        <v>636976984</v>
      </c>
      <c r="L135" s="93">
        <v>604728724</v>
      </c>
      <c r="M135" s="93">
        <v>597933596</v>
      </c>
      <c r="N135" s="93">
        <v>582681686</v>
      </c>
      <c r="O135" s="93">
        <v>567877839</v>
      </c>
      <c r="P135" s="33">
        <f>SUM(D135:O135)</f>
        <v>8191953248</v>
      </c>
      <c r="Q135" s="33">
        <f>SUM(Q134)</f>
        <v>486408246</v>
      </c>
      <c r="R135" s="33">
        <v>7501391908</v>
      </c>
      <c r="S135" s="38"/>
    </row>
    <row r="136" spans="1:19" ht="13.5">
      <c r="A136" s="203" t="s">
        <v>66</v>
      </c>
      <c r="B136" s="204"/>
      <c r="C136" s="205"/>
      <c r="D136" s="109"/>
      <c r="E136" s="30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3">
        <f t="shared" si="32"/>
        <v>0</v>
      </c>
      <c r="Q136" s="33">
        <f t="shared" si="36"/>
        <v>0</v>
      </c>
      <c r="R136" s="33">
        <f t="shared" ref="R136" si="37">SUM(F136:Q136)</f>
        <v>0</v>
      </c>
    </row>
    <row r="137" spans="1:19" s="70" customFormat="1" ht="27.75" customHeight="1">
      <c r="A137" s="195" t="s">
        <v>46</v>
      </c>
      <c r="B137" s="196"/>
      <c r="C137" s="169"/>
      <c r="D137" s="110">
        <f>SUM(D133+D134-D135+D136)</f>
        <v>361000976</v>
      </c>
      <c r="E137" s="50">
        <f>SUM(E133+E134-E135+E136)</f>
        <v>-51741210</v>
      </c>
      <c r="F137" s="50">
        <f>SUM(F133+F134-F135+F136)</f>
        <v>83275673</v>
      </c>
      <c r="G137" s="50">
        <f t="shared" ref="G137:O137" si="38">SUM(G133+G134-G135+G136)</f>
        <v>-71272753</v>
      </c>
      <c r="H137" s="50">
        <f t="shared" si="38"/>
        <v>-285507650</v>
      </c>
      <c r="I137" s="50">
        <f t="shared" si="38"/>
        <v>-253798099</v>
      </c>
      <c r="J137" s="50">
        <f t="shared" si="38"/>
        <v>-63686217</v>
      </c>
      <c r="K137" s="50">
        <f t="shared" si="38"/>
        <v>-61412364</v>
      </c>
      <c r="L137" s="50">
        <f t="shared" si="38"/>
        <v>215748353</v>
      </c>
      <c r="M137" s="50">
        <f t="shared" si="38"/>
        <v>-33140552</v>
      </c>
      <c r="N137" s="50">
        <f t="shared" si="38"/>
        <v>-18088316</v>
      </c>
      <c r="O137" s="50">
        <f t="shared" si="38"/>
        <v>-31772043</v>
      </c>
      <c r="P137" s="50">
        <f>P133+P134-P135+P136</f>
        <v>-210394202</v>
      </c>
      <c r="Q137" s="50">
        <f>Q133+Q134-Q135+Q136</f>
        <v>0</v>
      </c>
      <c r="R137" s="117">
        <f>SUM(P137:Q137)</f>
        <v>-210394202</v>
      </c>
      <c r="S137" s="69"/>
    </row>
    <row r="138" spans="1:19" ht="13.5">
      <c r="D138" s="110"/>
      <c r="E138" s="27"/>
      <c r="F138" s="27"/>
      <c r="G138" s="27"/>
      <c r="H138" s="27"/>
      <c r="I138" s="27" t="s">
        <v>20</v>
      </c>
      <c r="J138" s="27" t="s">
        <v>20</v>
      </c>
      <c r="K138" s="27" t="s">
        <v>20</v>
      </c>
      <c r="L138" s="27" t="s">
        <v>20</v>
      </c>
      <c r="M138" s="27" t="s">
        <v>20</v>
      </c>
      <c r="N138" s="27" t="s">
        <v>20</v>
      </c>
      <c r="O138" s="27" t="s">
        <v>20</v>
      </c>
      <c r="P138" s="26" t="s">
        <v>20</v>
      </c>
      <c r="Q138" s="53"/>
      <c r="R138" s="99"/>
    </row>
    <row r="139" spans="1:19" s="5" customFormat="1">
      <c r="A139" s="3" t="s">
        <v>47</v>
      </c>
      <c r="B139" s="8"/>
      <c r="C139" s="8"/>
      <c r="D139" s="93"/>
      <c r="E139" s="18">
        <f>D137+E137</f>
        <v>309259766</v>
      </c>
      <c r="F139" s="18">
        <f>E139+F137</f>
        <v>392535439</v>
      </c>
      <c r="G139" s="18">
        <f t="shared" ref="G139:N139" si="39">F139+G137</f>
        <v>321262686</v>
      </c>
      <c r="H139" s="18">
        <f t="shared" si="39"/>
        <v>35755036</v>
      </c>
      <c r="I139" s="18">
        <f t="shared" si="39"/>
        <v>-218043063</v>
      </c>
      <c r="J139" s="18">
        <f t="shared" si="39"/>
        <v>-281729280</v>
      </c>
      <c r="K139" s="18">
        <f t="shared" si="39"/>
        <v>-343141644</v>
      </c>
      <c r="L139" s="18">
        <f t="shared" si="39"/>
        <v>-127393291</v>
      </c>
      <c r="M139" s="18">
        <f t="shared" si="39"/>
        <v>-160533843</v>
      </c>
      <c r="N139" s="18">
        <f t="shared" si="39"/>
        <v>-178622159</v>
      </c>
      <c r="O139" s="18">
        <f>N139+O137</f>
        <v>-210394202</v>
      </c>
      <c r="P139" s="18"/>
      <c r="Q139" s="53" t="s">
        <v>20</v>
      </c>
      <c r="R139" s="99"/>
      <c r="S139" s="1"/>
    </row>
    <row r="140" spans="1:19" s="39" customFormat="1" ht="13.5" thickBot="1">
      <c r="A140" s="66" t="s">
        <v>48</v>
      </c>
      <c r="B140" s="67"/>
      <c r="C140" s="67"/>
      <c r="D140" s="111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48"/>
      <c r="Q140" s="54"/>
      <c r="R140" s="118"/>
      <c r="S140" s="38"/>
    </row>
    <row r="141" spans="1:19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119"/>
    </row>
    <row r="142" spans="1:19">
      <c r="R142" s="114"/>
    </row>
    <row r="143" spans="1:19">
      <c r="R143" s="114"/>
    </row>
    <row r="144" spans="1:19">
      <c r="R144" s="114"/>
    </row>
    <row r="145" spans="18:18">
      <c r="R145" s="114"/>
    </row>
    <row r="146" spans="18:18">
      <c r="R146" s="114"/>
    </row>
  </sheetData>
  <mergeCells count="79">
    <mergeCell ref="A137:C137"/>
    <mergeCell ref="A87:C87"/>
    <mergeCell ref="A102:C102"/>
    <mergeCell ref="B126:C126"/>
    <mergeCell ref="B93:C93"/>
    <mergeCell ref="B107:C107"/>
    <mergeCell ref="B112:C112"/>
    <mergeCell ref="B110:C110"/>
    <mergeCell ref="B88:C88"/>
    <mergeCell ref="B111:C111"/>
    <mergeCell ref="B91:C91"/>
    <mergeCell ref="B92:C92"/>
    <mergeCell ref="B99:C99"/>
    <mergeCell ref="B106:C106"/>
    <mergeCell ref="B103:C103"/>
    <mergeCell ref="A136:C136"/>
    <mergeCell ref="A132:C132"/>
    <mergeCell ref="A133:C133"/>
    <mergeCell ref="B117:C117"/>
    <mergeCell ref="A120:C120"/>
    <mergeCell ref="B96:C96"/>
    <mergeCell ref="B129:C129"/>
    <mergeCell ref="B125:C125"/>
    <mergeCell ref="B121:C121"/>
    <mergeCell ref="A119:C119"/>
    <mergeCell ref="B124:C124"/>
    <mergeCell ref="B130:C130"/>
    <mergeCell ref="B52:C52"/>
    <mergeCell ref="B56:C56"/>
    <mergeCell ref="B51:C51"/>
    <mergeCell ref="A68:C68"/>
    <mergeCell ref="A66:C66"/>
    <mergeCell ref="A60:C60"/>
    <mergeCell ref="B70:C70"/>
    <mergeCell ref="B65:C65"/>
    <mergeCell ref="A58:C58"/>
    <mergeCell ref="B63:C63"/>
    <mergeCell ref="B7:C7"/>
    <mergeCell ref="B8:C8"/>
    <mergeCell ref="B32:C32"/>
    <mergeCell ref="B50:C50"/>
    <mergeCell ref="B35:C35"/>
    <mergeCell ref="A44:C44"/>
    <mergeCell ref="B47:C47"/>
    <mergeCell ref="B37:C37"/>
    <mergeCell ref="B13:C13"/>
    <mergeCell ref="B40:C40"/>
    <mergeCell ref="B42:C42"/>
    <mergeCell ref="B36:C36"/>
    <mergeCell ref="A46:C46"/>
    <mergeCell ref="D1:D2"/>
    <mergeCell ref="E1:E2"/>
    <mergeCell ref="B9:C9"/>
    <mergeCell ref="A15:C15"/>
    <mergeCell ref="A29:C29"/>
    <mergeCell ref="A16:C16"/>
    <mergeCell ref="B22:C22"/>
    <mergeCell ref="B25:C25"/>
    <mergeCell ref="A1:C2"/>
    <mergeCell ref="A31:C31"/>
    <mergeCell ref="B21:C21"/>
    <mergeCell ref="B27:C27"/>
    <mergeCell ref="B4:C4"/>
    <mergeCell ref="H1:H2"/>
    <mergeCell ref="I1:I2"/>
    <mergeCell ref="A3:C3"/>
    <mergeCell ref="B17:C17"/>
    <mergeCell ref="B20:C20"/>
    <mergeCell ref="F1:F2"/>
    <mergeCell ref="G1:G2"/>
    <mergeCell ref="M1:M2"/>
    <mergeCell ref="L1:L2"/>
    <mergeCell ref="K1:K2"/>
    <mergeCell ref="J1:J2"/>
    <mergeCell ref="R1:R2"/>
    <mergeCell ref="P1:P2"/>
    <mergeCell ref="O1:O2"/>
    <mergeCell ref="N1:N2"/>
    <mergeCell ref="Q1:Q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5" orientation="landscape" r:id="rId1"/>
  <headerFooter alignWithMargins="0">
    <oddHeader xml:space="preserve">&amp;C&amp;P&amp;"Arial CE,Félkövér"&amp;12
Önkormányzati
Likviditási tábla 2022. évre kincstári alszámlák szerinti bontásban&amp;R
5. melléklet a .../2022. (II. ...) önkormányzati rendelethez
adatok Ft-ban </oddHeader>
    <oddFooter>&amp;C &amp;R&amp;P</oddFooter>
  </headerFooter>
  <rowBreaks count="2" manualBreakCount="2">
    <brk id="44" max="17" man="1"/>
    <brk id="8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2022-02-07T15:28:35Z</cp:lastPrinted>
  <dcterms:created xsi:type="dcterms:W3CDTF">2004-02-13T13:11:14Z</dcterms:created>
  <dcterms:modified xsi:type="dcterms:W3CDTF">2022-02-07T15:29:27Z</dcterms:modified>
</cp:coreProperties>
</file>