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9440" windowHeight="11925"/>
  </bookViews>
  <sheets>
    <sheet name="Munka1" sheetId="1" r:id="rId1"/>
    <sheet name="Munka2" sheetId="2" r:id="rId2"/>
    <sheet name="Munka3" sheetId="3" r:id="rId3"/>
  </sheets>
  <definedNames>
    <definedName name="_xlnm._FilterDatabase" localSheetId="0" hidden="1">Munka1!$A$1:$K$68</definedName>
    <definedName name="_xlnm._FilterDatabase" localSheetId="1" hidden="1">Munka2!$A$1:$Q$12</definedName>
    <definedName name="_xlnm.Print_Titles" localSheetId="0">Munka1!$1:$1</definedName>
  </definedNames>
  <calcPr calcId="162913"/>
</workbook>
</file>

<file path=xl/calcChain.xml><?xml version="1.0" encoding="utf-8"?>
<calcChain xmlns="http://schemas.openxmlformats.org/spreadsheetml/2006/main">
  <c r="T49" i="1"/>
  <c r="O67" l="1"/>
  <c r="N67"/>
  <c r="N66"/>
  <c r="N65"/>
  <c r="N64"/>
  <c r="N37"/>
  <c r="N36"/>
  <c r="N35"/>
  <c r="N34"/>
  <c r="N33"/>
  <c r="N38" s="1"/>
  <c r="N52" l="1"/>
  <c r="N50"/>
  <c r="K26"/>
  <c r="N25"/>
  <c r="J25"/>
  <c r="N24"/>
  <c r="N31"/>
  <c r="N30"/>
  <c r="N29"/>
  <c r="N28"/>
  <c r="N27"/>
  <c r="N54"/>
  <c r="N55"/>
  <c r="N56"/>
  <c r="N57"/>
  <c r="N4"/>
  <c r="N3"/>
  <c r="N2"/>
  <c r="N53"/>
  <c r="N58" s="1"/>
  <c r="N32" l="1"/>
  <c r="N5"/>
  <c r="N19"/>
  <c r="N20"/>
  <c r="N21"/>
  <c r="N22"/>
  <c r="N23"/>
  <c r="N18"/>
  <c r="N13"/>
  <c r="N14"/>
  <c r="N15"/>
  <c r="N16"/>
  <c r="N12"/>
  <c r="N6"/>
  <c r="N8"/>
  <c r="N9"/>
  <c r="N26" l="1"/>
  <c r="N11"/>
  <c r="N17"/>
  <c r="N39" l="1"/>
  <c r="N41"/>
  <c r="N42"/>
  <c r="N43"/>
  <c r="N44"/>
  <c r="N45"/>
  <c r="N46"/>
  <c r="N47"/>
  <c r="N48"/>
  <c r="N40"/>
  <c r="O6" i="2"/>
  <c r="O7"/>
  <c r="O8"/>
  <c r="O10"/>
  <c r="O11"/>
  <c r="O12"/>
  <c r="N49" i="1" l="1"/>
  <c r="N17" i="2"/>
  <c r="P12" l="1"/>
  <c r="P8"/>
  <c r="P7"/>
  <c r="G5"/>
  <c r="M12"/>
  <c r="M11"/>
  <c r="H9"/>
  <c r="I9"/>
  <c r="J9"/>
  <c r="K9"/>
  <c r="L9"/>
  <c r="Q9"/>
  <c r="G9"/>
  <c r="J5"/>
  <c r="K5"/>
  <c r="Q5"/>
  <c r="I5"/>
  <c r="O5" s="1"/>
  <c r="L11"/>
  <c r="P11" s="1"/>
  <c r="L10"/>
  <c r="M10" s="1"/>
  <c r="L6"/>
  <c r="M6" s="1"/>
  <c r="L3"/>
  <c r="L4"/>
  <c r="M4" s="1"/>
  <c r="L2"/>
  <c r="I13" l="1"/>
  <c r="O9"/>
  <c r="P10"/>
  <c r="I17"/>
  <c r="N19" s="1"/>
  <c r="O14"/>
  <c r="M2"/>
  <c r="K13"/>
  <c r="Q13"/>
  <c r="P9"/>
  <c r="L5"/>
  <c r="L13" s="1"/>
  <c r="M13" s="1"/>
  <c r="J13"/>
  <c r="P6"/>
  <c r="P2"/>
  <c r="G13"/>
  <c r="M9"/>
  <c r="M5" l="1"/>
  <c r="P5"/>
  <c r="P13"/>
  <c r="K32" i="1" l="1"/>
  <c r="O32" s="1"/>
  <c r="O26"/>
  <c r="K17"/>
  <c r="O17" s="1"/>
  <c r="H68"/>
  <c r="I67"/>
  <c r="I63"/>
  <c r="I58"/>
  <c r="I52"/>
  <c r="I49"/>
  <c r="I32"/>
  <c r="I26"/>
  <c r="I5"/>
  <c r="G68"/>
  <c r="K66"/>
  <c r="K59"/>
  <c r="K8"/>
  <c r="J18"/>
  <c r="I17"/>
  <c r="J17" s="1"/>
  <c r="J14"/>
  <c r="K10"/>
  <c r="J66"/>
  <c r="J24"/>
  <c r="J65"/>
  <c r="J64"/>
  <c r="J62"/>
  <c r="J61"/>
  <c r="J60"/>
  <c r="J59"/>
  <c r="J57"/>
  <c r="J56"/>
  <c r="J55"/>
  <c r="J54"/>
  <c r="J53"/>
  <c r="J51"/>
  <c r="J50"/>
  <c r="J48"/>
  <c r="J47"/>
  <c r="J46"/>
  <c r="J45"/>
  <c r="J44"/>
  <c r="J43"/>
  <c r="J42"/>
  <c r="J41"/>
  <c r="J40"/>
  <c r="J39"/>
  <c r="J37"/>
  <c r="J36"/>
  <c r="J35"/>
  <c r="J34"/>
  <c r="J33"/>
  <c r="J31"/>
  <c r="J30"/>
  <c r="J29"/>
  <c r="J28"/>
  <c r="J27"/>
  <c r="J23"/>
  <c r="J22"/>
  <c r="J21"/>
  <c r="J20"/>
  <c r="J13"/>
  <c r="J12"/>
  <c r="J16"/>
  <c r="J15"/>
  <c r="J10"/>
  <c r="J8"/>
  <c r="J7"/>
  <c r="J6"/>
  <c r="J3"/>
  <c r="J4"/>
  <c r="J2"/>
  <c r="K55"/>
  <c r="K56"/>
  <c r="K57"/>
  <c r="K54"/>
  <c r="K51"/>
  <c r="K50"/>
  <c r="K41"/>
  <c r="K42"/>
  <c r="K43"/>
  <c r="K44"/>
  <c r="K40"/>
  <c r="K39"/>
  <c r="K6"/>
  <c r="K3"/>
  <c r="K2"/>
  <c r="C32" l="1"/>
  <c r="C26"/>
  <c r="C17"/>
  <c r="K38"/>
  <c r="O38" s="1"/>
  <c r="K67"/>
  <c r="C67" s="1"/>
  <c r="J49"/>
  <c r="K5"/>
  <c r="K58"/>
  <c r="K52"/>
  <c r="K49"/>
  <c r="K63"/>
  <c r="C63" s="1"/>
  <c r="J52"/>
  <c r="J32"/>
  <c r="J67"/>
  <c r="J58"/>
  <c r="J63"/>
  <c r="J26"/>
  <c r="J5"/>
  <c r="I9"/>
  <c r="I11" s="1"/>
  <c r="C52" l="1"/>
  <c r="O52"/>
  <c r="C58"/>
  <c r="O58"/>
  <c r="C5"/>
  <c r="O5"/>
  <c r="C49"/>
  <c r="O49"/>
  <c r="I38"/>
  <c r="I68" s="1"/>
  <c r="K9"/>
  <c r="J9"/>
  <c r="J11" s="1"/>
  <c r="C38" l="1"/>
  <c r="K11"/>
  <c r="O11" s="1"/>
  <c r="J38"/>
  <c r="J68" s="1"/>
  <c r="K68" l="1"/>
  <c r="C11"/>
</calcChain>
</file>

<file path=xl/sharedStrings.xml><?xml version="1.0" encoding="utf-8"?>
<sst xmlns="http://schemas.openxmlformats.org/spreadsheetml/2006/main" count="354" uniqueCount="157">
  <si>
    <t>fogyasztási hely címe</t>
  </si>
  <si>
    <t>POD azonosító</t>
  </si>
  <si>
    <t xml:space="preserve">Fogyaszt azonosító </t>
  </si>
  <si>
    <t>Mérőóra száma</t>
  </si>
  <si>
    <t>jelenlegi szolgáltató</t>
  </si>
  <si>
    <t xml:space="preserve">Szerződés lejárata </t>
  </si>
  <si>
    <t>Sorszám</t>
  </si>
  <si>
    <t xml:space="preserve">Fogyasztó megnevezés </t>
  </si>
  <si>
    <t xml:space="preserve">Művelődési Központ és Városi Galéria </t>
  </si>
  <si>
    <t>39N050846390000A</t>
  </si>
  <si>
    <t>39N050846388000D</t>
  </si>
  <si>
    <t>39N050389921000W</t>
  </si>
  <si>
    <t>39N0508463910005</t>
  </si>
  <si>
    <t>39N0508463890008</t>
  </si>
  <si>
    <t>39N050682144000D</t>
  </si>
  <si>
    <t>13000124544-16</t>
  </si>
  <si>
    <t>6640 Csongrád Szentháromság tér 8</t>
  </si>
  <si>
    <t>39N0503843540007</t>
  </si>
  <si>
    <t>6640 Csongrád Ék u. 1</t>
  </si>
  <si>
    <t>éves fogyasztás (elszámoló számla alapján )  m3</t>
  </si>
  <si>
    <t>6640 Csongrád  Öregvár u. 55</t>
  </si>
  <si>
    <t>6640 Csongrád Gyökér u. 19</t>
  </si>
  <si>
    <t>6640Csongrád Kolozsvári u. 6</t>
  </si>
  <si>
    <t>6640 Csongrád Szegedi út 15</t>
  </si>
  <si>
    <t>39N050388195000Y</t>
  </si>
  <si>
    <t>6640 Csongrád Öregvár u. 58 HRSZ:5819 ép</t>
  </si>
  <si>
    <t>6640 Csongrád Ék u. 18 HRSZ: 5796 ép</t>
  </si>
  <si>
    <t>Csongrádi Információs Központ</t>
  </si>
  <si>
    <t>39N0507080760006</t>
  </si>
  <si>
    <t>39N050382798000P</t>
  </si>
  <si>
    <t>39N050393127000W</t>
  </si>
  <si>
    <t>39N050381414000B</t>
  </si>
  <si>
    <t>39N050875686000K</t>
  </si>
  <si>
    <t>39N050387552000G</t>
  </si>
  <si>
    <t>39N050717778000K</t>
  </si>
  <si>
    <t xml:space="preserve">Csongrádi Óvodák Igazgatósági </t>
  </si>
  <si>
    <t>39N0508439870000</t>
  </si>
  <si>
    <t>39N0508382640008</t>
  </si>
  <si>
    <t>39N0506811200009</t>
  </si>
  <si>
    <t>39N050729701000Z</t>
  </si>
  <si>
    <t>Gazdasági Ellátó Szervezet</t>
  </si>
  <si>
    <t>44600000495-611</t>
  </si>
  <si>
    <t>28000134959-38</t>
  </si>
  <si>
    <t xml:space="preserve">Városellátó Intézmény </t>
  </si>
  <si>
    <t>6640 Csongrád, Baross Gábor rakpart 51.</t>
  </si>
  <si>
    <t>6640 Csongrád Fő u. 64</t>
  </si>
  <si>
    <t xml:space="preserve">Esély Alapellátási Központ </t>
  </si>
  <si>
    <t>39N050382713000O</t>
  </si>
  <si>
    <t>39N050386374000G</t>
  </si>
  <si>
    <t>39N050843082000E</t>
  </si>
  <si>
    <t>6640 Csongrád Gyöngyvirág u. 7 A. lj A</t>
  </si>
  <si>
    <t xml:space="preserve">6640 Csongrád Iskola u. 2 </t>
  </si>
  <si>
    <t>6640 Csongrád Szentháromság tér 12</t>
  </si>
  <si>
    <t>6648 Csongrád-Bokros Árpád Vezér útja 2.</t>
  </si>
  <si>
    <t>6640 Csongrád Fő u. 38</t>
  </si>
  <si>
    <t>6640 Csongrád Bercsényi Miklós u. 2</t>
  </si>
  <si>
    <t>6640 Csongrád Templom u. 5</t>
  </si>
  <si>
    <t>6640 Csongrád Orgona u. 26</t>
  </si>
  <si>
    <t>6640Csongrád Széchenyi út 31</t>
  </si>
  <si>
    <t>39N0503843630006</t>
  </si>
  <si>
    <t>39N050682184000Q</t>
  </si>
  <si>
    <t>39N050387544000C</t>
  </si>
  <si>
    <t>39N050839188000C</t>
  </si>
  <si>
    <t>6640 Csongrád Gyöngyvirág u. 16</t>
  </si>
  <si>
    <t>6648 Csongrád- Bokros Bokros u. 29</t>
  </si>
  <si>
    <t>6640 Csongrád Szentháromság tér 10. HRSZ:223/2 ép</t>
  </si>
  <si>
    <t>6640 Csongrád Szentháromság tér 10.</t>
  </si>
  <si>
    <t>39N050384611000P</t>
  </si>
  <si>
    <t>6640 Csongrád Bercsényi Miklós u. 26</t>
  </si>
  <si>
    <t>6648 Csongrád-Bokros Hámán Kató 1</t>
  </si>
  <si>
    <t>6640 Csongrád Síp u. 3-5</t>
  </si>
  <si>
    <t>39N050387943000Q</t>
  </si>
  <si>
    <t>39N0508222270000</t>
  </si>
  <si>
    <t>Dr.Szarka Ödön Egyesített Eü. És Szoc. Intézmény</t>
  </si>
  <si>
    <t>Csongrád, Vasút u. 92.</t>
  </si>
  <si>
    <t>39N050388164000K</t>
  </si>
  <si>
    <t>.000034800000061531</t>
  </si>
  <si>
    <t>E2 Hungary Zrt.</t>
  </si>
  <si>
    <t>Csongrád, Gyöngyvirág u. 5.</t>
  </si>
  <si>
    <t>39N050381095000N</t>
  </si>
  <si>
    <t>.000052600000893317</t>
  </si>
  <si>
    <t>Csongrád, Széchenyi út 27.</t>
  </si>
  <si>
    <t>39N050386558000V</t>
  </si>
  <si>
    <t>.40200011214224</t>
  </si>
  <si>
    <t>MVM Next Energiakereskedelmi Zrt.</t>
  </si>
  <si>
    <t>Csongrád, Templom u. 2.</t>
  </si>
  <si>
    <t>39N050382784000E</t>
  </si>
  <si>
    <t>.2700033869516</t>
  </si>
  <si>
    <t>Csongrád, Kereszt tér 1.</t>
  </si>
  <si>
    <t>39N0508776080005</t>
  </si>
  <si>
    <t>.2700034373212</t>
  </si>
  <si>
    <t>Polgármesteri Hivatal</t>
  </si>
  <si>
    <t>Csongrád, Kossuth tér 7.</t>
  </si>
  <si>
    <t>39N050281797000B</t>
  </si>
  <si>
    <t>egyetemes volt</t>
  </si>
  <si>
    <t>Csongrád-Bokros Bokros utca 36.</t>
  </si>
  <si>
    <t>39N0506819680007</t>
  </si>
  <si>
    <t>39N050382190000X</t>
  </si>
  <si>
    <t>Piroskavárosi SZCSGYI</t>
  </si>
  <si>
    <t>Csongrád, Justh Gy. U. 2/B</t>
  </si>
  <si>
    <t>39N0503817200004</t>
  </si>
  <si>
    <t>39N0503817630002</t>
  </si>
  <si>
    <t xml:space="preserve">Piroskavárosi Szoc. Rehab Kft. </t>
  </si>
  <si>
    <t>Csongrád, Szent Imre utca 18.</t>
  </si>
  <si>
    <t>39N050239068000H</t>
  </si>
  <si>
    <t>Csongrád, Fő utca 74</t>
  </si>
  <si>
    <t>39N050093001000S</t>
  </si>
  <si>
    <t>Csongrád Templom utca 13</t>
  </si>
  <si>
    <t>39N050136641000J</t>
  </si>
  <si>
    <t>Csongrád, Templom utca 13/A</t>
  </si>
  <si>
    <t>39N0503827680006</t>
  </si>
  <si>
    <t>39N050386387000W</t>
  </si>
  <si>
    <t>39N050390643000K</t>
  </si>
  <si>
    <t>Csongrádi Alkotóház</t>
  </si>
  <si>
    <t>6640 Csongrád, Tanya 833.</t>
  </si>
  <si>
    <t>39N050700580000M</t>
  </si>
  <si>
    <t>1300016997768.</t>
  </si>
  <si>
    <t>6641 Csongrád, Tanya 833.</t>
  </si>
  <si>
    <t>6642 Csongrád, Tanya 833.</t>
  </si>
  <si>
    <t>2800020923566.</t>
  </si>
  <si>
    <t>2800020923581.</t>
  </si>
  <si>
    <t>39N0503863340003</t>
  </si>
  <si>
    <t>39N050384378000C</t>
  </si>
  <si>
    <t>39N050388207000Y</t>
  </si>
  <si>
    <t>Csongrád, Szent Imre utca 19.</t>
  </si>
  <si>
    <t>Kalkulált ár előző időszak fogyasztását figyelembe véve 1000+ÁFA árral számolva</t>
  </si>
  <si>
    <t>2021. évben fizetett gázenergia díj</t>
  </si>
  <si>
    <t>Intézkedéssel várhatóan elérhető fogyasztási adat m3</t>
  </si>
  <si>
    <t>6640 Csonrgád Hunyadi tér 9. Ifjusági tér</t>
  </si>
  <si>
    <t>Gázenergia használat csökkentés</t>
  </si>
  <si>
    <t>Jelölés nélküli</t>
  </si>
  <si>
    <t>jelenleg végső menedékes státuszú, PM iránymutatás alapján 628,2 Ft/m3 áron számolva</t>
  </si>
  <si>
    <t xml:space="preserve"> lefolytatott közbeszerzésben kapaott 1086,94+ ÁFA/m3 áron számolva áron számolt</t>
  </si>
  <si>
    <t>Zöld jelzés</t>
  </si>
  <si>
    <t>2022.10.01. óraállás</t>
  </si>
  <si>
    <t>2023.02.10. óraállás</t>
  </si>
  <si>
    <t>Közbesz. Mennyiség</t>
  </si>
  <si>
    <t xml:space="preserve">Felhasználás a beszerzett mennyiség %-ban </t>
  </si>
  <si>
    <t>Kalkulát ár beszerzett mennyiség figyelembevétel 1380 árral számolva</t>
  </si>
  <si>
    <t>Testület által jóváhagyott csökkentett mennyi</t>
  </si>
  <si>
    <t>.40400006200843</t>
  </si>
  <si>
    <t>.34800000061531</t>
  </si>
  <si>
    <t>Felhasznált mennyiség</t>
  </si>
  <si>
    <t>Felhasználás előző évhez képest</t>
  </si>
  <si>
    <t>több telephely</t>
  </si>
  <si>
    <t xml:space="preserve">több telephely </t>
  </si>
  <si>
    <t xml:space="preserve">fütési szezon végéig kalkulált </t>
  </si>
  <si>
    <t>Ft/m3</t>
  </si>
  <si>
    <t>2022.10. hó</t>
  </si>
  <si>
    <t>Fogyasztás</t>
  </si>
  <si>
    <t xml:space="preserve">Felhasználási arány csökkentett mennyiséghez képest </t>
  </si>
  <si>
    <t>2023.03.21</t>
  </si>
  <si>
    <t>Városellátó Intézménytől átvett</t>
  </si>
  <si>
    <t>6640 Csongrád Gr. Apponyi Albertu.  5    1. klub</t>
  </si>
  <si>
    <t>6640 Csongrád Fő u. 64. 2. klub</t>
  </si>
  <si>
    <t>6648 Csongrád-Bokros Gyójai utca 1. HRSZ: 10070 ép.  3. klubb</t>
  </si>
  <si>
    <t xml:space="preserve">Esély Alapellátási Központ (almérő??) 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</si>
</sst>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1"/>
      <color theme="1"/>
      <name val="PT Sans Narrow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2">
    <xf numFmtId="0" fontId="0" fillId="0" borderId="0" xfId="0"/>
    <xf numFmtId="0" fontId="0" fillId="0" borderId="0" xfId="0" applyAlignment="1">
      <alignment wrapText="1"/>
    </xf>
    <xf numFmtId="0" fontId="0" fillId="0" borderId="0" xfId="0" applyFill="1"/>
    <xf numFmtId="3" fontId="0" fillId="0" borderId="0" xfId="0" applyNumberFormat="1"/>
    <xf numFmtId="0" fontId="0" fillId="0" borderId="1" xfId="0" applyFill="1" applyBorder="1"/>
    <xf numFmtId="1" fontId="0" fillId="0" borderId="1" xfId="0" applyNumberFormat="1" applyFill="1" applyBorder="1" applyAlignment="1">
      <alignment horizontal="right"/>
    </xf>
    <xf numFmtId="0" fontId="1" fillId="0" borderId="1" xfId="0" applyFont="1" applyBorder="1"/>
    <xf numFmtId="14" fontId="0" fillId="0" borderId="1" xfId="0" applyNumberFormat="1" applyBorder="1"/>
    <xf numFmtId="0" fontId="0" fillId="0" borderId="1" xfId="0" applyBorder="1"/>
    <xf numFmtId="1" fontId="0" fillId="0" borderId="1" xfId="0" applyNumberFormat="1" applyBorder="1" applyAlignment="1">
      <alignment horizontal="right"/>
    </xf>
    <xf numFmtId="3" fontId="0" fillId="0" borderId="1" xfId="0" applyNumberFormat="1" applyBorder="1"/>
    <xf numFmtId="0" fontId="0" fillId="0" borderId="1" xfId="0" applyFont="1" applyBorder="1"/>
    <xf numFmtId="0" fontId="0" fillId="2" borderId="1" xfId="0" applyFill="1" applyBorder="1"/>
    <xf numFmtId="1" fontId="0" fillId="2" borderId="1" xfId="0" applyNumberFormat="1" applyFill="1" applyBorder="1" applyAlignment="1">
      <alignment horizontal="right"/>
    </xf>
    <xf numFmtId="1" fontId="0" fillId="0" borderId="1" xfId="0" applyNumberFormat="1" applyFont="1" applyBorder="1" applyAlignment="1">
      <alignment horizontal="right"/>
    </xf>
    <xf numFmtId="0" fontId="0" fillId="0" borderId="2" xfId="0" applyFill="1" applyBorder="1"/>
    <xf numFmtId="0" fontId="0" fillId="0" borderId="1" xfId="0" applyFill="1" applyBorder="1" applyAlignment="1">
      <alignment vertical="center"/>
    </xf>
    <xf numFmtId="0" fontId="0" fillId="0" borderId="5" xfId="0" applyBorder="1"/>
    <xf numFmtId="3" fontId="0" fillId="0" borderId="5" xfId="0" applyNumberFormat="1" applyFill="1" applyBorder="1"/>
    <xf numFmtId="3" fontId="0" fillId="0" borderId="5" xfId="0" applyNumberFormat="1" applyBorder="1"/>
    <xf numFmtId="3" fontId="0" fillId="0" borderId="6" xfId="0" applyNumberFormat="1" applyBorder="1"/>
    <xf numFmtId="3" fontId="0" fillId="2" borderId="5" xfId="0" applyNumberFormat="1" applyFill="1" applyBorder="1"/>
    <xf numFmtId="0" fontId="0" fillId="0" borderId="1" xfId="0" applyBorder="1" applyAlignment="1">
      <alignment wrapText="1"/>
    </xf>
    <xf numFmtId="0" fontId="0" fillId="0" borderId="1" xfId="0" applyFill="1" applyBorder="1" applyAlignment="1">
      <alignment wrapText="1"/>
    </xf>
    <xf numFmtId="0" fontId="0" fillId="0" borderId="1" xfId="0" applyBorder="1" applyAlignment="1">
      <alignment vertical="center" wrapText="1"/>
    </xf>
    <xf numFmtId="0" fontId="0" fillId="0" borderId="1" xfId="0" applyFont="1" applyBorder="1" applyAlignment="1">
      <alignment wrapText="1"/>
    </xf>
    <xf numFmtId="0" fontId="1" fillId="0" borderId="1" xfId="0" applyFont="1" applyFill="1" applyBorder="1" applyAlignment="1">
      <alignment wrapText="1"/>
    </xf>
    <xf numFmtId="0" fontId="0" fillId="2" borderId="2" xfId="0" applyFill="1" applyBorder="1"/>
    <xf numFmtId="0" fontId="0" fillId="2" borderId="1" xfId="0" applyFill="1" applyBorder="1" applyAlignment="1">
      <alignment wrapText="1"/>
    </xf>
    <xf numFmtId="0" fontId="0" fillId="2" borderId="1" xfId="0" applyFont="1" applyFill="1" applyBorder="1"/>
    <xf numFmtId="0" fontId="0" fillId="2" borderId="3" xfId="0" applyFill="1" applyBorder="1"/>
    <xf numFmtId="0" fontId="0" fillId="2" borderId="4" xfId="0" applyFill="1" applyBorder="1" applyAlignment="1">
      <alignment wrapText="1"/>
    </xf>
    <xf numFmtId="0" fontId="0" fillId="2" borderId="4" xfId="0" applyFill="1" applyBorder="1" applyProtection="1">
      <protection hidden="1"/>
    </xf>
    <xf numFmtId="0" fontId="0" fillId="2" borderId="4" xfId="0" applyFill="1" applyBorder="1"/>
    <xf numFmtId="3" fontId="0" fillId="2" borderId="7" xfId="0" applyNumberFormat="1" applyFill="1" applyBorder="1"/>
    <xf numFmtId="3" fontId="1" fillId="2" borderId="5" xfId="0" applyNumberFormat="1" applyFont="1" applyFill="1" applyBorder="1"/>
    <xf numFmtId="0" fontId="0" fillId="0" borderId="1" xfId="0" applyFont="1" applyFill="1" applyBorder="1"/>
    <xf numFmtId="0" fontId="0" fillId="2" borderId="1" xfId="0" applyFill="1" applyBorder="1" applyAlignment="1">
      <alignment vertical="center" wrapText="1"/>
    </xf>
    <xf numFmtId="0" fontId="0" fillId="2" borderId="1" xfId="0" applyFill="1" applyBorder="1" applyAlignment="1">
      <alignment vertical="center"/>
    </xf>
    <xf numFmtId="0" fontId="0" fillId="2" borderId="5" xfId="0" applyFill="1" applyBorder="1"/>
    <xf numFmtId="0" fontId="1" fillId="2" borderId="1" xfId="0" applyFont="1" applyFill="1" applyBorder="1"/>
    <xf numFmtId="3" fontId="0" fillId="0" borderId="0" xfId="0" applyNumberFormat="1" applyFill="1"/>
    <xf numFmtId="0" fontId="0" fillId="3" borderId="2" xfId="0" applyFill="1" applyBorder="1"/>
    <xf numFmtId="0" fontId="0" fillId="3" borderId="1" xfId="0" applyFill="1" applyBorder="1" applyAlignment="1">
      <alignment wrapText="1"/>
    </xf>
    <xf numFmtId="0" fontId="0" fillId="3" borderId="1" xfId="0" applyFill="1" applyBorder="1"/>
    <xf numFmtId="1" fontId="0" fillId="3" borderId="1" xfId="0" applyNumberFormat="1" applyFill="1" applyBorder="1" applyAlignment="1">
      <alignment horizontal="right"/>
    </xf>
    <xf numFmtId="0" fontId="1" fillId="3" borderId="1" xfId="0" applyFont="1" applyFill="1" applyBorder="1"/>
    <xf numFmtId="14" fontId="0" fillId="3" borderId="1" xfId="0" applyNumberFormat="1" applyFill="1" applyBorder="1"/>
    <xf numFmtId="3" fontId="0" fillId="3" borderId="5" xfId="0" applyNumberFormat="1" applyFill="1" applyBorder="1"/>
    <xf numFmtId="0" fontId="0" fillId="3" borderId="1" xfId="0" applyFont="1" applyFill="1" applyBorder="1"/>
    <xf numFmtId="0" fontId="0" fillId="3" borderId="1" xfId="0" applyFill="1" applyBorder="1" applyAlignment="1" applyProtection="1">
      <alignment wrapText="1"/>
      <protection hidden="1"/>
    </xf>
    <xf numFmtId="0" fontId="0" fillId="3" borderId="1" xfId="0" applyFill="1" applyBorder="1" applyProtection="1">
      <protection hidden="1"/>
    </xf>
    <xf numFmtId="9" fontId="0" fillId="0" borderId="0" xfId="0" applyNumberFormat="1" applyFill="1"/>
    <xf numFmtId="10" fontId="0" fillId="2" borderId="1" xfId="0" applyNumberFormat="1" applyFill="1" applyBorder="1" applyAlignment="1">
      <alignment vertical="center" wrapText="1"/>
    </xf>
    <xf numFmtId="0" fontId="0" fillId="0" borderId="0" xfId="0" applyAlignment="1">
      <alignment horizontal="centerContinuous" wrapText="1"/>
    </xf>
    <xf numFmtId="0" fontId="0" fillId="0" borderId="0" xfId="0" applyAlignment="1">
      <alignment horizontal="centerContinuous"/>
    </xf>
    <xf numFmtId="3" fontId="0" fillId="0" borderId="0" xfId="0" applyNumberFormat="1" applyAlignment="1">
      <alignment horizontal="centerContinuous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Continuous" wrapText="1"/>
    </xf>
    <xf numFmtId="0" fontId="0" fillId="3" borderId="1" xfId="0" applyFill="1" applyBorder="1" applyAlignment="1">
      <alignment horizontal="center" wrapText="1"/>
    </xf>
    <xf numFmtId="0" fontId="0" fillId="0" borderId="1" xfId="0" applyBorder="1" applyAlignment="1">
      <alignment horizontal="centerContinuous"/>
    </xf>
    <xf numFmtId="3" fontId="0" fillId="0" borderId="1" xfId="0" applyNumberFormat="1" applyBorder="1" applyAlignment="1">
      <alignment horizontal="centerContinuous"/>
    </xf>
    <xf numFmtId="3" fontId="0" fillId="0" borderId="1" xfId="0" applyNumberFormat="1" applyFill="1" applyBorder="1" applyAlignment="1">
      <alignment horizontal="centerContinuous"/>
    </xf>
    <xf numFmtId="0" fontId="1" fillId="0" borderId="0" xfId="0" applyFont="1" applyFill="1" applyAlignment="1">
      <alignment horizontal="center" wrapText="1"/>
    </xf>
    <xf numFmtId="3" fontId="1" fillId="0" borderId="0" xfId="0" applyNumberFormat="1" applyFont="1" applyFill="1" applyAlignment="1">
      <alignment horizontal="center" wrapText="1"/>
    </xf>
    <xf numFmtId="3" fontId="0" fillId="0" borderId="0" xfId="0" applyNumberFormat="1" applyFill="1" applyAlignment="1">
      <alignment horizontal="center" wrapText="1"/>
    </xf>
    <xf numFmtId="0" fontId="1" fillId="0" borderId="2" xfId="0" applyFont="1" applyFill="1" applyBorder="1"/>
    <xf numFmtId="0" fontId="1" fillId="0" borderId="1" xfId="0" applyFont="1" applyFill="1" applyBorder="1"/>
    <xf numFmtId="1" fontId="1" fillId="0" borderId="1" xfId="0" applyNumberFormat="1" applyFont="1" applyFill="1" applyBorder="1" applyAlignment="1">
      <alignment horizontal="right"/>
    </xf>
    <xf numFmtId="3" fontId="1" fillId="0" borderId="5" xfId="0" applyNumberFormat="1" applyFont="1" applyFill="1" applyBorder="1"/>
    <xf numFmtId="3" fontId="3" fillId="0" borderId="5" xfId="0" applyNumberFormat="1" applyFont="1" applyFill="1" applyBorder="1"/>
    <xf numFmtId="0" fontId="1" fillId="0" borderId="0" xfId="0" applyFont="1" applyFill="1"/>
    <xf numFmtId="0" fontId="1" fillId="0" borderId="1" xfId="0" applyFont="1" applyFill="1" applyBorder="1" applyAlignment="1" applyProtection="1">
      <alignment wrapText="1"/>
      <protection hidden="1"/>
    </xf>
    <xf numFmtId="0" fontId="1" fillId="0" borderId="1" xfId="0" applyFont="1" applyFill="1" applyBorder="1" applyProtection="1">
      <protection hidden="1"/>
    </xf>
    <xf numFmtId="10" fontId="0" fillId="0" borderId="5" xfId="0" applyNumberFormat="1" applyFill="1" applyBorder="1"/>
    <xf numFmtId="10" fontId="3" fillId="0" borderId="5" xfId="0" applyNumberFormat="1" applyFont="1" applyFill="1" applyBorder="1"/>
    <xf numFmtId="10" fontId="0" fillId="0" borderId="0" xfId="0" applyNumberFormat="1" applyFill="1"/>
    <xf numFmtId="3" fontId="2" fillId="3" borderId="5" xfId="0" applyNumberFormat="1" applyFont="1" applyFill="1" applyBorder="1"/>
    <xf numFmtId="3" fontId="3" fillId="3" borderId="5" xfId="0" applyNumberFormat="1" applyFont="1" applyFill="1" applyBorder="1"/>
    <xf numFmtId="3" fontId="1" fillId="3" borderId="5" xfId="0" applyNumberFormat="1" applyFont="1" applyFill="1" applyBorder="1"/>
    <xf numFmtId="3" fontId="0" fillId="3" borderId="0" xfId="0" applyNumberFormat="1" applyFill="1"/>
    <xf numFmtId="3" fontId="3" fillId="0" borderId="0" xfId="0" applyNumberFormat="1" applyFont="1" applyFill="1" applyBorder="1"/>
    <xf numFmtId="10" fontId="0" fillId="0" borderId="0" xfId="0" applyNumberFormat="1"/>
    <xf numFmtId="10" fontId="0" fillId="0" borderId="1" xfId="0" applyNumberFormat="1" applyFill="1" applyBorder="1"/>
    <xf numFmtId="3" fontId="0" fillId="0" borderId="1" xfId="0" applyNumberFormat="1" applyFill="1" applyBorder="1"/>
    <xf numFmtId="10" fontId="0" fillId="0" borderId="1" xfId="0" applyNumberFormat="1" applyBorder="1"/>
    <xf numFmtId="3" fontId="0" fillId="3" borderId="1" xfId="0" applyNumberFormat="1" applyFill="1" applyBorder="1"/>
    <xf numFmtId="0" fontId="1" fillId="2" borderId="2" xfId="0" applyFont="1" applyFill="1" applyBorder="1"/>
    <xf numFmtId="0" fontId="1" fillId="2" borderId="1" xfId="0" applyFont="1" applyFill="1" applyBorder="1" applyAlignment="1">
      <alignment wrapText="1"/>
    </xf>
    <xf numFmtId="10" fontId="1" fillId="2" borderId="1" xfId="0" applyNumberFormat="1" applyFont="1" applyFill="1" applyBorder="1" applyAlignment="1">
      <alignment vertical="center" wrapText="1"/>
    </xf>
    <xf numFmtId="1" fontId="1" fillId="2" borderId="1" xfId="0" applyNumberFormat="1" applyFont="1" applyFill="1" applyBorder="1" applyAlignment="1">
      <alignment horizontal="right"/>
    </xf>
    <xf numFmtId="10" fontId="1" fillId="2" borderId="1" xfId="0" applyNumberFormat="1" applyFont="1" applyFill="1" applyBorder="1"/>
    <xf numFmtId="3" fontId="0" fillId="2" borderId="1" xfId="0" applyNumberFormat="1" applyFill="1" applyBorder="1"/>
    <xf numFmtId="3" fontId="1" fillId="2" borderId="1" xfId="0" applyNumberFormat="1" applyFont="1" applyFill="1" applyBorder="1"/>
    <xf numFmtId="10" fontId="0" fillId="2" borderId="1" xfId="0" applyNumberFormat="1" applyFill="1" applyBorder="1"/>
    <xf numFmtId="0" fontId="0" fillId="0" borderId="8" xfId="0" applyFill="1" applyBorder="1"/>
    <xf numFmtId="0" fontId="0" fillId="0" borderId="9" xfId="0" applyBorder="1" applyAlignment="1">
      <alignment vertical="center" wrapText="1"/>
    </xf>
    <xf numFmtId="0" fontId="0" fillId="0" borderId="9" xfId="0" applyFill="1" applyBorder="1" applyAlignment="1">
      <alignment vertical="center"/>
    </xf>
    <xf numFmtId="1" fontId="0" fillId="0" borderId="9" xfId="0" applyNumberFormat="1" applyBorder="1" applyAlignment="1">
      <alignment horizontal="right"/>
    </xf>
    <xf numFmtId="0" fontId="0" fillId="0" borderId="9" xfId="0" applyBorder="1"/>
    <xf numFmtId="0" fontId="0" fillId="0" borderId="9" xfId="0" applyFont="1" applyBorder="1"/>
    <xf numFmtId="0" fontId="0" fillId="0" borderId="6" xfId="0" applyBorder="1"/>
    <xf numFmtId="3" fontId="0" fillId="0" borderId="6" xfId="0" applyNumberFormat="1" applyFill="1" applyBorder="1"/>
    <xf numFmtId="3" fontId="0" fillId="0" borderId="9" xfId="0" applyNumberFormat="1" applyBorder="1"/>
    <xf numFmtId="0" fontId="0" fillId="0" borderId="9" xfId="0" applyFill="1" applyBorder="1"/>
    <xf numFmtId="10" fontId="0" fillId="0" borderId="9" xfId="0" applyNumberFormat="1" applyFill="1" applyBorder="1"/>
    <xf numFmtId="0" fontId="1" fillId="0" borderId="1" xfId="0" applyFont="1" applyBorder="1" applyAlignment="1">
      <alignment horizontal="center" wrapText="1"/>
    </xf>
    <xf numFmtId="3" fontId="1" fillId="0" borderId="1" xfId="0" applyNumberFormat="1" applyFont="1" applyBorder="1" applyAlignment="1">
      <alignment horizontal="center" wrapText="1"/>
    </xf>
    <xf numFmtId="3" fontId="0" fillId="0" borderId="1" xfId="0" applyNumberFormat="1" applyBorder="1" applyAlignment="1">
      <alignment horizontal="center" wrapText="1"/>
    </xf>
    <xf numFmtId="3" fontId="4" fillId="0" borderId="1" xfId="0" applyNumberFormat="1" applyFont="1" applyBorder="1" applyAlignment="1">
      <alignment horizontal="center"/>
    </xf>
    <xf numFmtId="49" fontId="4" fillId="0" borderId="1" xfId="0" applyNumberFormat="1" applyFont="1" applyBorder="1" applyAlignment="1">
      <alignment horizontal="center"/>
    </xf>
    <xf numFmtId="10" fontId="0" fillId="0" borderId="1" xfId="0" applyNumberFormat="1" applyBorder="1" applyAlignment="1">
      <alignment wrapText="1"/>
    </xf>
  </cellXfs>
  <cellStyles count="1"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74"/>
  <sheetViews>
    <sheetView tabSelected="1" view="pageLayout" zoomScale="53" zoomScalePageLayoutView="53" workbookViewId="0">
      <selection activeCell="D1" sqref="D1:E1"/>
    </sheetView>
  </sheetViews>
  <sheetFormatPr defaultRowHeight="15"/>
  <cols>
    <col min="1" max="1" width="4.7109375" customWidth="1"/>
    <col min="2" max="2" width="19" style="1" customWidth="1"/>
    <col min="3" max="3" width="22.42578125" style="1" customWidth="1"/>
    <col min="4" max="4" width="24" style="1" customWidth="1"/>
    <col min="5" max="5" width="18.5703125" customWidth="1"/>
    <col min="6" max="6" width="24" customWidth="1"/>
    <col min="7" max="7" width="19.140625" hidden="1" customWidth="1"/>
    <col min="8" max="8" width="17.7109375" hidden="1" customWidth="1"/>
    <col min="9" max="9" width="12.7109375" style="3" customWidth="1"/>
    <col min="10" max="10" width="15" style="3" customWidth="1"/>
    <col min="11" max="11" width="14.5703125" style="3" customWidth="1"/>
    <col min="12" max="12" width="10.85546875" customWidth="1"/>
    <col min="13" max="13" width="13.5703125" customWidth="1"/>
    <col min="15" max="15" width="14.7109375" style="82" customWidth="1"/>
  </cols>
  <sheetData>
    <row r="1" spans="1:15" s="1" customFormat="1" ht="90">
      <c r="A1" s="106" t="s">
        <v>6</v>
      </c>
      <c r="B1" s="106" t="s">
        <v>7</v>
      </c>
      <c r="C1" s="106" t="s">
        <v>2</v>
      </c>
      <c r="D1" s="106" t="s">
        <v>0</v>
      </c>
      <c r="E1" s="106" t="s">
        <v>1</v>
      </c>
      <c r="F1" s="106" t="s">
        <v>3</v>
      </c>
      <c r="G1" s="106" t="s">
        <v>4</v>
      </c>
      <c r="H1" s="106" t="s">
        <v>5</v>
      </c>
      <c r="I1" s="107" t="s">
        <v>19</v>
      </c>
      <c r="J1" s="108" t="s">
        <v>125</v>
      </c>
      <c r="K1" s="107" t="s">
        <v>127</v>
      </c>
      <c r="L1" s="109" t="s">
        <v>148</v>
      </c>
      <c r="M1" s="110" t="s">
        <v>151</v>
      </c>
      <c r="N1" s="22" t="s">
        <v>149</v>
      </c>
      <c r="O1" s="111" t="s">
        <v>150</v>
      </c>
    </row>
    <row r="2" spans="1:15" s="2" customFormat="1" ht="30">
      <c r="A2" s="95">
        <v>1</v>
      </c>
      <c r="B2" s="96" t="s">
        <v>113</v>
      </c>
      <c r="C2" s="96">
        <v>4400018034</v>
      </c>
      <c r="D2" s="96" t="s">
        <v>114</v>
      </c>
      <c r="E2" s="97" t="s">
        <v>115</v>
      </c>
      <c r="F2" s="98" t="s">
        <v>116</v>
      </c>
      <c r="G2" s="99" t="s">
        <v>84</v>
      </c>
      <c r="H2" s="100" t="s">
        <v>94</v>
      </c>
      <c r="I2" s="101">
        <v>1367</v>
      </c>
      <c r="J2" s="102">
        <f>I2*1270</f>
        <v>1736090</v>
      </c>
      <c r="K2" s="103">
        <f>I2*0.85</f>
        <v>1161.95</v>
      </c>
      <c r="L2" s="104">
        <v>12713</v>
      </c>
      <c r="M2" s="104">
        <v>12775</v>
      </c>
      <c r="N2" s="104">
        <f t="shared" ref="N2:N4" si="0">M2-L2</f>
        <v>62</v>
      </c>
      <c r="O2" s="105"/>
    </row>
    <row r="3" spans="1:15" s="2" customFormat="1" ht="30">
      <c r="A3" s="15">
        <v>2</v>
      </c>
      <c r="B3" s="24" t="s">
        <v>113</v>
      </c>
      <c r="C3" s="24">
        <v>4400018035</v>
      </c>
      <c r="D3" s="24" t="s">
        <v>117</v>
      </c>
      <c r="E3" s="16" t="s">
        <v>115</v>
      </c>
      <c r="F3" s="9" t="s">
        <v>119</v>
      </c>
      <c r="G3" s="8" t="s">
        <v>84</v>
      </c>
      <c r="H3" s="11" t="s">
        <v>94</v>
      </c>
      <c r="I3" s="17">
        <v>1498</v>
      </c>
      <c r="J3" s="18">
        <f t="shared" ref="J3:J14" si="1">I3*1270</f>
        <v>1902460</v>
      </c>
      <c r="K3" s="20">
        <f>I3*0.85</f>
        <v>1273.3</v>
      </c>
      <c r="L3" s="4">
        <v>10050</v>
      </c>
      <c r="M3" s="4">
        <v>10585</v>
      </c>
      <c r="N3" s="4">
        <f t="shared" si="0"/>
        <v>535</v>
      </c>
      <c r="O3" s="83"/>
    </row>
    <row r="4" spans="1:15" s="2" customFormat="1" ht="30">
      <c r="A4" s="15">
        <v>3</v>
      </c>
      <c r="B4" s="24" t="s">
        <v>113</v>
      </c>
      <c r="C4" s="24">
        <v>4400018036</v>
      </c>
      <c r="D4" s="24" t="s">
        <v>118</v>
      </c>
      <c r="E4" s="16" t="s">
        <v>115</v>
      </c>
      <c r="F4" s="9" t="s">
        <v>120</v>
      </c>
      <c r="G4" s="8" t="s">
        <v>84</v>
      </c>
      <c r="H4" s="11" t="s">
        <v>94</v>
      </c>
      <c r="I4" s="17">
        <v>8258</v>
      </c>
      <c r="J4" s="18">
        <f t="shared" si="1"/>
        <v>10487660</v>
      </c>
      <c r="K4" s="19">
        <v>2000</v>
      </c>
      <c r="L4" s="4">
        <v>43734</v>
      </c>
      <c r="M4" s="4">
        <v>44442</v>
      </c>
      <c r="N4" s="4">
        <f t="shared" si="0"/>
        <v>708</v>
      </c>
      <c r="O4" s="83"/>
    </row>
    <row r="5" spans="1:15" s="2" customFormat="1" ht="30">
      <c r="A5" s="27"/>
      <c r="B5" s="37"/>
      <c r="C5" s="53">
        <f>K5/I5</f>
        <v>0.39874584194911444</v>
      </c>
      <c r="D5" s="28" t="s">
        <v>126</v>
      </c>
      <c r="E5" s="38"/>
      <c r="F5" s="13"/>
      <c r="G5" s="35">
        <v>1951218</v>
      </c>
      <c r="H5" s="29"/>
      <c r="I5" s="39">
        <f>SUM(I2:I4)</f>
        <v>11123</v>
      </c>
      <c r="J5" s="35">
        <f>SUM(J2:J4)</f>
        <v>14126210</v>
      </c>
      <c r="K5" s="21">
        <f>SUM(K2:K4)</f>
        <v>4435.25</v>
      </c>
      <c r="L5" s="4"/>
      <c r="M5" s="4"/>
      <c r="N5" s="4">
        <f>SUM(N2:N4)</f>
        <v>1305</v>
      </c>
      <c r="O5" s="91">
        <f>N5/K5</f>
        <v>0.29423369595851417</v>
      </c>
    </row>
    <row r="6" spans="1:15" s="2" customFormat="1" ht="45">
      <c r="A6" s="15">
        <v>4</v>
      </c>
      <c r="B6" s="23" t="s">
        <v>27</v>
      </c>
      <c r="C6" s="22">
        <v>44645505</v>
      </c>
      <c r="D6" s="22" t="s">
        <v>50</v>
      </c>
      <c r="E6" s="8" t="s">
        <v>28</v>
      </c>
      <c r="F6" s="9">
        <v>44500035462329</v>
      </c>
      <c r="G6" s="8" t="s">
        <v>84</v>
      </c>
      <c r="H6" s="11" t="s">
        <v>94</v>
      </c>
      <c r="I6" s="18">
        <v>1215.32</v>
      </c>
      <c r="J6" s="18">
        <f t="shared" si="1"/>
        <v>1543456.4</v>
      </c>
      <c r="K6" s="20">
        <f>I6*0.85</f>
        <v>1033.0219999999999</v>
      </c>
      <c r="L6" s="4">
        <v>5867</v>
      </c>
      <c r="M6" s="4">
        <v>6248</v>
      </c>
      <c r="N6" s="4">
        <f>M6-L6</f>
        <v>381</v>
      </c>
      <c r="O6" s="83"/>
    </row>
    <row r="7" spans="1:15" s="2" customFormat="1" ht="45">
      <c r="A7" s="15">
        <v>5</v>
      </c>
      <c r="B7" s="23" t="s">
        <v>27</v>
      </c>
      <c r="C7" s="22">
        <v>44229282</v>
      </c>
      <c r="D7" s="22" t="s">
        <v>51</v>
      </c>
      <c r="E7" s="8" t="s">
        <v>29</v>
      </c>
      <c r="F7" s="9">
        <v>1500000205880</v>
      </c>
      <c r="G7" s="8" t="s">
        <v>84</v>
      </c>
      <c r="H7" s="11" t="s">
        <v>94</v>
      </c>
      <c r="I7" s="18">
        <v>1307.96</v>
      </c>
      <c r="J7" s="18">
        <f t="shared" si="1"/>
        <v>1661109.2</v>
      </c>
      <c r="K7" s="18">
        <v>0</v>
      </c>
      <c r="L7" s="4"/>
      <c r="M7" s="4"/>
      <c r="N7" s="4"/>
      <c r="O7" s="83"/>
    </row>
    <row r="8" spans="1:15" s="2" customFormat="1" ht="45">
      <c r="A8" s="15">
        <v>6</v>
      </c>
      <c r="B8" s="23" t="s">
        <v>27</v>
      </c>
      <c r="C8" s="22">
        <v>44229282</v>
      </c>
      <c r="D8" s="22" t="s">
        <v>51</v>
      </c>
      <c r="E8" s="8" t="s">
        <v>29</v>
      </c>
      <c r="F8" s="14">
        <v>1500000207307</v>
      </c>
      <c r="G8" s="8" t="s">
        <v>84</v>
      </c>
      <c r="H8" s="11" t="s">
        <v>94</v>
      </c>
      <c r="I8" s="18">
        <v>300.36</v>
      </c>
      <c r="J8" s="18">
        <f t="shared" si="1"/>
        <v>381457.2</v>
      </c>
      <c r="K8" s="20">
        <f>I8*0.85</f>
        <v>255.30600000000001</v>
      </c>
      <c r="L8" s="4">
        <v>10423</v>
      </c>
      <c r="M8" s="4">
        <v>10858</v>
      </c>
      <c r="N8" s="4">
        <f>M8-L8</f>
        <v>435</v>
      </c>
      <c r="O8" s="83"/>
    </row>
    <row r="9" spans="1:15" s="2" customFormat="1" ht="76.5" customHeight="1">
      <c r="A9" s="15">
        <v>7</v>
      </c>
      <c r="B9" s="23" t="s">
        <v>27</v>
      </c>
      <c r="C9" s="22">
        <v>44229782</v>
      </c>
      <c r="D9" s="22" t="s">
        <v>52</v>
      </c>
      <c r="E9" s="11" t="s">
        <v>30</v>
      </c>
      <c r="F9" s="14">
        <v>53300003348477</v>
      </c>
      <c r="G9" s="8" t="s">
        <v>84</v>
      </c>
      <c r="H9" s="11" t="s">
        <v>94</v>
      </c>
      <c r="I9" s="18">
        <f>6128.24+4984.56</f>
        <v>11112.8</v>
      </c>
      <c r="J9" s="18">
        <f t="shared" si="1"/>
        <v>14113256</v>
      </c>
      <c r="K9" s="18">
        <f>I9*0.8</f>
        <v>8890.24</v>
      </c>
      <c r="L9" s="4">
        <v>15134</v>
      </c>
      <c r="M9" s="4">
        <v>17215</v>
      </c>
      <c r="N9" s="4">
        <f>M9-L9</f>
        <v>2081</v>
      </c>
      <c r="O9" s="83"/>
    </row>
    <row r="10" spans="1:15" s="2" customFormat="1" ht="78" customHeight="1">
      <c r="A10" s="15">
        <v>8</v>
      </c>
      <c r="B10" s="23" t="s">
        <v>27</v>
      </c>
      <c r="C10" s="22">
        <v>44229782</v>
      </c>
      <c r="D10" s="22" t="s">
        <v>52</v>
      </c>
      <c r="E10" s="11" t="s">
        <v>30</v>
      </c>
      <c r="F10" s="14">
        <v>27000035197570</v>
      </c>
      <c r="G10" s="8" t="s">
        <v>84</v>
      </c>
      <c r="H10" s="11" t="s">
        <v>94</v>
      </c>
      <c r="I10" s="18">
        <v>712.84</v>
      </c>
      <c r="J10" s="18">
        <f t="shared" si="1"/>
        <v>905306.8</v>
      </c>
      <c r="K10" s="18">
        <f>I10*0.8</f>
        <v>570.27200000000005</v>
      </c>
      <c r="L10" s="4"/>
      <c r="M10" s="4"/>
      <c r="N10" s="4"/>
      <c r="O10" s="83"/>
    </row>
    <row r="11" spans="1:15" s="71" customFormat="1" ht="30">
      <c r="A11" s="87"/>
      <c r="B11" s="88"/>
      <c r="C11" s="89">
        <f>K11/I11</f>
        <v>0.7337452762183535</v>
      </c>
      <c r="D11" s="88" t="s">
        <v>126</v>
      </c>
      <c r="E11" s="40"/>
      <c r="F11" s="90"/>
      <c r="G11" s="35">
        <v>2439786</v>
      </c>
      <c r="H11" s="40"/>
      <c r="I11" s="35">
        <f>SUM(I6:I10)</f>
        <v>14649.279999999999</v>
      </c>
      <c r="J11" s="35">
        <f>SUM(J6:J10)</f>
        <v>18604585.600000001</v>
      </c>
      <c r="K11" s="35">
        <f>SUM(K6:K10)</f>
        <v>10748.84</v>
      </c>
      <c r="L11" s="40"/>
      <c r="M11" s="40"/>
      <c r="N11" s="40">
        <f>SUM(N6:N10)</f>
        <v>2897</v>
      </c>
      <c r="O11" s="91">
        <f>N11/K11</f>
        <v>0.26951745490676204</v>
      </c>
    </row>
    <row r="12" spans="1:15" s="2" customFormat="1" ht="30">
      <c r="A12" s="15">
        <v>9</v>
      </c>
      <c r="B12" s="22" t="s">
        <v>35</v>
      </c>
      <c r="C12" s="22">
        <v>44232938</v>
      </c>
      <c r="D12" s="22" t="s">
        <v>54</v>
      </c>
      <c r="E12" s="8" t="s">
        <v>121</v>
      </c>
      <c r="F12" s="9">
        <v>52200002280598</v>
      </c>
      <c r="G12" s="8" t="s">
        <v>84</v>
      </c>
      <c r="H12" s="11" t="s">
        <v>94</v>
      </c>
      <c r="I12" s="18">
        <v>5205.0600000000004</v>
      </c>
      <c r="J12" s="18">
        <f t="shared" si="1"/>
        <v>6610426.2000000002</v>
      </c>
      <c r="K12" s="18">
        <v>5205.0600000000004</v>
      </c>
      <c r="L12" s="4">
        <v>13718</v>
      </c>
      <c r="M12" s="84">
        <v>15775</v>
      </c>
      <c r="N12" s="84">
        <f>M12-L12</f>
        <v>2057</v>
      </c>
      <c r="O12" s="83"/>
    </row>
    <row r="13" spans="1:15" s="2" customFormat="1" ht="30">
      <c r="A13" s="15">
        <v>10</v>
      </c>
      <c r="B13" s="22" t="s">
        <v>35</v>
      </c>
      <c r="C13" s="22">
        <v>44228227</v>
      </c>
      <c r="D13" s="22" t="s">
        <v>57</v>
      </c>
      <c r="E13" s="8" t="s">
        <v>31</v>
      </c>
      <c r="F13" s="9">
        <v>27200000523503</v>
      </c>
      <c r="G13" s="8" t="s">
        <v>84</v>
      </c>
      <c r="H13" s="11" t="s">
        <v>94</v>
      </c>
      <c r="I13" s="19">
        <v>7.15</v>
      </c>
      <c r="J13" s="18">
        <f t="shared" si="1"/>
        <v>9080.5</v>
      </c>
      <c r="K13" s="19">
        <v>7.15</v>
      </c>
      <c r="L13" s="4">
        <v>31</v>
      </c>
      <c r="M13" s="84">
        <v>33</v>
      </c>
      <c r="N13" s="84">
        <f t="shared" ref="N13:N16" si="2">M13-L13</f>
        <v>2</v>
      </c>
      <c r="O13" s="83"/>
    </row>
    <row r="14" spans="1:15" s="2" customFormat="1" ht="30">
      <c r="A14" s="4">
        <v>11</v>
      </c>
      <c r="B14" s="22" t="s">
        <v>35</v>
      </c>
      <c r="C14" s="22">
        <v>44226823</v>
      </c>
      <c r="D14" s="22" t="s">
        <v>56</v>
      </c>
      <c r="E14" s="8" t="s">
        <v>32</v>
      </c>
      <c r="F14" s="9">
        <v>33800000054214</v>
      </c>
      <c r="G14" s="8" t="s">
        <v>84</v>
      </c>
      <c r="H14" s="11" t="s">
        <v>94</v>
      </c>
      <c r="I14" s="19">
        <v>15735.81</v>
      </c>
      <c r="J14" s="18">
        <f t="shared" si="1"/>
        <v>19984478.699999999</v>
      </c>
      <c r="K14" s="19">
        <v>15735.81</v>
      </c>
      <c r="L14" s="4">
        <v>63387</v>
      </c>
      <c r="M14" s="84">
        <v>71909</v>
      </c>
      <c r="N14" s="84">
        <f t="shared" si="2"/>
        <v>8522</v>
      </c>
      <c r="O14" s="83"/>
    </row>
    <row r="15" spans="1:15" s="2" customFormat="1" ht="30">
      <c r="A15" s="4">
        <v>12</v>
      </c>
      <c r="B15" s="22" t="s">
        <v>35</v>
      </c>
      <c r="C15" s="22">
        <v>44236134</v>
      </c>
      <c r="D15" s="22" t="s">
        <v>55</v>
      </c>
      <c r="E15" s="8" t="s">
        <v>33</v>
      </c>
      <c r="F15" s="9">
        <v>2700034373072</v>
      </c>
      <c r="G15" s="8" t="s">
        <v>84</v>
      </c>
      <c r="H15" s="11" t="s">
        <v>94</v>
      </c>
      <c r="I15" s="19">
        <v>5915.67</v>
      </c>
      <c r="J15" s="18">
        <f t="shared" ref="J15:J66" si="3">I15*1270</f>
        <v>7512900.9000000004</v>
      </c>
      <c r="K15" s="19">
        <v>5915.67</v>
      </c>
      <c r="L15" s="4">
        <v>25972</v>
      </c>
      <c r="M15" s="84">
        <v>28365</v>
      </c>
      <c r="N15" s="84">
        <f t="shared" si="2"/>
        <v>2393</v>
      </c>
      <c r="O15" s="83"/>
    </row>
    <row r="16" spans="1:15" s="2" customFormat="1" ht="30">
      <c r="A16" s="4">
        <v>13</v>
      </c>
      <c r="B16" s="22" t="s">
        <v>35</v>
      </c>
      <c r="C16" s="22">
        <v>44232737</v>
      </c>
      <c r="D16" s="22" t="s">
        <v>58</v>
      </c>
      <c r="E16" s="8" t="s">
        <v>34</v>
      </c>
      <c r="F16" s="9">
        <v>44700035344558</v>
      </c>
      <c r="G16" s="8" t="s">
        <v>84</v>
      </c>
      <c r="H16" s="11" t="s">
        <v>94</v>
      </c>
      <c r="I16" s="19">
        <v>3550.92</v>
      </c>
      <c r="J16" s="18">
        <f t="shared" si="3"/>
        <v>4509668.4000000004</v>
      </c>
      <c r="K16" s="19">
        <v>3550.92</v>
      </c>
      <c r="L16" s="4">
        <v>16189</v>
      </c>
      <c r="M16" s="84">
        <v>18580</v>
      </c>
      <c r="N16" s="84">
        <f t="shared" si="2"/>
        <v>2391</v>
      </c>
      <c r="O16" s="83"/>
    </row>
    <row r="17" spans="1:15" ht="30">
      <c r="A17" s="27"/>
      <c r="B17" s="28"/>
      <c r="C17" s="53">
        <f>K17/I17</f>
        <v>1</v>
      </c>
      <c r="D17" s="28" t="s">
        <v>126</v>
      </c>
      <c r="E17" s="12"/>
      <c r="F17" s="13"/>
      <c r="G17" s="35">
        <v>5011711</v>
      </c>
      <c r="H17" s="29"/>
      <c r="I17" s="35">
        <f>SUM(I12:I16)</f>
        <v>30414.61</v>
      </c>
      <c r="J17" s="35">
        <f t="shared" si="3"/>
        <v>38626554.700000003</v>
      </c>
      <c r="K17" s="21">
        <f>SUM(K12:K16)</f>
        <v>30414.61</v>
      </c>
      <c r="L17" s="12"/>
      <c r="M17" s="12"/>
      <c r="N17" s="92">
        <f>SUM(N12:N16)</f>
        <v>15365</v>
      </c>
      <c r="O17" s="91">
        <f>N17/K17</f>
        <v>0.50518484373135142</v>
      </c>
    </row>
    <row r="18" spans="1:15" ht="45">
      <c r="A18" s="42">
        <v>16</v>
      </c>
      <c r="B18" s="43" t="s">
        <v>73</v>
      </c>
      <c r="C18" s="43">
        <v>4000006354</v>
      </c>
      <c r="D18" s="43" t="s">
        <v>74</v>
      </c>
      <c r="E18" s="44" t="s">
        <v>75</v>
      </c>
      <c r="F18" s="45" t="s">
        <v>76</v>
      </c>
      <c r="G18" s="46" t="s">
        <v>77</v>
      </c>
      <c r="H18" s="47">
        <v>44835</v>
      </c>
      <c r="I18" s="48">
        <v>24756</v>
      </c>
      <c r="J18" s="48">
        <f>I18*1270</f>
        <v>31440120</v>
      </c>
      <c r="K18" s="48">
        <v>24756</v>
      </c>
      <c r="L18" s="84">
        <v>73377</v>
      </c>
      <c r="M18" s="84">
        <v>85208</v>
      </c>
      <c r="N18" s="10">
        <f>M18-L18</f>
        <v>11831</v>
      </c>
      <c r="O18" s="85"/>
    </row>
    <row r="19" spans="1:15" ht="45">
      <c r="A19" s="42"/>
      <c r="B19" s="43" t="s">
        <v>73</v>
      </c>
      <c r="C19" s="43">
        <v>4000006354</v>
      </c>
      <c r="D19" s="43" t="s">
        <v>74</v>
      </c>
      <c r="E19" s="44" t="s">
        <v>75</v>
      </c>
      <c r="F19" s="45">
        <v>40400006200843</v>
      </c>
      <c r="G19" s="46"/>
      <c r="H19" s="47"/>
      <c r="I19" s="48"/>
      <c r="J19" s="48"/>
      <c r="K19" s="48"/>
      <c r="L19" s="84">
        <v>13987</v>
      </c>
      <c r="M19" s="84">
        <v>14957</v>
      </c>
      <c r="N19" s="10">
        <f t="shared" ref="N19:N25" si="4">M19-L19</f>
        <v>970</v>
      </c>
      <c r="O19" s="85"/>
    </row>
    <row r="20" spans="1:15" ht="45">
      <c r="A20" s="42">
        <v>17</v>
      </c>
      <c r="B20" s="43" t="s">
        <v>73</v>
      </c>
      <c r="C20" s="43">
        <v>4000009225</v>
      </c>
      <c r="D20" s="43" t="s">
        <v>78</v>
      </c>
      <c r="E20" s="44" t="s">
        <v>79</v>
      </c>
      <c r="F20" s="45" t="s">
        <v>80</v>
      </c>
      <c r="G20" s="46" t="s">
        <v>77</v>
      </c>
      <c r="H20" s="47">
        <v>44835</v>
      </c>
      <c r="I20" s="48">
        <v>707</v>
      </c>
      <c r="J20" s="48">
        <f t="shared" si="3"/>
        <v>897890</v>
      </c>
      <c r="K20" s="48">
        <v>707</v>
      </c>
      <c r="L20" s="84">
        <v>675</v>
      </c>
      <c r="M20" s="84">
        <v>1080</v>
      </c>
      <c r="N20" s="10">
        <f t="shared" si="4"/>
        <v>405</v>
      </c>
      <c r="O20" s="85"/>
    </row>
    <row r="21" spans="1:15" ht="45">
      <c r="A21" s="15">
        <v>18</v>
      </c>
      <c r="B21" s="22" t="s">
        <v>73</v>
      </c>
      <c r="C21" s="22">
        <v>4400632029</v>
      </c>
      <c r="D21" s="25" t="s">
        <v>81</v>
      </c>
      <c r="E21" s="8" t="s">
        <v>82</v>
      </c>
      <c r="F21" s="5" t="s">
        <v>83</v>
      </c>
      <c r="G21" s="8" t="s">
        <v>84</v>
      </c>
      <c r="H21" s="11" t="s">
        <v>94</v>
      </c>
      <c r="I21" s="19">
        <v>3765</v>
      </c>
      <c r="J21" s="18">
        <f t="shared" si="3"/>
        <v>4781550</v>
      </c>
      <c r="K21" s="19">
        <v>3765</v>
      </c>
      <c r="L21" s="84">
        <v>589</v>
      </c>
      <c r="M21" s="84">
        <v>2345</v>
      </c>
      <c r="N21" s="10">
        <f t="shared" si="4"/>
        <v>1756</v>
      </c>
      <c r="O21" s="85"/>
    </row>
    <row r="22" spans="1:15" ht="45">
      <c r="A22" s="15">
        <v>19</v>
      </c>
      <c r="B22" s="22" t="s">
        <v>73</v>
      </c>
      <c r="C22" s="22">
        <v>4400632029</v>
      </c>
      <c r="D22" s="25" t="s">
        <v>85</v>
      </c>
      <c r="E22" s="8" t="s">
        <v>86</v>
      </c>
      <c r="F22" s="5" t="s">
        <v>87</v>
      </c>
      <c r="G22" s="8" t="s">
        <v>84</v>
      </c>
      <c r="H22" s="11" t="s">
        <v>94</v>
      </c>
      <c r="I22" s="19">
        <v>370</v>
      </c>
      <c r="J22" s="18">
        <f t="shared" si="3"/>
        <v>469900</v>
      </c>
      <c r="K22" s="19">
        <v>370</v>
      </c>
      <c r="L22" s="84">
        <v>2162</v>
      </c>
      <c r="M22" s="84">
        <v>2541</v>
      </c>
      <c r="N22" s="10">
        <f t="shared" si="4"/>
        <v>379</v>
      </c>
      <c r="O22" s="85"/>
    </row>
    <row r="23" spans="1:15" ht="45">
      <c r="A23" s="15">
        <v>20</v>
      </c>
      <c r="B23" s="22" t="s">
        <v>73</v>
      </c>
      <c r="C23" s="22">
        <v>4400632029</v>
      </c>
      <c r="D23" s="25" t="s">
        <v>88</v>
      </c>
      <c r="E23" s="8" t="s">
        <v>89</v>
      </c>
      <c r="F23" s="5" t="s">
        <v>90</v>
      </c>
      <c r="G23" s="8" t="s">
        <v>84</v>
      </c>
      <c r="H23" s="11" t="s">
        <v>94</v>
      </c>
      <c r="I23" s="19">
        <v>1803</v>
      </c>
      <c r="J23" s="18">
        <f t="shared" si="3"/>
        <v>2289810</v>
      </c>
      <c r="K23" s="19">
        <v>800</v>
      </c>
      <c r="L23" s="84">
        <v>7258</v>
      </c>
      <c r="M23" s="84">
        <v>7712</v>
      </c>
      <c r="N23" s="10">
        <f t="shared" si="4"/>
        <v>454</v>
      </c>
      <c r="O23" s="85"/>
    </row>
    <row r="24" spans="1:15" ht="30">
      <c r="A24" s="15">
        <v>58</v>
      </c>
      <c r="B24" s="22" t="s">
        <v>152</v>
      </c>
      <c r="C24" s="22">
        <v>44203391</v>
      </c>
      <c r="D24" s="22" t="s">
        <v>69</v>
      </c>
      <c r="E24" s="8" t="s">
        <v>60</v>
      </c>
      <c r="F24" s="9">
        <v>1300024047534</v>
      </c>
      <c r="G24" s="8" t="s">
        <v>84</v>
      </c>
      <c r="H24" s="11" t="s">
        <v>94</v>
      </c>
      <c r="I24" s="19">
        <v>3153.18</v>
      </c>
      <c r="J24" s="18">
        <f>I24*1270</f>
        <v>4004538.5999999996</v>
      </c>
      <c r="K24" s="19">
        <v>3153</v>
      </c>
      <c r="L24" s="8">
        <v>12225</v>
      </c>
      <c r="M24" s="8">
        <v>14457</v>
      </c>
      <c r="N24" s="8">
        <f t="shared" si="4"/>
        <v>2232</v>
      </c>
      <c r="O24" s="85"/>
    </row>
    <row r="25" spans="1:15" ht="30">
      <c r="A25" s="15">
        <v>27</v>
      </c>
      <c r="B25" s="23" t="s">
        <v>156</v>
      </c>
      <c r="C25" s="23">
        <v>44236598</v>
      </c>
      <c r="D25" s="23" t="s">
        <v>70</v>
      </c>
      <c r="E25" s="4" t="s">
        <v>71</v>
      </c>
      <c r="F25" s="5">
        <v>44500038601535</v>
      </c>
      <c r="G25" s="8" t="s">
        <v>84</v>
      </c>
      <c r="H25" s="11" t="s">
        <v>94</v>
      </c>
      <c r="I25" s="18">
        <v>3830.96</v>
      </c>
      <c r="J25" s="18">
        <f t="shared" ref="J25" si="5">I25*1270</f>
        <v>4865319.2</v>
      </c>
      <c r="K25" s="18">
        <v>3830.96</v>
      </c>
      <c r="L25" s="8">
        <v>13481</v>
      </c>
      <c r="M25" s="8">
        <v>14457</v>
      </c>
      <c r="N25" s="10">
        <f t="shared" si="4"/>
        <v>976</v>
      </c>
      <c r="O25" s="85"/>
    </row>
    <row r="26" spans="1:15" ht="30">
      <c r="A26" s="87"/>
      <c r="B26" s="88"/>
      <c r="C26" s="89">
        <f>K26/I26</f>
        <v>1.1904703671857584</v>
      </c>
      <c r="D26" s="88" t="s">
        <v>126</v>
      </c>
      <c r="E26" s="40"/>
      <c r="F26" s="90"/>
      <c r="G26" s="35">
        <v>7759158</v>
      </c>
      <c r="H26" s="40"/>
      <c r="I26" s="35">
        <f>SUM(I18:I23)</f>
        <v>31401</v>
      </c>
      <c r="J26" s="35">
        <f>SUM(J18:J23)</f>
        <v>39879270</v>
      </c>
      <c r="K26" s="35">
        <f>SUM(K18:K25)</f>
        <v>37381.96</v>
      </c>
      <c r="L26" s="40"/>
      <c r="M26" s="40"/>
      <c r="N26" s="93">
        <f>SUM(N18:N25)</f>
        <v>19003</v>
      </c>
      <c r="O26" s="91">
        <f>N26/K26</f>
        <v>0.50834680685549927</v>
      </c>
    </row>
    <row r="27" spans="1:15" ht="30">
      <c r="A27" s="42">
        <v>23</v>
      </c>
      <c r="B27" s="43" t="s">
        <v>46</v>
      </c>
      <c r="C27" s="43">
        <v>4000006383</v>
      </c>
      <c r="D27" s="43" t="s">
        <v>154</v>
      </c>
      <c r="E27" s="44" t="s">
        <v>48</v>
      </c>
      <c r="F27" s="45">
        <v>1300020661811</v>
      </c>
      <c r="G27" s="46" t="s">
        <v>77</v>
      </c>
      <c r="H27" s="47">
        <v>44835</v>
      </c>
      <c r="I27" s="48">
        <v>7888</v>
      </c>
      <c r="J27" s="48">
        <f t="shared" si="3"/>
        <v>10017760</v>
      </c>
      <c r="K27" s="48">
        <v>7888</v>
      </c>
      <c r="L27" s="8">
        <v>25436</v>
      </c>
      <c r="M27" s="8">
        <v>27247</v>
      </c>
      <c r="N27" s="10">
        <f t="shared" ref="N27:N37" si="6">M27-L27</f>
        <v>1811</v>
      </c>
      <c r="O27" s="85"/>
    </row>
    <row r="28" spans="1:15" ht="45">
      <c r="A28" s="15">
        <v>24</v>
      </c>
      <c r="B28" s="23" t="s">
        <v>46</v>
      </c>
      <c r="C28" s="23">
        <v>44228948</v>
      </c>
      <c r="D28" s="23" t="s">
        <v>153</v>
      </c>
      <c r="E28" s="4" t="s">
        <v>47</v>
      </c>
      <c r="F28" s="5">
        <v>446000000767185</v>
      </c>
      <c r="G28" s="8" t="s">
        <v>84</v>
      </c>
      <c r="H28" s="11" t="s">
        <v>94</v>
      </c>
      <c r="I28" s="18">
        <v>5923.98</v>
      </c>
      <c r="J28" s="18">
        <f t="shared" si="3"/>
        <v>7523454.5999999996</v>
      </c>
      <c r="K28" s="18">
        <v>5923.98</v>
      </c>
      <c r="L28" s="8">
        <v>10716</v>
      </c>
      <c r="M28" s="8">
        <v>12951</v>
      </c>
      <c r="N28" s="10">
        <f t="shared" si="6"/>
        <v>2235</v>
      </c>
      <c r="O28" s="85"/>
    </row>
    <row r="29" spans="1:15" ht="45">
      <c r="A29" s="15">
        <v>25</v>
      </c>
      <c r="B29" s="23" t="s">
        <v>46</v>
      </c>
      <c r="C29" s="23">
        <v>44495338</v>
      </c>
      <c r="D29" s="23" t="s">
        <v>155</v>
      </c>
      <c r="E29" s="4" t="s">
        <v>49</v>
      </c>
      <c r="F29" s="5">
        <v>1300017236891</v>
      </c>
      <c r="G29" s="8" t="s">
        <v>84</v>
      </c>
      <c r="H29" s="11" t="s">
        <v>94</v>
      </c>
      <c r="I29" s="18">
        <v>2087.29</v>
      </c>
      <c r="J29" s="18">
        <f t="shared" si="3"/>
        <v>2650858.2999999998</v>
      </c>
      <c r="K29" s="18">
        <v>2087.29</v>
      </c>
      <c r="L29" s="8">
        <v>15578</v>
      </c>
      <c r="M29" s="8">
        <v>16608</v>
      </c>
      <c r="N29" s="10">
        <f t="shared" si="6"/>
        <v>1030</v>
      </c>
      <c r="O29" s="85"/>
    </row>
    <row r="30" spans="1:15" ht="30">
      <c r="A30" s="15">
        <v>26</v>
      </c>
      <c r="B30" s="23" t="s">
        <v>46</v>
      </c>
      <c r="C30" s="23">
        <v>44661407</v>
      </c>
      <c r="D30" s="23" t="s">
        <v>70</v>
      </c>
      <c r="E30" s="4" t="s">
        <v>72</v>
      </c>
      <c r="F30" s="5">
        <v>2800020694097</v>
      </c>
      <c r="G30" s="8" t="s">
        <v>84</v>
      </c>
      <c r="H30" s="11" t="s">
        <v>94</v>
      </c>
      <c r="I30" s="18">
        <v>3780</v>
      </c>
      <c r="J30" s="18">
        <f t="shared" si="3"/>
        <v>4800600</v>
      </c>
      <c r="K30" s="18">
        <v>3780</v>
      </c>
      <c r="L30" s="8">
        <v>11272</v>
      </c>
      <c r="M30" s="8">
        <v>13544</v>
      </c>
      <c r="N30" s="10">
        <f t="shared" si="6"/>
        <v>2272</v>
      </c>
      <c r="O30" s="85"/>
    </row>
    <row r="31" spans="1:15" ht="30">
      <c r="A31" s="15">
        <v>27</v>
      </c>
      <c r="B31" s="23" t="s">
        <v>46</v>
      </c>
      <c r="C31" s="23">
        <v>44236598</v>
      </c>
      <c r="D31" s="23" t="s">
        <v>70</v>
      </c>
      <c r="E31" s="4" t="s">
        <v>71</v>
      </c>
      <c r="F31" s="5">
        <v>44500038601535</v>
      </c>
      <c r="G31" s="8" t="s">
        <v>84</v>
      </c>
      <c r="H31" s="11" t="s">
        <v>94</v>
      </c>
      <c r="I31" s="18">
        <v>3830.96</v>
      </c>
      <c r="J31" s="18">
        <f t="shared" si="3"/>
        <v>4865319.2</v>
      </c>
      <c r="K31" s="18">
        <v>3830.96</v>
      </c>
      <c r="L31" s="8"/>
      <c r="M31" s="8"/>
      <c r="N31" s="10">
        <f t="shared" si="6"/>
        <v>0</v>
      </c>
      <c r="O31" s="85"/>
    </row>
    <row r="32" spans="1:15" ht="30">
      <c r="A32" s="27"/>
      <c r="B32" s="28"/>
      <c r="C32" s="53">
        <f>K32/I32</f>
        <v>1</v>
      </c>
      <c r="D32" s="28" t="s">
        <v>126</v>
      </c>
      <c r="E32" s="12"/>
      <c r="F32" s="13"/>
      <c r="G32" s="35">
        <v>2474223</v>
      </c>
      <c r="H32" s="29"/>
      <c r="I32" s="21">
        <f>SUM(I27:I31)</f>
        <v>23510.23</v>
      </c>
      <c r="J32" s="35">
        <f>SUM(J27:J31)</f>
        <v>29857992.100000001</v>
      </c>
      <c r="K32" s="21">
        <f>SUM(K27:K31)</f>
        <v>23510.23</v>
      </c>
      <c r="L32" s="8"/>
      <c r="M32" s="8"/>
      <c r="N32" s="10">
        <f>SUM(N27:N31)</f>
        <v>7348</v>
      </c>
      <c r="O32" s="91">
        <f>N32/K32</f>
        <v>0.31254479432995763</v>
      </c>
    </row>
    <row r="33" spans="1:15" ht="30">
      <c r="A33" s="42">
        <v>28</v>
      </c>
      <c r="B33" s="43" t="s">
        <v>40</v>
      </c>
      <c r="C33" s="43">
        <v>400006338</v>
      </c>
      <c r="D33" s="43" t="s">
        <v>63</v>
      </c>
      <c r="E33" s="44" t="s">
        <v>38</v>
      </c>
      <c r="F33" s="45">
        <v>40400008206870</v>
      </c>
      <c r="G33" s="46" t="s">
        <v>77</v>
      </c>
      <c r="H33" s="47">
        <v>44835</v>
      </c>
      <c r="I33" s="48">
        <v>6046</v>
      </c>
      <c r="J33" s="48">
        <f t="shared" si="3"/>
        <v>7678420</v>
      </c>
      <c r="K33" s="48">
        <v>13097</v>
      </c>
      <c r="L33" s="8">
        <v>44281</v>
      </c>
      <c r="M33" s="8">
        <v>51003</v>
      </c>
      <c r="N33" s="10">
        <f t="shared" si="6"/>
        <v>6722</v>
      </c>
      <c r="O33" s="85"/>
    </row>
    <row r="34" spans="1:15" ht="30">
      <c r="A34" s="42">
        <v>29</v>
      </c>
      <c r="B34" s="43" t="s">
        <v>40</v>
      </c>
      <c r="C34" s="43">
        <v>400006339</v>
      </c>
      <c r="D34" s="43" t="s">
        <v>64</v>
      </c>
      <c r="E34" s="44" t="s">
        <v>39</v>
      </c>
      <c r="F34" s="45">
        <v>40400012214771</v>
      </c>
      <c r="G34" s="46" t="s">
        <v>77</v>
      </c>
      <c r="H34" s="47">
        <v>44835</v>
      </c>
      <c r="I34" s="48">
        <v>13097</v>
      </c>
      <c r="J34" s="48">
        <f t="shared" si="3"/>
        <v>16633190</v>
      </c>
      <c r="K34" s="48">
        <v>6046</v>
      </c>
      <c r="L34" s="8">
        <v>4065</v>
      </c>
      <c r="M34" s="8">
        <v>5494</v>
      </c>
      <c r="N34" s="10">
        <f t="shared" si="6"/>
        <v>1429</v>
      </c>
      <c r="O34" s="85"/>
    </row>
    <row r="35" spans="1:15" ht="45">
      <c r="A35" s="15">
        <v>30</v>
      </c>
      <c r="B35" s="22" t="s">
        <v>40</v>
      </c>
      <c r="C35" s="22">
        <v>44474840</v>
      </c>
      <c r="D35" s="22" t="s">
        <v>65</v>
      </c>
      <c r="E35" s="8" t="s">
        <v>36</v>
      </c>
      <c r="F35" s="9" t="s">
        <v>41</v>
      </c>
      <c r="G35" s="8" t="s">
        <v>84</v>
      </c>
      <c r="H35" s="11" t="s">
        <v>94</v>
      </c>
      <c r="I35" s="19">
        <v>5904.25</v>
      </c>
      <c r="J35" s="18">
        <f t="shared" si="3"/>
        <v>7498397.5</v>
      </c>
      <c r="K35" s="19">
        <v>5904.25</v>
      </c>
      <c r="L35" s="8">
        <v>39579</v>
      </c>
      <c r="M35" s="8">
        <v>41279</v>
      </c>
      <c r="N35" s="10">
        <f t="shared" si="6"/>
        <v>1700</v>
      </c>
      <c r="O35" s="85"/>
    </row>
    <row r="36" spans="1:15" ht="45">
      <c r="A36" s="15">
        <v>31</v>
      </c>
      <c r="B36" s="22" t="s">
        <v>40</v>
      </c>
      <c r="C36" s="22">
        <v>44670982</v>
      </c>
      <c r="D36" s="22" t="s">
        <v>65</v>
      </c>
      <c r="E36" s="8" t="s">
        <v>37</v>
      </c>
      <c r="F36" s="9" t="s">
        <v>42</v>
      </c>
      <c r="G36" s="8" t="s">
        <v>84</v>
      </c>
      <c r="H36" s="11" t="s">
        <v>94</v>
      </c>
      <c r="I36" s="19">
        <v>436.34</v>
      </c>
      <c r="J36" s="18">
        <f t="shared" si="3"/>
        <v>554151.79999999993</v>
      </c>
      <c r="K36" s="19">
        <v>436.34</v>
      </c>
      <c r="L36" s="8">
        <v>0</v>
      </c>
      <c r="M36" s="8">
        <v>284</v>
      </c>
      <c r="N36" s="10">
        <f t="shared" si="6"/>
        <v>284</v>
      </c>
      <c r="O36" s="85"/>
    </row>
    <row r="37" spans="1:15" ht="30">
      <c r="A37" s="15">
        <v>32</v>
      </c>
      <c r="B37" s="22" t="s">
        <v>40</v>
      </c>
      <c r="C37" s="22">
        <v>44231061</v>
      </c>
      <c r="D37" s="22" t="s">
        <v>66</v>
      </c>
      <c r="E37" s="8" t="s">
        <v>67</v>
      </c>
      <c r="F37" s="9">
        <v>27200021939244</v>
      </c>
      <c r="G37" s="8" t="s">
        <v>84</v>
      </c>
      <c r="H37" s="11" t="s">
        <v>94</v>
      </c>
      <c r="I37" s="19">
        <v>5118.7700000000004</v>
      </c>
      <c r="J37" s="18">
        <f t="shared" si="3"/>
        <v>6500837.9000000004</v>
      </c>
      <c r="K37" s="19">
        <v>5118.7700000000004</v>
      </c>
      <c r="L37" s="8">
        <v>38199</v>
      </c>
      <c r="M37" s="8">
        <v>39799</v>
      </c>
      <c r="N37" s="10">
        <f t="shared" si="6"/>
        <v>1600</v>
      </c>
      <c r="O37" s="85"/>
    </row>
    <row r="38" spans="1:15" ht="30">
      <c r="A38" s="27"/>
      <c r="B38" s="28"/>
      <c r="C38" s="53">
        <f>K38/I38</f>
        <v>1</v>
      </c>
      <c r="D38" s="28" t="s">
        <v>126</v>
      </c>
      <c r="E38" s="12"/>
      <c r="F38" s="13"/>
      <c r="G38" s="35">
        <v>4495984</v>
      </c>
      <c r="H38" s="40"/>
      <c r="I38" s="35">
        <f>SUM(I33:I37)</f>
        <v>30602.36</v>
      </c>
      <c r="J38" s="35">
        <f>SUM(J33:J37)</f>
        <v>38864997.200000003</v>
      </c>
      <c r="K38" s="21">
        <f>SUM(K33:K37)</f>
        <v>30602.36</v>
      </c>
      <c r="L38" s="8"/>
      <c r="M38" s="8"/>
      <c r="N38" s="10">
        <f>SUM(N33:N37)</f>
        <v>11735</v>
      </c>
      <c r="O38" s="94">
        <f>N38/K38</f>
        <v>0.38346715743491677</v>
      </c>
    </row>
    <row r="39" spans="1:15" ht="45">
      <c r="A39" s="15">
        <v>35</v>
      </c>
      <c r="B39" s="43" t="s">
        <v>8</v>
      </c>
      <c r="C39" s="43">
        <v>400006553</v>
      </c>
      <c r="D39" s="43" t="s">
        <v>16</v>
      </c>
      <c r="E39" s="44" t="s">
        <v>17</v>
      </c>
      <c r="F39" s="45">
        <v>40400007204465</v>
      </c>
      <c r="G39" s="46" t="s">
        <v>77</v>
      </c>
      <c r="H39" s="47">
        <v>44835</v>
      </c>
      <c r="I39" s="48">
        <v>22322</v>
      </c>
      <c r="J39" s="48">
        <f t="shared" si="3"/>
        <v>28348940</v>
      </c>
      <c r="K39" s="48">
        <f>I39*0.7</f>
        <v>15625.4</v>
      </c>
      <c r="L39" s="8">
        <v>88449</v>
      </c>
      <c r="M39" s="86">
        <v>97130</v>
      </c>
      <c r="N39" s="8">
        <f>M39-L39</f>
        <v>8681</v>
      </c>
      <c r="O39" s="85"/>
    </row>
    <row r="40" spans="1:15" ht="45">
      <c r="A40" s="15">
        <v>36</v>
      </c>
      <c r="B40" s="23" t="s">
        <v>8</v>
      </c>
      <c r="C40" s="23">
        <v>44465869</v>
      </c>
      <c r="D40" s="23" t="s">
        <v>26</v>
      </c>
      <c r="E40" s="4" t="s">
        <v>9</v>
      </c>
      <c r="F40" s="5">
        <v>1300019052098</v>
      </c>
      <c r="G40" s="8" t="s">
        <v>84</v>
      </c>
      <c r="H40" s="11" t="s">
        <v>94</v>
      </c>
      <c r="I40" s="18">
        <v>258.08999999999997</v>
      </c>
      <c r="J40" s="18">
        <f t="shared" si="3"/>
        <v>327774.3</v>
      </c>
      <c r="K40" s="18">
        <f>I40*0.5</f>
        <v>129.04499999999999</v>
      </c>
      <c r="L40" s="8">
        <v>3611</v>
      </c>
      <c r="M40" s="8">
        <v>3792</v>
      </c>
      <c r="N40" s="8">
        <f>M40-L40</f>
        <v>181</v>
      </c>
      <c r="O40" s="85"/>
    </row>
    <row r="41" spans="1:15" s="2" customFormat="1" ht="45">
      <c r="A41" s="15">
        <v>37</v>
      </c>
      <c r="B41" s="23" t="s">
        <v>8</v>
      </c>
      <c r="C41" s="23">
        <v>44674220</v>
      </c>
      <c r="D41" s="23" t="s">
        <v>25</v>
      </c>
      <c r="E41" s="4" t="s">
        <v>10</v>
      </c>
      <c r="F41" s="5">
        <v>1300019049882</v>
      </c>
      <c r="G41" s="8" t="s">
        <v>84</v>
      </c>
      <c r="H41" s="11" t="s">
        <v>94</v>
      </c>
      <c r="I41" s="18">
        <v>241.81</v>
      </c>
      <c r="J41" s="18">
        <f t="shared" si="3"/>
        <v>307098.7</v>
      </c>
      <c r="K41" s="18">
        <f t="shared" ref="K41:K44" si="7">I41*0.5</f>
        <v>120.905</v>
      </c>
      <c r="L41" s="4">
        <v>4588</v>
      </c>
      <c r="M41" s="4">
        <v>4760</v>
      </c>
      <c r="N41" s="8">
        <f t="shared" ref="N41:N48" si="8">M41-L41</f>
        <v>172</v>
      </c>
      <c r="O41" s="83"/>
    </row>
    <row r="42" spans="1:15" s="2" customFormat="1" ht="45">
      <c r="A42" s="15">
        <v>38</v>
      </c>
      <c r="B42" s="23" t="s">
        <v>8</v>
      </c>
      <c r="C42" s="23">
        <v>44239234</v>
      </c>
      <c r="D42" s="23" t="s">
        <v>21</v>
      </c>
      <c r="E42" s="4" t="s">
        <v>11</v>
      </c>
      <c r="F42" s="5">
        <v>1300016804714</v>
      </c>
      <c r="G42" s="8" t="s">
        <v>84</v>
      </c>
      <c r="H42" s="11" t="s">
        <v>94</v>
      </c>
      <c r="I42" s="18">
        <v>499.87</v>
      </c>
      <c r="J42" s="18">
        <f t="shared" si="3"/>
        <v>634834.9</v>
      </c>
      <c r="K42" s="18">
        <f t="shared" si="7"/>
        <v>249.935</v>
      </c>
      <c r="L42" s="4">
        <v>268</v>
      </c>
      <c r="M42" s="4">
        <v>614</v>
      </c>
      <c r="N42" s="8">
        <f t="shared" si="8"/>
        <v>346</v>
      </c>
      <c r="O42" s="83"/>
    </row>
    <row r="43" spans="1:15" s="2" customFormat="1" ht="45">
      <c r="A43" s="15">
        <v>39</v>
      </c>
      <c r="B43" s="23" t="s">
        <v>8</v>
      </c>
      <c r="C43" s="23">
        <v>44674230</v>
      </c>
      <c r="D43" s="23" t="s">
        <v>20</v>
      </c>
      <c r="E43" s="4" t="s">
        <v>12</v>
      </c>
      <c r="F43" s="5">
        <v>1300018488307</v>
      </c>
      <c r="G43" s="8" t="s">
        <v>84</v>
      </c>
      <c r="H43" s="11" t="s">
        <v>94</v>
      </c>
      <c r="I43" s="18">
        <v>423.67</v>
      </c>
      <c r="J43" s="18">
        <f t="shared" si="3"/>
        <v>538060.9</v>
      </c>
      <c r="K43" s="18">
        <f t="shared" si="7"/>
        <v>211.83500000000001</v>
      </c>
      <c r="L43" s="4">
        <v>5545</v>
      </c>
      <c r="M43" s="4">
        <v>5829</v>
      </c>
      <c r="N43" s="8">
        <f t="shared" si="8"/>
        <v>284</v>
      </c>
      <c r="O43" s="83"/>
    </row>
    <row r="44" spans="1:15" s="2" customFormat="1" ht="45">
      <c r="A44" s="15">
        <v>40</v>
      </c>
      <c r="B44" s="23" t="s">
        <v>8</v>
      </c>
      <c r="C44" s="23">
        <v>44496736</v>
      </c>
      <c r="D44" s="23" t="s">
        <v>18</v>
      </c>
      <c r="E44" s="4" t="s">
        <v>13</v>
      </c>
      <c r="F44" s="5">
        <v>1300019245217</v>
      </c>
      <c r="G44" s="8" t="s">
        <v>84</v>
      </c>
      <c r="H44" s="11" t="s">
        <v>94</v>
      </c>
      <c r="I44" s="18">
        <v>181.88</v>
      </c>
      <c r="J44" s="18">
        <f t="shared" si="3"/>
        <v>230987.6</v>
      </c>
      <c r="K44" s="18">
        <f t="shared" si="7"/>
        <v>90.94</v>
      </c>
      <c r="L44" s="4">
        <v>2936</v>
      </c>
      <c r="M44" s="4">
        <v>3096</v>
      </c>
      <c r="N44" s="8">
        <f t="shared" si="8"/>
        <v>160</v>
      </c>
      <c r="O44" s="83"/>
    </row>
    <row r="45" spans="1:15" s="2" customFormat="1" ht="45">
      <c r="A45" s="15">
        <v>41</v>
      </c>
      <c r="B45" s="23" t="s">
        <v>8</v>
      </c>
      <c r="C45" s="23">
        <v>44230896</v>
      </c>
      <c r="D45" s="23" t="s">
        <v>22</v>
      </c>
      <c r="E45" s="4" t="s">
        <v>122</v>
      </c>
      <c r="F45" s="5">
        <v>2700033869479</v>
      </c>
      <c r="G45" s="8" t="s">
        <v>84</v>
      </c>
      <c r="H45" s="11" t="s">
        <v>94</v>
      </c>
      <c r="I45" s="18">
        <v>0</v>
      </c>
      <c r="J45" s="18">
        <f t="shared" si="3"/>
        <v>0</v>
      </c>
      <c r="K45" s="18"/>
      <c r="L45" s="4">
        <v>1</v>
      </c>
      <c r="M45" s="4">
        <v>1</v>
      </c>
      <c r="N45" s="8">
        <f t="shared" si="8"/>
        <v>0</v>
      </c>
      <c r="O45" s="83"/>
    </row>
    <row r="46" spans="1:15" s="2" customFormat="1" ht="45">
      <c r="A46" s="15">
        <v>42</v>
      </c>
      <c r="B46" s="23" t="s">
        <v>8</v>
      </c>
      <c r="C46" s="23">
        <v>44237463</v>
      </c>
      <c r="D46" s="23" t="s">
        <v>23</v>
      </c>
      <c r="E46" s="4" t="s">
        <v>123</v>
      </c>
      <c r="F46" s="5">
        <v>2800022003232</v>
      </c>
      <c r="G46" s="8" t="s">
        <v>84</v>
      </c>
      <c r="H46" s="11" t="s">
        <v>94</v>
      </c>
      <c r="I46" s="18">
        <v>0</v>
      </c>
      <c r="J46" s="18">
        <f t="shared" si="3"/>
        <v>0</v>
      </c>
      <c r="K46" s="18"/>
      <c r="L46" s="4">
        <v>1</v>
      </c>
      <c r="M46" s="4">
        <v>1</v>
      </c>
      <c r="N46" s="8">
        <f t="shared" si="8"/>
        <v>0</v>
      </c>
      <c r="O46" s="83"/>
    </row>
    <row r="47" spans="1:15" ht="45">
      <c r="A47" s="15">
        <v>43</v>
      </c>
      <c r="B47" s="23" t="s">
        <v>8</v>
      </c>
      <c r="C47" s="23">
        <v>44237403</v>
      </c>
      <c r="D47" s="23" t="s">
        <v>23</v>
      </c>
      <c r="E47" s="4" t="s">
        <v>24</v>
      </c>
      <c r="F47" s="5">
        <v>27200000547980</v>
      </c>
      <c r="G47" s="8" t="s">
        <v>84</v>
      </c>
      <c r="H47" s="11" t="s">
        <v>94</v>
      </c>
      <c r="I47" s="18">
        <v>3.06</v>
      </c>
      <c r="J47" s="18">
        <f t="shared" si="3"/>
        <v>3886.2000000000003</v>
      </c>
      <c r="K47" s="18"/>
      <c r="L47" s="4">
        <v>18</v>
      </c>
      <c r="M47" s="4">
        <v>19</v>
      </c>
      <c r="N47" s="8">
        <f t="shared" si="8"/>
        <v>1</v>
      </c>
      <c r="O47" s="85"/>
    </row>
    <row r="48" spans="1:15" ht="45">
      <c r="A48" s="15">
        <v>44</v>
      </c>
      <c r="B48" s="23" t="s">
        <v>8</v>
      </c>
      <c r="C48" s="23">
        <v>44203291</v>
      </c>
      <c r="D48" s="23" t="s">
        <v>53</v>
      </c>
      <c r="E48" s="4" t="s">
        <v>14</v>
      </c>
      <c r="F48" s="5" t="s">
        <v>15</v>
      </c>
      <c r="G48" s="8" t="s">
        <v>84</v>
      </c>
      <c r="H48" s="11" t="s">
        <v>94</v>
      </c>
      <c r="I48" s="18">
        <v>2313.5500000000002</v>
      </c>
      <c r="J48" s="18">
        <f t="shared" si="3"/>
        <v>2938208.5</v>
      </c>
      <c r="K48" s="18">
        <v>2313.5500000000002</v>
      </c>
      <c r="L48" s="4">
        <v>7000</v>
      </c>
      <c r="M48" s="84">
        <v>7851</v>
      </c>
      <c r="N48" s="8">
        <f t="shared" si="8"/>
        <v>851</v>
      </c>
      <c r="O48" s="85"/>
    </row>
    <row r="49" spans="1:20" ht="30">
      <c r="A49" s="87"/>
      <c r="B49" s="88"/>
      <c r="C49" s="89">
        <f>K49/I49</f>
        <v>0.71413122958337405</v>
      </c>
      <c r="D49" s="88" t="s">
        <v>126</v>
      </c>
      <c r="E49" s="40"/>
      <c r="F49" s="90"/>
      <c r="G49" s="35">
        <v>4470861</v>
      </c>
      <c r="H49" s="40"/>
      <c r="I49" s="35">
        <f>SUM(I39:I48)</f>
        <v>26243.93</v>
      </c>
      <c r="J49" s="35">
        <f>SUM(J39:J48)</f>
        <v>33329791.099999998</v>
      </c>
      <c r="K49" s="35">
        <f>SUM(K39:K48)</f>
        <v>18741.609999999997</v>
      </c>
      <c r="L49" s="40"/>
      <c r="M49" s="40"/>
      <c r="N49" s="40">
        <f>SUM(N39:N48)</f>
        <v>10676</v>
      </c>
      <c r="O49" s="91">
        <f>N49/K49</f>
        <v>0.56964156227773399</v>
      </c>
      <c r="R49">
        <v>12000</v>
      </c>
      <c r="S49">
        <v>347</v>
      </c>
      <c r="T49">
        <f>R49*S49</f>
        <v>4164000</v>
      </c>
    </row>
    <row r="50" spans="1:20" ht="30">
      <c r="A50" s="15">
        <v>45</v>
      </c>
      <c r="B50" s="22" t="s">
        <v>98</v>
      </c>
      <c r="C50" s="22">
        <v>5000623957</v>
      </c>
      <c r="D50" s="22" t="s">
        <v>99</v>
      </c>
      <c r="E50" s="8" t="s">
        <v>100</v>
      </c>
      <c r="F50" s="5">
        <v>27200000592334</v>
      </c>
      <c r="G50" s="8" t="s">
        <v>84</v>
      </c>
      <c r="H50" s="11" t="s">
        <v>94</v>
      </c>
      <c r="I50" s="19">
        <v>3219</v>
      </c>
      <c r="J50" s="18">
        <f t="shared" si="3"/>
        <v>4088130</v>
      </c>
      <c r="K50" s="19">
        <f>I50*0.85</f>
        <v>2736.15</v>
      </c>
      <c r="L50" s="8">
        <v>7880</v>
      </c>
      <c r="M50" s="8">
        <v>8921</v>
      </c>
      <c r="N50" s="8">
        <f t="shared" ref="N50" si="9">M50-L50</f>
        <v>1041</v>
      </c>
      <c r="O50" s="85"/>
    </row>
    <row r="51" spans="1:20" s="2" customFormat="1" ht="30">
      <c r="A51" s="15">
        <v>46</v>
      </c>
      <c r="B51" s="23" t="s">
        <v>98</v>
      </c>
      <c r="C51" s="23">
        <v>5000623957</v>
      </c>
      <c r="D51" s="23" t="s">
        <v>99</v>
      </c>
      <c r="E51" s="4" t="s">
        <v>101</v>
      </c>
      <c r="F51" s="5">
        <v>44600000766488</v>
      </c>
      <c r="G51" s="4" t="s">
        <v>84</v>
      </c>
      <c r="H51" s="36" t="s">
        <v>94</v>
      </c>
      <c r="I51" s="18">
        <v>1270</v>
      </c>
      <c r="J51" s="18">
        <f t="shared" si="3"/>
        <v>1612900</v>
      </c>
      <c r="K51" s="18">
        <f>I51*0.85</f>
        <v>1079.5</v>
      </c>
      <c r="L51" s="4"/>
      <c r="M51" s="4"/>
      <c r="N51" s="4"/>
      <c r="O51" s="83"/>
    </row>
    <row r="52" spans="1:20">
      <c r="A52" s="27"/>
      <c r="B52" s="28"/>
      <c r="C52" s="53">
        <f>K52/I52</f>
        <v>0.85</v>
      </c>
      <c r="D52" s="28"/>
      <c r="E52" s="12"/>
      <c r="F52" s="13"/>
      <c r="G52" s="35">
        <v>852750</v>
      </c>
      <c r="H52" s="29"/>
      <c r="I52" s="21">
        <f>SUM(I50:I51)</f>
        <v>4489</v>
      </c>
      <c r="J52" s="35">
        <f>SUM(J50:J51)</f>
        <v>5701030</v>
      </c>
      <c r="K52" s="21">
        <f>SUM(K50:K51)</f>
        <v>3815.65</v>
      </c>
      <c r="L52" s="12"/>
      <c r="M52" s="12"/>
      <c r="N52" s="12">
        <f>SUM(N50:N51)</f>
        <v>1041</v>
      </c>
      <c r="O52" s="91">
        <f>N52/K52</f>
        <v>0.27282376528245517</v>
      </c>
    </row>
    <row r="53" spans="1:20" ht="30">
      <c r="A53" s="42">
        <v>47</v>
      </c>
      <c r="B53" s="43" t="s">
        <v>102</v>
      </c>
      <c r="C53" s="43">
        <v>4000009654</v>
      </c>
      <c r="D53" s="43" t="s">
        <v>124</v>
      </c>
      <c r="E53" s="44" t="s">
        <v>111</v>
      </c>
      <c r="F53" s="45">
        <v>53400003677473</v>
      </c>
      <c r="G53" s="49" t="s">
        <v>77</v>
      </c>
      <c r="H53" s="47">
        <v>44835</v>
      </c>
      <c r="I53" s="48">
        <v>31484</v>
      </c>
      <c r="J53" s="48">
        <f t="shared" si="3"/>
        <v>39984680</v>
      </c>
      <c r="K53" s="48">
        <v>31484</v>
      </c>
      <c r="L53" s="8">
        <v>31632</v>
      </c>
      <c r="M53" s="8">
        <v>43507</v>
      </c>
      <c r="N53" s="8">
        <f t="shared" ref="N53:N57" si="10">M53-L53</f>
        <v>11875</v>
      </c>
      <c r="O53" s="91"/>
    </row>
    <row r="54" spans="1:20" ht="30">
      <c r="A54" s="15">
        <v>48</v>
      </c>
      <c r="B54" s="22" t="s">
        <v>102</v>
      </c>
      <c r="C54" s="22">
        <v>44260135</v>
      </c>
      <c r="D54" s="22" t="s">
        <v>103</v>
      </c>
      <c r="E54" s="8" t="s">
        <v>104</v>
      </c>
      <c r="F54" s="5">
        <v>27200000595989</v>
      </c>
      <c r="G54" s="8" t="s">
        <v>84</v>
      </c>
      <c r="H54" s="11" t="s">
        <v>94</v>
      </c>
      <c r="I54" s="19">
        <v>3394</v>
      </c>
      <c r="J54" s="18">
        <f t="shared" si="3"/>
        <v>4310380</v>
      </c>
      <c r="K54" s="19">
        <f>I54*0.7</f>
        <v>2375.7999999999997</v>
      </c>
      <c r="L54" s="8">
        <v>12204</v>
      </c>
      <c r="M54" s="8">
        <v>12540</v>
      </c>
      <c r="N54" s="8">
        <f t="shared" si="10"/>
        <v>336</v>
      </c>
      <c r="O54" s="85"/>
    </row>
    <row r="55" spans="1:20" ht="30">
      <c r="A55" s="15">
        <v>49</v>
      </c>
      <c r="B55" s="22" t="s">
        <v>102</v>
      </c>
      <c r="C55" s="22">
        <v>44536871</v>
      </c>
      <c r="D55" s="22" t="s">
        <v>105</v>
      </c>
      <c r="E55" s="8" t="s">
        <v>106</v>
      </c>
      <c r="F55" s="5">
        <v>53300003348466</v>
      </c>
      <c r="G55" s="8" t="s">
        <v>84</v>
      </c>
      <c r="H55" s="11" t="s">
        <v>94</v>
      </c>
      <c r="I55" s="19">
        <v>8769</v>
      </c>
      <c r="J55" s="18">
        <f t="shared" si="3"/>
        <v>11136630</v>
      </c>
      <c r="K55" s="19">
        <f t="shared" ref="K55:K57" si="11">I55*0.7</f>
        <v>6138.2999999999993</v>
      </c>
      <c r="L55" s="8"/>
      <c r="M55" s="8"/>
      <c r="N55" s="8">
        <f t="shared" si="10"/>
        <v>0</v>
      </c>
      <c r="O55" s="85"/>
    </row>
    <row r="56" spans="1:20" ht="30">
      <c r="A56" s="15">
        <v>50</v>
      </c>
      <c r="B56" s="22" t="s">
        <v>102</v>
      </c>
      <c r="C56" s="22">
        <v>44154122</v>
      </c>
      <c r="D56" s="22" t="s">
        <v>107</v>
      </c>
      <c r="E56" s="8" t="s">
        <v>108</v>
      </c>
      <c r="F56" s="5">
        <v>44600000621094</v>
      </c>
      <c r="G56" s="8" t="s">
        <v>84</v>
      </c>
      <c r="H56" s="11" t="s">
        <v>94</v>
      </c>
      <c r="I56" s="19">
        <v>2020</v>
      </c>
      <c r="J56" s="18">
        <f t="shared" si="3"/>
        <v>2565400</v>
      </c>
      <c r="K56" s="19">
        <f t="shared" si="11"/>
        <v>1414</v>
      </c>
      <c r="L56" s="8">
        <v>10548</v>
      </c>
      <c r="M56" s="8">
        <v>11253</v>
      </c>
      <c r="N56" s="8">
        <f t="shared" si="10"/>
        <v>705</v>
      </c>
      <c r="O56" s="85"/>
    </row>
    <row r="57" spans="1:20" ht="30">
      <c r="A57" s="15">
        <v>51</v>
      </c>
      <c r="B57" s="22" t="s">
        <v>102</v>
      </c>
      <c r="C57" s="22">
        <v>44229195</v>
      </c>
      <c r="D57" s="22" t="s">
        <v>109</v>
      </c>
      <c r="E57" s="8" t="s">
        <v>110</v>
      </c>
      <c r="F57" s="5">
        <v>52100003515396</v>
      </c>
      <c r="G57" s="8" t="s">
        <v>84</v>
      </c>
      <c r="H57" s="11" t="s">
        <v>94</v>
      </c>
      <c r="I57" s="19">
        <v>5654</v>
      </c>
      <c r="J57" s="18">
        <f t="shared" si="3"/>
        <v>7180580</v>
      </c>
      <c r="K57" s="19">
        <f t="shared" si="11"/>
        <v>3957.7999999999997</v>
      </c>
      <c r="L57" s="8">
        <v>3046</v>
      </c>
      <c r="M57" s="8">
        <v>3735</v>
      </c>
      <c r="N57" s="8">
        <f t="shared" si="10"/>
        <v>689</v>
      </c>
      <c r="O57" s="85"/>
    </row>
    <row r="58" spans="1:20" ht="30">
      <c r="A58" s="27"/>
      <c r="B58" s="28"/>
      <c r="C58" s="53">
        <f>K58/I58</f>
        <v>0.88404162038931444</v>
      </c>
      <c r="D58" s="28" t="s">
        <v>126</v>
      </c>
      <c r="E58" s="12"/>
      <c r="F58" s="13"/>
      <c r="G58" s="35">
        <v>7423013</v>
      </c>
      <c r="H58" s="29"/>
      <c r="I58" s="21">
        <f>SUM(I53:I57)</f>
        <v>51321</v>
      </c>
      <c r="J58" s="35">
        <f>SUM(J53:J57)</f>
        <v>65177670</v>
      </c>
      <c r="K58" s="21">
        <f>SUM(K53:K57)</f>
        <v>45369.900000000009</v>
      </c>
      <c r="L58" s="12"/>
      <c r="M58" s="12"/>
      <c r="N58" s="12">
        <f>SUM(N53:N57)</f>
        <v>13605</v>
      </c>
      <c r="O58" s="91">
        <f>N58/K58</f>
        <v>0.29986841496234284</v>
      </c>
    </row>
    <row r="59" spans="1:20" ht="30">
      <c r="A59" s="42">
        <v>52</v>
      </c>
      <c r="B59" s="43" t="s">
        <v>91</v>
      </c>
      <c r="C59" s="43"/>
      <c r="D59" s="50" t="s">
        <v>92</v>
      </c>
      <c r="E59" s="51" t="s">
        <v>112</v>
      </c>
      <c r="F59" s="45"/>
      <c r="G59" s="49" t="s">
        <v>77</v>
      </c>
      <c r="H59" s="47">
        <v>44835</v>
      </c>
      <c r="I59" s="48">
        <v>12549</v>
      </c>
      <c r="J59" s="48">
        <f t="shared" si="3"/>
        <v>15937230</v>
      </c>
      <c r="K59" s="48">
        <f>I59*0.8</f>
        <v>10039.200000000001</v>
      </c>
      <c r="L59" s="8"/>
      <c r="M59" s="8"/>
      <c r="N59" s="8"/>
      <c r="O59" s="85"/>
    </row>
    <row r="60" spans="1:20" ht="30">
      <c r="A60" s="15">
        <v>53</v>
      </c>
      <c r="B60" s="22" t="s">
        <v>91</v>
      </c>
      <c r="C60" s="22">
        <v>4400533910</v>
      </c>
      <c r="D60" s="22" t="s">
        <v>92</v>
      </c>
      <c r="E60" s="8" t="s">
        <v>93</v>
      </c>
      <c r="F60" s="5">
        <v>1300020664975</v>
      </c>
      <c r="G60" s="8" t="s">
        <v>84</v>
      </c>
      <c r="H60" s="11" t="s">
        <v>94</v>
      </c>
      <c r="I60" s="19">
        <v>148.26</v>
      </c>
      <c r="J60" s="18">
        <f t="shared" si="3"/>
        <v>188290.19999999998</v>
      </c>
      <c r="K60" s="19">
        <v>50</v>
      </c>
      <c r="L60" s="8"/>
      <c r="M60" s="8"/>
      <c r="N60" s="8"/>
      <c r="O60" s="85"/>
    </row>
    <row r="61" spans="1:20" ht="30">
      <c r="A61" s="15">
        <v>54</v>
      </c>
      <c r="B61" s="22" t="s">
        <v>91</v>
      </c>
      <c r="C61" s="22">
        <v>4400533910</v>
      </c>
      <c r="D61" s="22" t="s">
        <v>95</v>
      </c>
      <c r="E61" s="8" t="s">
        <v>96</v>
      </c>
      <c r="F61" s="5">
        <v>27700001146573</v>
      </c>
      <c r="G61" s="8" t="s">
        <v>84</v>
      </c>
      <c r="H61" s="11" t="s">
        <v>94</v>
      </c>
      <c r="I61" s="19">
        <v>2382.44</v>
      </c>
      <c r="J61" s="18">
        <f t="shared" si="3"/>
        <v>3025698.8000000003</v>
      </c>
      <c r="K61" s="19">
        <v>800</v>
      </c>
      <c r="L61" s="8"/>
      <c r="M61" s="8"/>
      <c r="N61" s="8"/>
      <c r="O61" s="85"/>
    </row>
    <row r="62" spans="1:20" s="2" customFormat="1" ht="30">
      <c r="A62" s="15">
        <v>55</v>
      </c>
      <c r="B62" s="23" t="s">
        <v>91</v>
      </c>
      <c r="C62" s="23">
        <v>4400533910</v>
      </c>
      <c r="D62" s="23" t="s">
        <v>92</v>
      </c>
      <c r="E62" s="4" t="s">
        <v>97</v>
      </c>
      <c r="F62" s="5">
        <v>51600027536844</v>
      </c>
      <c r="G62" s="4" t="s">
        <v>84</v>
      </c>
      <c r="H62" s="36" t="s">
        <v>94</v>
      </c>
      <c r="I62" s="18">
        <v>1104.94</v>
      </c>
      <c r="J62" s="18">
        <f t="shared" si="3"/>
        <v>1403273.8</v>
      </c>
      <c r="K62" s="18">
        <v>1105</v>
      </c>
      <c r="L62" s="4"/>
      <c r="M62" s="4"/>
      <c r="N62" s="4"/>
      <c r="O62" s="83"/>
    </row>
    <row r="63" spans="1:20" ht="30">
      <c r="A63" s="27"/>
      <c r="B63" s="28"/>
      <c r="C63" s="53">
        <f>K63/I63</f>
        <v>0.7410853747750954</v>
      </c>
      <c r="D63" s="28" t="s">
        <v>126</v>
      </c>
      <c r="E63" s="12"/>
      <c r="F63" s="13"/>
      <c r="G63" s="21">
        <v>3633470</v>
      </c>
      <c r="H63" s="29"/>
      <c r="I63" s="21">
        <f>SUM(I59:I62)</f>
        <v>16184.640000000001</v>
      </c>
      <c r="J63" s="35">
        <f>SUM(J59:J62)</f>
        <v>20554492.800000001</v>
      </c>
      <c r="K63" s="21">
        <f>SUM(K59:K62)</f>
        <v>11994.2</v>
      </c>
      <c r="L63" s="8"/>
      <c r="M63" s="8"/>
      <c r="N63" s="8"/>
      <c r="O63" s="85"/>
    </row>
    <row r="64" spans="1:20" ht="30">
      <c r="A64" s="15">
        <v>56</v>
      </c>
      <c r="B64" s="23" t="s">
        <v>43</v>
      </c>
      <c r="C64" s="23">
        <v>400006337</v>
      </c>
      <c r="D64" s="23" t="s">
        <v>44</v>
      </c>
      <c r="E64" s="4" t="s">
        <v>62</v>
      </c>
      <c r="F64" s="5">
        <v>27100005848503</v>
      </c>
      <c r="G64" s="6" t="s">
        <v>77</v>
      </c>
      <c r="H64" s="7">
        <v>44835</v>
      </c>
      <c r="I64" s="18">
        <v>7219</v>
      </c>
      <c r="J64" s="18">
        <f t="shared" si="3"/>
        <v>9168130</v>
      </c>
      <c r="K64" s="18">
        <v>1000</v>
      </c>
      <c r="L64" s="8">
        <v>14641</v>
      </c>
      <c r="M64" s="8">
        <v>14661</v>
      </c>
      <c r="N64" s="8">
        <f t="shared" ref="N64:N66" si="12">M64-L64</f>
        <v>20</v>
      </c>
      <c r="O64" s="85"/>
    </row>
    <row r="65" spans="1:15" ht="30">
      <c r="A65" s="15">
        <v>57</v>
      </c>
      <c r="B65" s="22" t="s">
        <v>43</v>
      </c>
      <c r="C65" s="22">
        <v>44230812</v>
      </c>
      <c r="D65" s="22" t="s">
        <v>128</v>
      </c>
      <c r="E65" s="8" t="s">
        <v>59</v>
      </c>
      <c r="F65" s="9">
        <v>3380000065224</v>
      </c>
      <c r="G65" s="8" t="s">
        <v>84</v>
      </c>
      <c r="H65" s="11" t="s">
        <v>94</v>
      </c>
      <c r="I65" s="19">
        <v>6508.49</v>
      </c>
      <c r="J65" s="18">
        <f t="shared" si="3"/>
        <v>8265782.2999999998</v>
      </c>
      <c r="K65" s="19">
        <v>0</v>
      </c>
      <c r="L65" s="8"/>
      <c r="M65" s="8"/>
      <c r="N65" s="8">
        <f t="shared" si="12"/>
        <v>0</v>
      </c>
      <c r="O65" s="85"/>
    </row>
    <row r="66" spans="1:15" ht="30">
      <c r="A66" s="15">
        <v>59</v>
      </c>
      <c r="B66" s="22" t="s">
        <v>43</v>
      </c>
      <c r="C66" s="22">
        <v>44236094</v>
      </c>
      <c r="D66" s="22" t="s">
        <v>68</v>
      </c>
      <c r="E66" s="8" t="s">
        <v>61</v>
      </c>
      <c r="F66" s="9">
        <v>2800018913296</v>
      </c>
      <c r="G66" s="8" t="s">
        <v>84</v>
      </c>
      <c r="H66" s="11" t="s">
        <v>94</v>
      </c>
      <c r="I66" s="19">
        <v>20425.34</v>
      </c>
      <c r="J66" s="18">
        <f t="shared" si="3"/>
        <v>25940181.800000001</v>
      </c>
      <c r="K66" s="19">
        <f>I66*0.6</f>
        <v>12255.204</v>
      </c>
      <c r="L66" s="8">
        <v>4284</v>
      </c>
      <c r="M66" s="8">
        <v>5466</v>
      </c>
      <c r="N66" s="8">
        <f t="shared" si="12"/>
        <v>1182</v>
      </c>
      <c r="O66" s="85"/>
    </row>
    <row r="67" spans="1:15" ht="30.75" thickBot="1">
      <c r="A67" s="30"/>
      <c r="B67" s="31"/>
      <c r="C67" s="53">
        <f>K67/I67</f>
        <v>0.38811436709637237</v>
      </c>
      <c r="D67" s="28" t="s">
        <v>126</v>
      </c>
      <c r="E67" s="32"/>
      <c r="F67" s="33"/>
      <c r="G67" s="35">
        <v>5088503</v>
      </c>
      <c r="H67" s="33"/>
      <c r="I67" s="34">
        <f>SUM(I64:I66)</f>
        <v>34152.83</v>
      </c>
      <c r="J67" s="35">
        <f>SUM(J64:J66)</f>
        <v>43374094.100000001</v>
      </c>
      <c r="K67" s="34">
        <f>SUM(K64:K66)</f>
        <v>13255.204</v>
      </c>
      <c r="L67" s="12"/>
      <c r="M67" s="12"/>
      <c r="N67" s="12">
        <f>SUM(N64:N66)</f>
        <v>1202</v>
      </c>
      <c r="O67" s="94">
        <f>N67/K67</f>
        <v>9.068136559799457E-2</v>
      </c>
    </row>
    <row r="68" spans="1:15">
      <c r="G68" s="10">
        <f>G67+G63+G58+G49+G38+G32+G26+G11+G17+G5+G52</f>
        <v>45600677</v>
      </c>
      <c r="H68" s="10">
        <f>H67+H63+H58+H49+H38+H32+H26+H11+H17+H5+H52</f>
        <v>0</v>
      </c>
      <c r="I68" s="10">
        <f>I67+I63+I58+I49+I38+I32+I26+I11+I17+I5+I52</f>
        <v>274091.88</v>
      </c>
      <c r="J68" s="10">
        <f>J67+J63+J58+J49+J38+J32+J26+J11+J17+J5+J52</f>
        <v>348096687.59999996</v>
      </c>
      <c r="K68" s="19">
        <f>K67+K63+K58+K49+K38+K32+K26+K11+K17+K5+K52</f>
        <v>230269.81399999998</v>
      </c>
      <c r="L68" s="8"/>
      <c r="M68" s="8"/>
      <c r="N68" s="8"/>
      <c r="O68" s="85"/>
    </row>
    <row r="69" spans="1:15">
      <c r="G69" s="3"/>
    </row>
    <row r="70" spans="1:15" ht="39.75" customHeight="1">
      <c r="I70" s="3" t="s">
        <v>129</v>
      </c>
    </row>
    <row r="71" spans="1:15" ht="30" customHeight="1">
      <c r="C71" s="54"/>
      <c r="D71" s="54"/>
      <c r="E71" s="55"/>
      <c r="F71" s="55"/>
      <c r="G71" s="55"/>
      <c r="H71" s="55"/>
      <c r="I71" s="56"/>
      <c r="J71" s="56"/>
    </row>
    <row r="72" spans="1:15">
      <c r="B72" s="57" t="s">
        <v>130</v>
      </c>
      <c r="C72" s="58" t="s">
        <v>131</v>
      </c>
      <c r="D72" s="58"/>
      <c r="E72" s="60"/>
      <c r="F72" s="60"/>
      <c r="G72" s="60"/>
      <c r="H72" s="60"/>
      <c r="I72" s="61"/>
      <c r="J72" s="61"/>
    </row>
    <row r="73" spans="1:15">
      <c r="B73" s="59" t="s">
        <v>133</v>
      </c>
      <c r="C73" s="58" t="s">
        <v>132</v>
      </c>
      <c r="D73" s="58"/>
      <c r="E73" s="60"/>
      <c r="F73" s="60"/>
      <c r="G73" s="60"/>
      <c r="H73" s="60"/>
      <c r="I73" s="62"/>
      <c r="J73" s="62"/>
      <c r="K73" s="52"/>
    </row>
    <row r="74" spans="1:15">
      <c r="I74" s="41"/>
      <c r="J74" s="41"/>
      <c r="K74" s="52"/>
    </row>
  </sheetData>
  <sortState ref="A2:K62">
    <sortCondition ref="B2:B62"/>
    <sortCondition ref="G2:G62"/>
  </sortState>
  <pageMargins left="0.70866141732283472" right="0.70866141732283472" top="0.74803149606299213" bottom="0.74803149606299213" header="0.31496062992125984" footer="0.31496062992125984"/>
  <pageSetup paperSize="8" scale="52" fitToHeight="2" orientation="portrait" r:id="rId1"/>
  <headerFooter>
    <oddHeader xml:space="preserve">&amp;C&amp;12
Tájékoztatás a 2022. október és a 2023. március 21-e közötti időszak gázfogyasztási adatairól az intézkedések következtében elérhető fogyasztási adathoz viszonytva&amp;R
A Pü/17-2/2023. sz. előterjesztés 11. sz. melléklete 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19"/>
  <sheetViews>
    <sheetView workbookViewId="0">
      <selection sqref="A1:XFD5"/>
    </sheetView>
  </sheetViews>
  <sheetFormatPr defaultRowHeight="15"/>
  <cols>
    <col min="1" max="1" width="9.140625" style="2"/>
    <col min="2" max="2" width="20.85546875" style="2" customWidth="1"/>
    <col min="3" max="3" width="26.85546875" style="2" hidden="1" customWidth="1"/>
    <col min="4" max="4" width="19.85546875" style="2" customWidth="1"/>
    <col min="5" max="5" width="17" style="2" customWidth="1"/>
    <col min="6" max="6" width="19.85546875" style="2" bestFit="1" customWidth="1"/>
    <col min="7" max="7" width="10.5703125" style="2" customWidth="1"/>
    <col min="8" max="8" width="12.5703125" style="2" bestFit="1" customWidth="1"/>
    <col min="9" max="9" width="17.5703125" style="2" customWidth="1"/>
    <col min="10" max="10" width="17.5703125" style="2" hidden="1" customWidth="1"/>
    <col min="11" max="11" width="10.7109375" style="2" hidden="1" customWidth="1"/>
    <col min="12" max="12" width="11" style="2" bestFit="1" customWidth="1"/>
    <col min="13" max="16" width="17.5703125" style="2" customWidth="1"/>
    <col min="17" max="17" width="19.7109375" style="2" hidden="1" customWidth="1"/>
    <col min="18" max="16384" width="9.140625" style="2"/>
  </cols>
  <sheetData>
    <row r="1" spans="1:17" ht="90">
      <c r="A1" s="63" t="s">
        <v>6</v>
      </c>
      <c r="B1" s="63" t="s">
        <v>7</v>
      </c>
      <c r="C1" s="63" t="s">
        <v>2</v>
      </c>
      <c r="D1" s="63" t="s">
        <v>0</v>
      </c>
      <c r="E1" s="63" t="s">
        <v>1</v>
      </c>
      <c r="F1" s="63" t="s">
        <v>3</v>
      </c>
      <c r="G1" s="64" t="s">
        <v>19</v>
      </c>
      <c r="H1" s="63" t="s">
        <v>139</v>
      </c>
      <c r="I1" s="64" t="s">
        <v>136</v>
      </c>
      <c r="J1" s="64" t="s">
        <v>134</v>
      </c>
      <c r="K1" s="64" t="s">
        <v>135</v>
      </c>
      <c r="L1" s="64" t="s">
        <v>142</v>
      </c>
      <c r="M1" s="64" t="s">
        <v>137</v>
      </c>
      <c r="N1" s="64" t="s">
        <v>146</v>
      </c>
      <c r="O1" s="64"/>
      <c r="P1" s="64" t="s">
        <v>143</v>
      </c>
      <c r="Q1" s="65" t="s">
        <v>138</v>
      </c>
    </row>
    <row r="2" spans="1:17" ht="45">
      <c r="A2" s="15">
        <v>16</v>
      </c>
      <c r="B2" s="23" t="s">
        <v>73</v>
      </c>
      <c r="C2" s="23">
        <v>4000006354</v>
      </c>
      <c r="D2" s="23" t="s">
        <v>74</v>
      </c>
      <c r="E2" s="4" t="s">
        <v>75</v>
      </c>
      <c r="F2" s="4" t="s">
        <v>140</v>
      </c>
      <c r="G2" s="18">
        <v>24756</v>
      </c>
      <c r="H2" s="18">
        <v>24756</v>
      </c>
      <c r="I2" s="77">
        <v>22280</v>
      </c>
      <c r="J2" s="4">
        <v>13987</v>
      </c>
      <c r="K2" s="18">
        <v>14694</v>
      </c>
      <c r="L2" s="18">
        <f>K2-J2</f>
        <v>707</v>
      </c>
      <c r="M2" s="74">
        <f>(L2+L3)/I2</f>
        <v>0.45426391382405745</v>
      </c>
      <c r="N2" s="74"/>
      <c r="O2" s="74"/>
      <c r="P2" s="74">
        <f>(L2+L3)/G2</f>
        <v>0.40883018258200032</v>
      </c>
      <c r="Q2" s="18">
        <v>34173677.520000003</v>
      </c>
    </row>
    <row r="3" spans="1:17" ht="30">
      <c r="A3" s="15"/>
      <c r="B3" s="23"/>
      <c r="C3" s="23"/>
      <c r="D3" s="23" t="s">
        <v>74</v>
      </c>
      <c r="E3" s="4"/>
      <c r="F3" s="4" t="s">
        <v>141</v>
      </c>
      <c r="G3" s="18"/>
      <c r="H3" s="18"/>
      <c r="I3" s="77"/>
      <c r="J3" s="4">
        <v>73377</v>
      </c>
      <c r="K3" s="18">
        <v>82791</v>
      </c>
      <c r="L3" s="18">
        <f t="shared" ref="L3:L6" si="0">K3-J3</f>
        <v>9414</v>
      </c>
      <c r="M3" s="74"/>
      <c r="N3" s="74"/>
      <c r="O3" s="74"/>
      <c r="P3" s="74"/>
      <c r="Q3" s="18"/>
    </row>
    <row r="4" spans="1:17" ht="45">
      <c r="A4" s="15">
        <v>17</v>
      </c>
      <c r="B4" s="23" t="s">
        <v>73</v>
      </c>
      <c r="C4" s="23">
        <v>4000009225</v>
      </c>
      <c r="D4" s="23" t="s">
        <v>78</v>
      </c>
      <c r="E4" s="4" t="s">
        <v>79</v>
      </c>
      <c r="F4" s="5" t="s">
        <v>80</v>
      </c>
      <c r="G4" s="18">
        <v>707</v>
      </c>
      <c r="H4" s="18">
        <v>707</v>
      </c>
      <c r="I4" s="77">
        <v>636</v>
      </c>
      <c r="J4" s="18">
        <v>675</v>
      </c>
      <c r="K4" s="18">
        <v>959</v>
      </c>
      <c r="L4" s="18">
        <f t="shared" si="0"/>
        <v>284</v>
      </c>
      <c r="M4" s="75">
        <f>L4/I4</f>
        <v>0.44654088050314467</v>
      </c>
      <c r="N4" s="75"/>
      <c r="O4" s="75"/>
      <c r="P4" s="74"/>
      <c r="Q4" s="18">
        <v>975956.94000000006</v>
      </c>
    </row>
    <row r="5" spans="1:17" s="71" customFormat="1" ht="45">
      <c r="A5" s="66"/>
      <c r="B5" s="26" t="s">
        <v>73</v>
      </c>
      <c r="C5" s="26"/>
      <c r="D5" s="26" t="s">
        <v>144</v>
      </c>
      <c r="E5" s="67"/>
      <c r="F5" s="68"/>
      <c r="G5" s="69">
        <f>SUM(G2:G4)</f>
        <v>25463</v>
      </c>
      <c r="H5" s="69"/>
      <c r="I5" s="78">
        <f>SUM(I2:I4)</f>
        <v>22916</v>
      </c>
      <c r="J5" s="70">
        <f t="shared" ref="J5:Q5" si="1">SUM(J2:J4)</f>
        <v>88039</v>
      </c>
      <c r="K5" s="70">
        <f t="shared" si="1"/>
        <v>98444</v>
      </c>
      <c r="L5" s="70">
        <f t="shared" si="1"/>
        <v>10405</v>
      </c>
      <c r="M5" s="75">
        <f>L5/I5</f>
        <v>0.4540495723511957</v>
      </c>
      <c r="N5" s="70">
        <v>17000</v>
      </c>
      <c r="O5" s="75">
        <f>N5/I5</f>
        <v>0.74183976261127593</v>
      </c>
      <c r="P5" s="75">
        <f t="shared" ref="P5:P13" si="2">L5/G5</f>
        <v>0.40863213289871581</v>
      </c>
      <c r="Q5" s="70">
        <f t="shared" si="1"/>
        <v>35149634.460000001</v>
      </c>
    </row>
    <row r="6" spans="1:17" s="71" customFormat="1" ht="30">
      <c r="A6" s="66">
        <v>23</v>
      </c>
      <c r="B6" s="26" t="s">
        <v>46</v>
      </c>
      <c r="C6" s="26">
        <v>4000006383</v>
      </c>
      <c r="D6" s="26" t="s">
        <v>45</v>
      </c>
      <c r="E6" s="67" t="s">
        <v>48</v>
      </c>
      <c r="F6" s="68">
        <v>1300020661811</v>
      </c>
      <c r="G6" s="69">
        <v>7888</v>
      </c>
      <c r="H6" s="69">
        <v>7888</v>
      </c>
      <c r="I6" s="78">
        <v>7099</v>
      </c>
      <c r="J6" s="69">
        <v>25436</v>
      </c>
      <c r="K6" s="69">
        <v>26855</v>
      </c>
      <c r="L6" s="69">
        <f t="shared" si="0"/>
        <v>1419</v>
      </c>
      <c r="M6" s="75">
        <f>L6/I6</f>
        <v>0.19988730807155938</v>
      </c>
      <c r="N6" s="70">
        <v>2400</v>
      </c>
      <c r="O6" s="75">
        <f t="shared" ref="O6:O12" si="3">N6/I6</f>
        <v>0.33807578532187632</v>
      </c>
      <c r="P6" s="75">
        <f t="shared" si="2"/>
        <v>0.17989350912778904</v>
      </c>
      <c r="Q6" s="69">
        <v>10017760</v>
      </c>
    </row>
    <row r="7" spans="1:17" ht="30" hidden="1">
      <c r="A7" s="15">
        <v>28</v>
      </c>
      <c r="B7" s="23" t="s">
        <v>40</v>
      </c>
      <c r="C7" s="23">
        <v>400006338</v>
      </c>
      <c r="D7" s="23" t="s">
        <v>63</v>
      </c>
      <c r="E7" s="4" t="s">
        <v>38</v>
      </c>
      <c r="F7" s="5">
        <v>40400008206870</v>
      </c>
      <c r="G7" s="18">
        <v>13097</v>
      </c>
      <c r="H7" s="18">
        <v>6046</v>
      </c>
      <c r="I7" s="77">
        <v>11787</v>
      </c>
      <c r="J7" s="18"/>
      <c r="K7" s="18"/>
      <c r="L7" s="18">
        <v>5155</v>
      </c>
      <c r="M7" s="74"/>
      <c r="N7" s="18"/>
      <c r="O7" s="75">
        <f t="shared" si="3"/>
        <v>0</v>
      </c>
      <c r="P7" s="75">
        <f t="shared" si="2"/>
        <v>0.39360158814995799</v>
      </c>
      <c r="Q7" s="18">
        <v>8346019.3200000003</v>
      </c>
    </row>
    <row r="8" spans="1:17" ht="30" hidden="1">
      <c r="A8" s="15">
        <v>29</v>
      </c>
      <c r="B8" s="23" t="s">
        <v>40</v>
      </c>
      <c r="C8" s="23">
        <v>400006339</v>
      </c>
      <c r="D8" s="23" t="s">
        <v>64</v>
      </c>
      <c r="E8" s="4" t="s">
        <v>39</v>
      </c>
      <c r="F8" s="5">
        <v>40400012214771</v>
      </c>
      <c r="G8" s="18">
        <v>6046</v>
      </c>
      <c r="H8" s="18">
        <v>13097</v>
      </c>
      <c r="I8" s="77">
        <v>5441</v>
      </c>
      <c r="J8" s="18"/>
      <c r="K8" s="18"/>
      <c r="L8" s="18">
        <v>1111</v>
      </c>
      <c r="M8" s="74"/>
      <c r="N8" s="18"/>
      <c r="O8" s="75">
        <f t="shared" si="3"/>
        <v>0</v>
      </c>
      <c r="P8" s="75">
        <f t="shared" si="2"/>
        <v>0.18375785643400597</v>
      </c>
      <c r="Q8" s="18">
        <v>18079360.740000002</v>
      </c>
    </row>
    <row r="9" spans="1:17" s="71" customFormat="1" ht="30">
      <c r="A9" s="66"/>
      <c r="B9" s="26" t="s">
        <v>40</v>
      </c>
      <c r="C9" s="26"/>
      <c r="D9" s="26" t="s">
        <v>145</v>
      </c>
      <c r="E9" s="67"/>
      <c r="F9" s="68"/>
      <c r="G9" s="69">
        <f>SUM(G7:G8)</f>
        <v>19143</v>
      </c>
      <c r="H9" s="69">
        <f t="shared" ref="H9:Q9" si="4">SUM(H7:H8)</f>
        <v>19143</v>
      </c>
      <c r="I9" s="79">
        <f t="shared" si="4"/>
        <v>17228</v>
      </c>
      <c r="J9" s="69">
        <f t="shared" si="4"/>
        <v>0</v>
      </c>
      <c r="K9" s="69">
        <f t="shared" si="4"/>
        <v>0</v>
      </c>
      <c r="L9" s="69">
        <f t="shared" si="4"/>
        <v>6266</v>
      </c>
      <c r="M9" s="75">
        <f>L9/I9</f>
        <v>0.36371023914557699</v>
      </c>
      <c r="N9" s="70">
        <v>16700</v>
      </c>
      <c r="O9" s="75">
        <f t="shared" si="3"/>
        <v>0.96935221732064081</v>
      </c>
      <c r="P9" s="75">
        <f t="shared" si="2"/>
        <v>0.32732591547824269</v>
      </c>
      <c r="Q9" s="69">
        <f t="shared" si="4"/>
        <v>26425380.060000002</v>
      </c>
    </row>
    <row r="10" spans="1:17" s="71" customFormat="1" ht="30">
      <c r="A10" s="66">
        <v>35</v>
      </c>
      <c r="B10" s="26" t="s">
        <v>8</v>
      </c>
      <c r="C10" s="26">
        <v>400006553</v>
      </c>
      <c r="D10" s="26" t="s">
        <v>16</v>
      </c>
      <c r="E10" s="67" t="s">
        <v>17</v>
      </c>
      <c r="F10" s="68">
        <v>40400007204465</v>
      </c>
      <c r="G10" s="69">
        <v>22322</v>
      </c>
      <c r="H10" s="69">
        <v>15625.4</v>
      </c>
      <c r="I10" s="78">
        <v>14063</v>
      </c>
      <c r="J10" s="69">
        <v>88449</v>
      </c>
      <c r="K10" s="69">
        <v>95460</v>
      </c>
      <c r="L10" s="69">
        <f t="shared" ref="L10:L11" si="5">K10-J10</f>
        <v>7011</v>
      </c>
      <c r="M10" s="75">
        <f t="shared" ref="M10:M12" si="6">L10/I10</f>
        <v>0.49854227405247814</v>
      </c>
      <c r="N10" s="70">
        <v>12000</v>
      </c>
      <c r="O10" s="75">
        <f t="shared" si="3"/>
        <v>0.85330299367133611</v>
      </c>
      <c r="P10" s="75">
        <f t="shared" si="2"/>
        <v>0.31408475943015857</v>
      </c>
      <c r="Q10" s="69">
        <v>21569614.668000001</v>
      </c>
    </row>
    <row r="11" spans="1:17" s="71" customFormat="1" ht="30">
      <c r="A11" s="66">
        <v>47</v>
      </c>
      <c r="B11" s="26" t="s">
        <v>102</v>
      </c>
      <c r="C11" s="26">
        <v>4000009654</v>
      </c>
      <c r="D11" s="26" t="s">
        <v>124</v>
      </c>
      <c r="E11" s="67" t="s">
        <v>111</v>
      </c>
      <c r="F11" s="68">
        <v>53400003677473</v>
      </c>
      <c r="G11" s="69">
        <v>31484</v>
      </c>
      <c r="H11" s="69">
        <v>31484</v>
      </c>
      <c r="I11" s="78">
        <v>28337</v>
      </c>
      <c r="J11" s="69">
        <v>31632</v>
      </c>
      <c r="K11" s="69">
        <v>40964</v>
      </c>
      <c r="L11" s="69">
        <f t="shared" si="5"/>
        <v>9332</v>
      </c>
      <c r="M11" s="75">
        <f t="shared" si="6"/>
        <v>0.32932208772982319</v>
      </c>
      <c r="N11" s="70">
        <v>16000</v>
      </c>
      <c r="O11" s="75">
        <f t="shared" si="3"/>
        <v>0.5646328122243004</v>
      </c>
      <c r="P11" s="75">
        <f t="shared" si="2"/>
        <v>0.29640452293228309</v>
      </c>
      <c r="Q11" s="69">
        <v>43461143.280000001</v>
      </c>
    </row>
    <row r="12" spans="1:17" s="71" customFormat="1" ht="30">
      <c r="A12" s="66">
        <v>52</v>
      </c>
      <c r="B12" s="26" t="s">
        <v>91</v>
      </c>
      <c r="C12" s="26"/>
      <c r="D12" s="72" t="s">
        <v>92</v>
      </c>
      <c r="E12" s="73" t="s">
        <v>112</v>
      </c>
      <c r="F12" s="68"/>
      <c r="G12" s="69">
        <v>12549</v>
      </c>
      <c r="H12" s="69">
        <v>10039.200000000001</v>
      </c>
      <c r="I12" s="78">
        <v>9035</v>
      </c>
      <c r="J12" s="69"/>
      <c r="K12" s="69"/>
      <c r="L12" s="69">
        <v>0</v>
      </c>
      <c r="M12" s="75">
        <f t="shared" si="6"/>
        <v>0</v>
      </c>
      <c r="N12" s="70">
        <v>0</v>
      </c>
      <c r="O12" s="75">
        <f t="shared" si="3"/>
        <v>0</v>
      </c>
      <c r="P12" s="75">
        <f t="shared" si="2"/>
        <v>0</v>
      </c>
      <c r="Q12" s="69">
        <v>13858312.464000002</v>
      </c>
    </row>
    <row r="13" spans="1:17">
      <c r="G13" s="80">
        <f>G12+G11+G10+G9+G6+G5</f>
        <v>118849</v>
      </c>
      <c r="I13" s="80">
        <f>I12+I11+I10+I9+I6+I5</f>
        <v>98678</v>
      </c>
      <c r="J13" s="41">
        <f t="shared" ref="J13:Q13" si="7">J12+J11+J10+J9+J6+J5</f>
        <v>233556</v>
      </c>
      <c r="K13" s="41">
        <f t="shared" si="7"/>
        <v>261723</v>
      </c>
      <c r="L13" s="41">
        <f t="shared" si="7"/>
        <v>34433</v>
      </c>
      <c r="M13" s="76">
        <f>L13/I13</f>
        <v>0.34894302681448752</v>
      </c>
      <c r="N13" s="76"/>
      <c r="O13" s="76"/>
      <c r="P13" s="75">
        <f t="shared" si="2"/>
        <v>0.28972056979865207</v>
      </c>
      <c r="Q13" s="41">
        <f t="shared" si="7"/>
        <v>150481844.93200001</v>
      </c>
    </row>
    <row r="14" spans="1:17">
      <c r="N14" s="81">
        <v>64100</v>
      </c>
      <c r="O14" s="75">
        <f>N14/I13</f>
        <v>0.64958754737631486</v>
      </c>
    </row>
    <row r="16" spans="1:17">
      <c r="N16" s="81">
        <v>1380</v>
      </c>
      <c r="O16" s="81"/>
      <c r="P16" s="2" t="s">
        <v>147</v>
      </c>
    </row>
    <row r="17" spans="9:14">
      <c r="I17" s="2">
        <f>I13*N16</f>
        <v>136175640</v>
      </c>
      <c r="N17" s="2">
        <f>N14*N16</f>
        <v>88458000</v>
      </c>
    </row>
    <row r="19" spans="9:14">
      <c r="N19" s="2">
        <f>I17-N17</f>
        <v>47717640</v>
      </c>
    </row>
  </sheetData>
  <autoFilter ref="A1:Q12"/>
  <pageMargins left="0.70866141732283472" right="0.70866141732283472" top="0.74803149606299213" bottom="0.74803149606299213" header="0.31496062992125984" footer="0.31496062992125984"/>
  <pageSetup paperSize="9" scale="62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3</vt:i4>
      </vt:variant>
      <vt:variant>
        <vt:lpstr>Névvel ellátott tartományok</vt:lpstr>
      </vt:variant>
      <vt:variant>
        <vt:i4>1</vt:i4>
      </vt:variant>
    </vt:vector>
  </HeadingPairs>
  <TitlesOfParts>
    <vt:vector size="4" baseType="lpstr">
      <vt:lpstr>Munka1</vt:lpstr>
      <vt:lpstr>Munka2</vt:lpstr>
      <vt:lpstr>Munka3</vt:lpstr>
      <vt:lpstr>Munka1!Nyomtatási_cím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Keller Ilona</dc:creator>
  <cp:lastModifiedBy>kadarneren</cp:lastModifiedBy>
  <cp:lastPrinted>2023-04-13T08:43:33Z</cp:lastPrinted>
  <dcterms:created xsi:type="dcterms:W3CDTF">2022-08-01T08:37:22Z</dcterms:created>
  <dcterms:modified xsi:type="dcterms:W3CDTF">2023-04-13T08:44:17Z</dcterms:modified>
</cp:coreProperties>
</file>