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 május 25\Nyilvános ülés\Beszámoló 2022. évről\"/>
    </mc:Choice>
  </mc:AlternateContent>
  <bookViews>
    <workbookView xWindow="360" yWindow="15" windowWidth="18630" windowHeight="11565" tabRatio="599"/>
  </bookViews>
  <sheets>
    <sheet name="1. Címrend" sheetId="20" r:id="rId1"/>
    <sheet name="1.1" sheetId="7" r:id="rId2"/>
    <sheet name="1.1.1." sheetId="6" r:id="rId3"/>
    <sheet name="1.1.1.I." sheetId="9" r:id="rId4"/>
    <sheet name="1.1.1.II." sheetId="4" r:id="rId5"/>
    <sheet name="1.1.1.II" sheetId="5" r:id="rId6"/>
    <sheet name="1.1.1II." sheetId="10" r:id="rId7"/>
    <sheet name="1.2  intézményenként." sheetId="18" r:id="rId8"/>
    <sheet name="1.2.1" sheetId="8" r:id="rId9"/>
    <sheet name="1.2.3 kötelező nem kötelező " sheetId="19" r:id="rId10"/>
    <sheet name="1.2.2" sheetId="2" r:id="rId11"/>
  </sheets>
  <definedNames>
    <definedName name="_xlnm.Print_Titles" localSheetId="0">'1. Címrend'!$1:$3</definedName>
    <definedName name="_xlnm.Print_Titles" localSheetId="1">'1.1'!$1:$5</definedName>
    <definedName name="_xlnm.Print_Titles" localSheetId="2">'1.1.1.'!$1:$5</definedName>
    <definedName name="_xlnm.Print_Titles" localSheetId="8">'1.2.1'!$2:$2</definedName>
    <definedName name="_xlnm.Print_Titles" localSheetId="9">'1.2.3 kötelező nem kötelező '!$1:$3</definedName>
    <definedName name="_xlnm.Print_Area" localSheetId="0">'1. Címrend'!$A$1:$F$335</definedName>
    <definedName name="_xlnm.Print_Area" localSheetId="1">'1.1'!$A$1:$F$27</definedName>
    <definedName name="_xlnm.Print_Area" localSheetId="5">'1.1.1.II'!$A$1:$P$11</definedName>
    <definedName name="_xlnm.Print_Area" localSheetId="7">'1.2  intézményenként.'!$A$1:$N$67</definedName>
    <definedName name="_xlnm.Print_Area" localSheetId="8">'1.2.1'!$A$1:$D$60</definedName>
    <definedName name="_xlnm.Print_Area" localSheetId="10">'1.2.2'!$A$1:$U$16</definedName>
  </definedNames>
  <calcPr calcId="162913"/>
</workbook>
</file>

<file path=xl/calcChain.xml><?xml version="1.0" encoding="utf-8"?>
<calcChain xmlns="http://schemas.openxmlformats.org/spreadsheetml/2006/main">
  <c r="D59" i="8" l="1"/>
  <c r="C14" i="8"/>
  <c r="B14" i="8"/>
  <c r="D12" i="8"/>
  <c r="D6" i="8"/>
  <c r="C6" i="8"/>
  <c r="B6" i="8"/>
  <c r="D255" i="20"/>
  <c r="D222" i="20"/>
  <c r="D223" i="20"/>
  <c r="D326" i="20" s="1"/>
  <c r="D224" i="20"/>
  <c r="D221" i="20"/>
  <c r="D324" i="20" s="1"/>
  <c r="D325" i="20"/>
  <c r="D225" i="20"/>
  <c r="D327" i="20"/>
  <c r="D218" i="20"/>
  <c r="D219" i="20"/>
  <c r="D321" i="20"/>
  <c r="D220" i="20"/>
  <c r="D323" i="20" s="1"/>
  <c r="F32" i="20"/>
  <c r="F26" i="20"/>
  <c r="F6" i="20"/>
  <c r="C59" i="8"/>
  <c r="B59" i="8"/>
  <c r="F334" i="20"/>
  <c r="D322" i="20"/>
  <c r="D328" i="20"/>
  <c r="D329" i="20"/>
  <c r="D313" i="20"/>
  <c r="C328" i="20"/>
  <c r="C329" i="20"/>
  <c r="B329" i="20"/>
  <c r="D211" i="20"/>
  <c r="D314" i="20" s="1"/>
  <c r="D212" i="20"/>
  <c r="D315" i="20" s="1"/>
  <c r="F315" i="20" s="1"/>
  <c r="D213" i="20"/>
  <c r="D316" i="20" s="1"/>
  <c r="F316" i="20" s="1"/>
  <c r="D214" i="20"/>
  <c r="D317" i="20" s="1"/>
  <c r="D215" i="20"/>
  <c r="D318" i="20" s="1"/>
  <c r="D216" i="20"/>
  <c r="D319" i="20" s="1"/>
  <c r="F319" i="20" s="1"/>
  <c r="D217" i="20"/>
  <c r="D320" i="20" s="1"/>
  <c r="F320" i="20" s="1"/>
  <c r="C210" i="20"/>
  <c r="C313" i="20" s="1"/>
  <c r="F313" i="20" s="1"/>
  <c r="C211" i="20"/>
  <c r="C314" i="20" s="1"/>
  <c r="C212" i="20"/>
  <c r="C213" i="20"/>
  <c r="C214" i="20"/>
  <c r="C317" i="20" s="1"/>
  <c r="C215" i="20"/>
  <c r="C318" i="20" s="1"/>
  <c r="C216" i="20"/>
  <c r="C217" i="20"/>
  <c r="C218" i="20"/>
  <c r="C321" i="20" s="1"/>
  <c r="C219" i="20"/>
  <c r="C322" i="20" s="1"/>
  <c r="C220" i="20"/>
  <c r="C323" i="20" s="1"/>
  <c r="C221" i="20"/>
  <c r="C324" i="20" s="1"/>
  <c r="C222" i="20"/>
  <c r="C325" i="20" s="1"/>
  <c r="F325" i="20" s="1"/>
  <c r="C223" i="20"/>
  <c r="C326" i="20" s="1"/>
  <c r="C224" i="20"/>
  <c r="C327" i="20" s="1"/>
  <c r="D209" i="20"/>
  <c r="D312" i="20" s="1"/>
  <c r="C227" i="20"/>
  <c r="C330" i="20" s="1"/>
  <c r="C228" i="20"/>
  <c r="C331" i="20" s="1"/>
  <c r="C229" i="20"/>
  <c r="C332" i="20" s="1"/>
  <c r="B210" i="20"/>
  <c r="B313" i="20" s="1"/>
  <c r="B211" i="20"/>
  <c r="B314" i="20" s="1"/>
  <c r="B212" i="20"/>
  <c r="B315" i="20" s="1"/>
  <c r="B213" i="20"/>
  <c r="B316" i="20" s="1"/>
  <c r="B214" i="20"/>
  <c r="B317" i="20" s="1"/>
  <c r="B215" i="20"/>
  <c r="B318" i="20" s="1"/>
  <c r="B216" i="20"/>
  <c r="B319" i="20" s="1"/>
  <c r="B217" i="20"/>
  <c r="B320" i="20" s="1"/>
  <c r="B218" i="20"/>
  <c r="B321" i="20" s="1"/>
  <c r="B219" i="20"/>
  <c r="B322" i="20" s="1"/>
  <c r="B220" i="20"/>
  <c r="B323" i="20" s="1"/>
  <c r="B221" i="20"/>
  <c r="B324" i="20" s="1"/>
  <c r="B222" i="20"/>
  <c r="B325" i="20" s="1"/>
  <c r="B223" i="20"/>
  <c r="B326" i="20" s="1"/>
  <c r="B224" i="20"/>
  <c r="B327" i="20" s="1"/>
  <c r="C209" i="20"/>
  <c r="C312" i="20" s="1"/>
  <c r="B225" i="20"/>
  <c r="B328" i="20" s="1"/>
  <c r="B227" i="20"/>
  <c r="B330" i="20" s="1"/>
  <c r="B228" i="20"/>
  <c r="B331" i="20" s="1"/>
  <c r="B229" i="20"/>
  <c r="B332" i="20" s="1"/>
  <c r="B209" i="20"/>
  <c r="B312" i="20" s="1"/>
  <c r="E335" i="20"/>
  <c r="E334" i="20"/>
  <c r="E324" i="20"/>
  <c r="E214" i="20"/>
  <c r="F214" i="20"/>
  <c r="F329" i="20" l="1"/>
  <c r="F317" i="20"/>
  <c r="F318" i="20"/>
  <c r="F323" i="20"/>
  <c r="F314" i="20"/>
  <c r="F328" i="20"/>
  <c r="F326" i="20"/>
  <c r="D335" i="20"/>
  <c r="F324" i="20"/>
  <c r="F327" i="20"/>
  <c r="F312" i="20"/>
  <c r="D227" i="20"/>
  <c r="D330" i="20" s="1"/>
  <c r="F330" i="20" s="1"/>
  <c r="F27" i="20"/>
  <c r="F11" i="20"/>
  <c r="F16" i="20"/>
  <c r="C43" i="8" l="1"/>
  <c r="D43" i="8"/>
  <c r="B43" i="8"/>
  <c r="C29" i="8" l="1"/>
  <c r="D29" i="8"/>
  <c r="B29" i="8"/>
  <c r="C23" i="8" l="1"/>
  <c r="D23" i="8"/>
  <c r="B23" i="8"/>
  <c r="D13" i="8"/>
  <c r="D14" i="8" s="1"/>
  <c r="D60" i="8" l="1"/>
  <c r="C60" i="8"/>
  <c r="C33" i="8"/>
  <c r="D33" i="8"/>
  <c r="B33" i="8"/>
  <c r="B60" i="8" s="1"/>
  <c r="F156" i="20"/>
  <c r="F160" i="20"/>
  <c r="F161" i="20"/>
  <c r="F162" i="20"/>
  <c r="F164" i="20"/>
  <c r="F165" i="20"/>
  <c r="F166" i="20"/>
  <c r="F170" i="20"/>
  <c r="F176" i="20"/>
  <c r="F177" i="20"/>
  <c r="F182" i="20"/>
  <c r="F186" i="20"/>
  <c r="F201" i="20"/>
  <c r="F202" i="20"/>
  <c r="F232" i="20"/>
  <c r="F238" i="20"/>
  <c r="F241" i="20"/>
  <c r="F246" i="20"/>
  <c r="F252" i="20"/>
  <c r="F253" i="20"/>
  <c r="F257" i="20"/>
  <c r="F258" i="20"/>
  <c r="F259" i="20"/>
  <c r="F260" i="20"/>
  <c r="F262" i="20"/>
  <c r="F263" i="20"/>
  <c r="F264" i="20"/>
  <c r="F266" i="20"/>
  <c r="F271" i="20"/>
  <c r="F272" i="20"/>
  <c r="F274" i="20"/>
  <c r="F275" i="20"/>
  <c r="F276" i="20"/>
  <c r="F277" i="20"/>
  <c r="F279" i="20"/>
  <c r="F288" i="20"/>
  <c r="F292" i="20"/>
  <c r="F293" i="20"/>
  <c r="F303" i="20"/>
  <c r="F137" i="20"/>
  <c r="F139" i="20"/>
  <c r="F140" i="20"/>
  <c r="F141" i="20"/>
  <c r="F151" i="20"/>
  <c r="F135" i="20"/>
  <c r="F152" i="20"/>
  <c r="D129" i="20"/>
  <c r="F82" i="20"/>
  <c r="F86" i="20"/>
  <c r="F87" i="20"/>
  <c r="F90" i="20"/>
  <c r="F91" i="20"/>
  <c r="F101" i="20"/>
  <c r="F102" i="20"/>
  <c r="F107" i="20"/>
  <c r="F110" i="20"/>
  <c r="F111" i="20"/>
  <c r="F112" i="20"/>
  <c r="F115" i="20"/>
  <c r="F116" i="20"/>
  <c r="F122" i="20"/>
  <c r="F126" i="20"/>
  <c r="F127" i="20"/>
  <c r="F131" i="20"/>
  <c r="D104" i="20"/>
  <c r="F67" i="20"/>
  <c r="F70" i="20"/>
  <c r="F72" i="20"/>
  <c r="F76" i="20"/>
  <c r="D79" i="20"/>
  <c r="F57" i="20"/>
  <c r="F61" i="20"/>
  <c r="F62" i="20"/>
  <c r="D29" i="20"/>
  <c r="F9" i="20"/>
  <c r="F10" i="20"/>
  <c r="F13" i="20"/>
  <c r="F14" i="20"/>
  <c r="F15" i="20"/>
  <c r="F18" i="20"/>
  <c r="F5" i="20"/>
  <c r="D280" i="20" l="1"/>
  <c r="D228" i="20" l="1"/>
  <c r="D331" i="20" s="1"/>
  <c r="F331" i="20" s="1"/>
  <c r="D229" i="20"/>
  <c r="D332" i="20" s="1"/>
  <c r="F332" i="20" s="1"/>
  <c r="D208" i="20"/>
  <c r="D311" i="20" s="1"/>
  <c r="D207" i="20"/>
  <c r="D204" i="20"/>
  <c r="D310" i="20" l="1"/>
  <c r="D179" i="20"/>
  <c r="D154" i="20" l="1"/>
  <c r="D306" i="20" l="1"/>
  <c r="D54" i="20" l="1"/>
  <c r="D230" i="20" s="1"/>
  <c r="E54" i="20"/>
  <c r="F52" i="20"/>
  <c r="F51" i="20"/>
  <c r="F41" i="20"/>
  <c r="F40" i="20"/>
  <c r="F37" i="20"/>
  <c r="F36" i="20"/>
  <c r="F35" i="20"/>
  <c r="C306" i="20" l="1"/>
  <c r="F306" i="20" s="1"/>
  <c r="B306" i="20"/>
  <c r="C280" i="20"/>
  <c r="F280" i="20" s="1"/>
  <c r="B280" i="20"/>
  <c r="C255" i="20"/>
  <c r="F255" i="20" s="1"/>
  <c r="B255" i="20"/>
  <c r="C208" i="20"/>
  <c r="B208" i="20"/>
  <c r="B311" i="20" s="1"/>
  <c r="C207" i="20"/>
  <c r="B207" i="20"/>
  <c r="B310" i="20" s="1"/>
  <c r="C204" i="20"/>
  <c r="F204" i="20" s="1"/>
  <c r="B204" i="20"/>
  <c r="C179" i="20"/>
  <c r="F179" i="20" s="1"/>
  <c r="B179" i="20"/>
  <c r="C154" i="20"/>
  <c r="F154" i="20" s="1"/>
  <c r="B154" i="20"/>
  <c r="C129" i="20"/>
  <c r="F129" i="20" s="1"/>
  <c r="B129" i="20"/>
  <c r="C104" i="20"/>
  <c r="F104" i="20" s="1"/>
  <c r="B104" i="20"/>
  <c r="C79" i="20"/>
  <c r="F79" i="20" s="1"/>
  <c r="B79" i="20"/>
  <c r="C54" i="20"/>
  <c r="F54" i="20" s="1"/>
  <c r="B54" i="20"/>
  <c r="C29" i="20"/>
  <c r="B29" i="20"/>
  <c r="C310" i="20" l="1"/>
  <c r="F310" i="20" s="1"/>
  <c r="F207" i="20"/>
  <c r="B230" i="20"/>
  <c r="B333" i="20" s="1"/>
  <c r="B335" i="20" s="1"/>
  <c r="F29" i="20"/>
  <c r="C230" i="20"/>
  <c r="C333" i="20" s="1"/>
  <c r="C311" i="20"/>
  <c r="F311" i="20" s="1"/>
  <c r="F208" i="20"/>
  <c r="F211" i="20"/>
  <c r="F212" i="20"/>
  <c r="F213" i="20"/>
  <c r="F215" i="20"/>
  <c r="F216" i="20"/>
  <c r="F217" i="20"/>
  <c r="F228" i="20"/>
  <c r="F333" i="20" l="1"/>
  <c r="C335" i="20"/>
  <c r="F335" i="20" s="1"/>
  <c r="F230" i="20"/>
  <c r="Q143" i="19"/>
  <c r="P143" i="19"/>
  <c r="O143" i="19"/>
  <c r="N143" i="19"/>
  <c r="Q142" i="19"/>
  <c r="P142" i="19"/>
  <c r="O142" i="19"/>
  <c r="N142" i="19"/>
  <c r="Q141" i="19"/>
  <c r="P141" i="19"/>
  <c r="O141" i="19"/>
  <c r="N141" i="19"/>
  <c r="Q140" i="19"/>
  <c r="P140" i="19"/>
  <c r="O140" i="19"/>
  <c r="N140" i="19"/>
  <c r="Q139" i="19"/>
  <c r="P139" i="19"/>
  <c r="O139" i="19"/>
  <c r="N139" i="19"/>
  <c r="Q136" i="19" l="1"/>
  <c r="P136" i="19"/>
  <c r="O136" i="19"/>
  <c r="N136" i="19"/>
  <c r="Q135" i="19"/>
  <c r="P135" i="19"/>
  <c r="O135" i="19"/>
  <c r="N135" i="19"/>
  <c r="Q134" i="19"/>
  <c r="P134" i="19"/>
  <c r="O134" i="19"/>
  <c r="N134" i="19"/>
  <c r="Q133" i="19"/>
  <c r="P133" i="19"/>
  <c r="O133" i="19"/>
  <c r="N133" i="19"/>
  <c r="Q132" i="19"/>
  <c r="P132" i="19"/>
  <c r="O132" i="19"/>
  <c r="N132" i="19"/>
  <c r="Q131" i="19"/>
  <c r="P131" i="19"/>
  <c r="O131" i="19"/>
  <c r="N131" i="19"/>
  <c r="Q130" i="19"/>
  <c r="P130" i="19"/>
  <c r="O130" i="19"/>
  <c r="N130" i="19"/>
  <c r="Q129" i="19"/>
  <c r="P129" i="19"/>
  <c r="O129" i="19"/>
  <c r="N129" i="19"/>
  <c r="Q128" i="19"/>
  <c r="P128" i="19"/>
  <c r="O128" i="19"/>
  <c r="N128" i="19"/>
  <c r="Q127" i="19"/>
  <c r="P127" i="19"/>
  <c r="O127" i="19"/>
  <c r="N127" i="19"/>
  <c r="Q126" i="19"/>
  <c r="P126" i="19"/>
  <c r="O126" i="19"/>
  <c r="N126" i="19"/>
  <c r="P125" i="19"/>
  <c r="O125" i="19"/>
  <c r="N125" i="19"/>
  <c r="Q124" i="19"/>
  <c r="P124" i="19"/>
  <c r="O124" i="19"/>
  <c r="N124" i="19"/>
  <c r="Q123" i="19"/>
  <c r="P123" i="19"/>
  <c r="O123" i="19"/>
  <c r="N123" i="19"/>
  <c r="Q122" i="19"/>
  <c r="P122" i="19"/>
  <c r="O122" i="19"/>
  <c r="N122" i="19"/>
  <c r="Q121" i="19"/>
  <c r="P121" i="19"/>
  <c r="O121" i="19"/>
  <c r="N121" i="19"/>
  <c r="Q120" i="19"/>
  <c r="P120" i="19"/>
  <c r="O120" i="19"/>
  <c r="N120" i="19"/>
  <c r="Q119" i="19"/>
  <c r="P119" i="19"/>
  <c r="O119" i="19"/>
  <c r="N119" i="19"/>
  <c r="Q118" i="19"/>
  <c r="P118" i="19"/>
  <c r="O118" i="19"/>
  <c r="N118" i="19"/>
  <c r="Q117" i="19"/>
  <c r="P117" i="19"/>
  <c r="O117" i="19"/>
  <c r="N117" i="19"/>
  <c r="Q116" i="19"/>
  <c r="P116" i="19"/>
  <c r="O116" i="19"/>
  <c r="N116" i="19"/>
  <c r="P115" i="19"/>
  <c r="O115" i="19"/>
  <c r="N115" i="19"/>
  <c r="Q114" i="19"/>
  <c r="P114" i="19"/>
  <c r="O114" i="19"/>
  <c r="N114" i="19"/>
  <c r="Q113" i="19"/>
  <c r="P113" i="19"/>
  <c r="O113" i="19"/>
  <c r="N113" i="19"/>
  <c r="Q112" i="19"/>
  <c r="P112" i="19"/>
  <c r="O112" i="19"/>
  <c r="N112" i="19"/>
  <c r="Q111" i="19"/>
  <c r="P111" i="19"/>
  <c r="O111" i="19"/>
  <c r="N111" i="19"/>
  <c r="Q110" i="19"/>
  <c r="P110" i="19"/>
  <c r="O110" i="19"/>
  <c r="N110" i="19"/>
  <c r="Q109" i="19"/>
  <c r="P109" i="19"/>
  <c r="O109" i="19"/>
  <c r="N109" i="19"/>
  <c r="Q108" i="19"/>
  <c r="P108" i="19"/>
  <c r="O108" i="19"/>
  <c r="N108" i="19"/>
  <c r="Q107" i="19"/>
  <c r="P107" i="19"/>
  <c r="O107" i="19"/>
  <c r="N107" i="19"/>
  <c r="P106" i="19"/>
  <c r="O106" i="19"/>
  <c r="N106" i="19"/>
  <c r="Q105" i="19"/>
  <c r="P105" i="19"/>
  <c r="O105" i="19"/>
  <c r="N105" i="19"/>
  <c r="Q104" i="19"/>
  <c r="P104" i="19"/>
  <c r="O104" i="19"/>
  <c r="N104" i="19"/>
  <c r="Q103" i="19"/>
  <c r="P103" i="19"/>
  <c r="O103" i="19"/>
  <c r="N103" i="19"/>
  <c r="P102" i="19"/>
  <c r="O102" i="19"/>
  <c r="N102" i="19"/>
  <c r="Q101" i="19"/>
  <c r="P101" i="19"/>
  <c r="O101" i="19"/>
  <c r="N101" i="19"/>
  <c r="Q100" i="19"/>
  <c r="P100" i="19"/>
  <c r="O100" i="19"/>
  <c r="N100" i="19"/>
  <c r="N95" i="19" l="1"/>
  <c r="P93" i="19"/>
  <c r="O93" i="19"/>
  <c r="N93" i="19"/>
  <c r="P92" i="19"/>
  <c r="O92" i="19"/>
  <c r="P91" i="19"/>
  <c r="O91" i="19"/>
  <c r="N91" i="19"/>
  <c r="P90" i="19"/>
  <c r="O90" i="19"/>
  <c r="N90" i="19"/>
  <c r="P86" i="19" l="1"/>
  <c r="O86" i="19"/>
  <c r="N86" i="19"/>
  <c r="P85" i="19"/>
  <c r="O85" i="19"/>
  <c r="N85" i="19"/>
  <c r="P84" i="19"/>
  <c r="O84" i="19"/>
  <c r="N84" i="19"/>
  <c r="P83" i="19"/>
  <c r="O83" i="19"/>
  <c r="N83" i="19"/>
  <c r="P82" i="19"/>
  <c r="O82" i="19"/>
  <c r="N82" i="19"/>
  <c r="P81" i="19"/>
  <c r="O81" i="19"/>
  <c r="N81" i="19"/>
  <c r="P80" i="19"/>
  <c r="O80" i="19"/>
  <c r="B80" i="19"/>
  <c r="N80" i="19" s="1"/>
  <c r="P79" i="19"/>
  <c r="O79" i="19"/>
  <c r="B79" i="19"/>
  <c r="N79" i="19" s="1"/>
  <c r="P78" i="19"/>
  <c r="O78" i="19"/>
  <c r="B78" i="19"/>
  <c r="N78" i="19" s="1"/>
  <c r="P77" i="19"/>
  <c r="O77" i="19"/>
  <c r="B77" i="19"/>
  <c r="N77" i="19" s="1"/>
  <c r="P76" i="19"/>
  <c r="O76" i="19"/>
  <c r="N76" i="19"/>
  <c r="P75" i="19"/>
  <c r="O75" i="19"/>
  <c r="B75" i="19"/>
  <c r="N75" i="19" s="1"/>
  <c r="P74" i="19"/>
  <c r="O74" i="19"/>
  <c r="N74" i="19"/>
  <c r="O73" i="19"/>
  <c r="D73" i="19"/>
  <c r="P73" i="19" s="1"/>
  <c r="B73" i="19"/>
  <c r="N73" i="19" s="1"/>
  <c r="P72" i="19"/>
  <c r="O72" i="19"/>
  <c r="N72" i="19"/>
  <c r="O71" i="19"/>
  <c r="D71" i="19"/>
  <c r="P71" i="19" s="1"/>
  <c r="B71" i="19"/>
  <c r="N71" i="19" s="1"/>
  <c r="N67" i="19" l="1"/>
  <c r="P61" i="19" l="1"/>
  <c r="O61" i="19"/>
  <c r="N61" i="19"/>
  <c r="P60" i="19"/>
  <c r="O60" i="19"/>
  <c r="N60" i="19"/>
  <c r="P59" i="19"/>
  <c r="O59" i="19"/>
  <c r="N59" i="19"/>
  <c r="P58" i="19"/>
  <c r="O58" i="19"/>
  <c r="N58" i="19"/>
  <c r="P57" i="19"/>
  <c r="O57" i="19"/>
  <c r="N57" i="19"/>
  <c r="P56" i="19"/>
  <c r="C56" i="19"/>
  <c r="O56" i="19" s="1"/>
  <c r="B56" i="19"/>
  <c r="N56" i="19" s="1"/>
  <c r="P55" i="19"/>
  <c r="O55" i="19"/>
  <c r="N55" i="19"/>
  <c r="P54" i="19"/>
  <c r="O54" i="19"/>
  <c r="N54" i="19"/>
  <c r="P53" i="19"/>
  <c r="C53" i="19"/>
  <c r="O53" i="19" s="1"/>
  <c r="B53" i="19"/>
  <c r="N53" i="19" s="1"/>
  <c r="P52" i="19"/>
  <c r="O52" i="19"/>
  <c r="B52" i="19"/>
  <c r="N52" i="19" s="1"/>
  <c r="P48" i="19"/>
  <c r="O48" i="19"/>
  <c r="N48" i="19"/>
  <c r="P47" i="19"/>
  <c r="O47" i="19"/>
  <c r="N47" i="19"/>
  <c r="P46" i="19"/>
  <c r="O46" i="19"/>
  <c r="N46" i="19"/>
  <c r="P45" i="19"/>
  <c r="O45" i="19"/>
  <c r="N45" i="19"/>
  <c r="P44" i="19"/>
  <c r="C44" i="19"/>
  <c r="O44" i="19" s="1"/>
  <c r="B44" i="19"/>
  <c r="N44" i="19" s="1"/>
  <c r="P43" i="19"/>
  <c r="C43" i="19"/>
  <c r="O43" i="19" s="1"/>
  <c r="B43" i="19"/>
  <c r="N43" i="19" s="1"/>
  <c r="P42" i="19"/>
  <c r="O42" i="19"/>
  <c r="N42" i="19"/>
  <c r="P41" i="19"/>
  <c r="O41" i="19"/>
  <c r="N41" i="19"/>
  <c r="O37" i="19"/>
  <c r="N37" i="19"/>
  <c r="P36" i="19"/>
  <c r="O36" i="19"/>
  <c r="N36" i="19"/>
  <c r="O35" i="19"/>
  <c r="N35" i="19"/>
  <c r="P34" i="19"/>
  <c r="O34" i="19"/>
  <c r="N34" i="19"/>
  <c r="P33" i="19"/>
  <c r="O33" i="19"/>
  <c r="N33" i="19"/>
  <c r="P29" i="19"/>
  <c r="O29" i="19"/>
  <c r="N29" i="19"/>
  <c r="P28" i="19"/>
  <c r="O28" i="19"/>
  <c r="N28" i="19"/>
  <c r="P27" i="19"/>
  <c r="O27" i="19"/>
  <c r="N27" i="19"/>
  <c r="P26" i="19"/>
  <c r="O26" i="19"/>
  <c r="N26" i="19"/>
  <c r="P25" i="19"/>
  <c r="O25" i="19"/>
  <c r="N25" i="19"/>
  <c r="P24" i="19"/>
  <c r="O24" i="19"/>
  <c r="N24" i="19"/>
  <c r="P23" i="19"/>
  <c r="O23" i="19"/>
  <c r="N23" i="19"/>
  <c r="P22" i="19"/>
  <c r="O22" i="19"/>
  <c r="N22" i="19"/>
  <c r="P19" i="19" l="1"/>
  <c r="O19" i="19"/>
  <c r="N19" i="19"/>
  <c r="P18" i="19"/>
  <c r="O18" i="19"/>
  <c r="N18" i="19"/>
  <c r="P17" i="19"/>
  <c r="K17" i="19"/>
  <c r="O17" i="19" s="1"/>
  <c r="J17" i="19"/>
  <c r="N17" i="19" s="1"/>
  <c r="P16" i="19"/>
  <c r="K16" i="19"/>
  <c r="O16" i="19" s="1"/>
  <c r="J16" i="19"/>
  <c r="N16" i="19" s="1"/>
  <c r="P15" i="19"/>
  <c r="K15" i="19"/>
  <c r="O15" i="19" s="1"/>
  <c r="J15" i="19"/>
  <c r="N15" i="19" s="1"/>
  <c r="P14" i="19"/>
  <c r="O14" i="19"/>
  <c r="N14" i="19"/>
  <c r="P13" i="19"/>
  <c r="K13" i="19"/>
  <c r="O13" i="19" s="1"/>
  <c r="J13" i="19"/>
  <c r="N13" i="19" s="1"/>
  <c r="P12" i="19"/>
  <c r="K12" i="19"/>
  <c r="O12" i="19" s="1"/>
  <c r="J12" i="19"/>
  <c r="N12" i="19" s="1"/>
  <c r="P10" i="19"/>
  <c r="O10" i="19"/>
  <c r="N10" i="19"/>
  <c r="P9" i="19"/>
  <c r="K9" i="19"/>
  <c r="K5" i="19" s="1"/>
  <c r="J9" i="19"/>
  <c r="C9" i="19"/>
  <c r="O9" i="19" s="1"/>
  <c r="B9" i="19"/>
  <c r="N9" i="19" s="1"/>
  <c r="P8" i="19"/>
  <c r="O8" i="19"/>
  <c r="N8" i="19"/>
  <c r="P7" i="19"/>
  <c r="O7" i="19"/>
  <c r="N7" i="19"/>
  <c r="L5" i="19"/>
  <c r="D5" i="19"/>
  <c r="C5" i="19"/>
  <c r="E5" i="19"/>
  <c r="F5" i="19"/>
  <c r="G5" i="19"/>
  <c r="H5" i="19"/>
  <c r="I5" i="19"/>
  <c r="J5" i="19"/>
  <c r="M5" i="19"/>
  <c r="Q5" i="19"/>
  <c r="B5" i="19"/>
  <c r="P148" i="19"/>
  <c r="O148" i="19"/>
  <c r="Q146" i="19"/>
  <c r="P146" i="19"/>
  <c r="O146" i="19"/>
  <c r="N146" i="19"/>
  <c r="M145" i="19"/>
  <c r="L145" i="19"/>
  <c r="K145" i="19"/>
  <c r="J145" i="19"/>
  <c r="I145" i="19"/>
  <c r="H145" i="19"/>
  <c r="G145" i="19"/>
  <c r="F145" i="19"/>
  <c r="E145" i="19"/>
  <c r="D145" i="19"/>
  <c r="P145" i="19" s="1"/>
  <c r="C145" i="19"/>
  <c r="O145" i="19" s="1"/>
  <c r="B145" i="19"/>
  <c r="N145" i="19" s="1"/>
  <c r="Q145" i="19"/>
  <c r="P138" i="19"/>
  <c r="O138" i="19"/>
  <c r="N138" i="19"/>
  <c r="R137" i="19"/>
  <c r="M137" i="19"/>
  <c r="L137" i="19"/>
  <c r="K137" i="19"/>
  <c r="J137" i="19"/>
  <c r="I137" i="19"/>
  <c r="H137" i="19"/>
  <c r="G137" i="19"/>
  <c r="F137" i="19"/>
  <c r="E137" i="19"/>
  <c r="D137" i="19"/>
  <c r="P137" i="19" s="1"/>
  <c r="C137" i="19"/>
  <c r="O137" i="19" s="1"/>
  <c r="B137" i="19"/>
  <c r="N137" i="19" s="1"/>
  <c r="Q137" i="19"/>
  <c r="Q99" i="19"/>
  <c r="P99" i="19"/>
  <c r="O99" i="19"/>
  <c r="N99" i="19"/>
  <c r="P89" i="19"/>
  <c r="O89" i="19"/>
  <c r="N89" i="19"/>
  <c r="Q88" i="19"/>
  <c r="M88" i="19"/>
  <c r="L88" i="19"/>
  <c r="K88" i="19"/>
  <c r="J88" i="19"/>
  <c r="I88" i="19"/>
  <c r="H88" i="19"/>
  <c r="G88" i="19"/>
  <c r="F88" i="19"/>
  <c r="E88" i="19"/>
  <c r="D88" i="19"/>
  <c r="P88" i="19" s="1"/>
  <c r="C88" i="19"/>
  <c r="O88" i="19" s="1"/>
  <c r="B88" i="19"/>
  <c r="N88" i="19" s="1"/>
  <c r="P87" i="19"/>
  <c r="O87" i="19"/>
  <c r="N87" i="19"/>
  <c r="P70" i="19"/>
  <c r="O70" i="19"/>
  <c r="N70" i="19"/>
  <c r="M69" i="19"/>
  <c r="L69" i="19"/>
  <c r="K69" i="19"/>
  <c r="J69" i="19"/>
  <c r="I69" i="19"/>
  <c r="H69" i="19"/>
  <c r="G69" i="19"/>
  <c r="F69" i="19"/>
  <c r="E69" i="19"/>
  <c r="Q69" i="19" s="1"/>
  <c r="D69" i="19"/>
  <c r="P69" i="19" s="1"/>
  <c r="C69" i="19"/>
  <c r="O69" i="19" s="1"/>
  <c r="B69" i="19"/>
  <c r="N69" i="19" s="1"/>
  <c r="P68" i="19"/>
  <c r="O68" i="19"/>
  <c r="N68" i="19"/>
  <c r="P67" i="19"/>
  <c r="O67" i="19"/>
  <c r="P66" i="19"/>
  <c r="O66" i="19"/>
  <c r="N66" i="19"/>
  <c r="M65" i="19"/>
  <c r="L65" i="19"/>
  <c r="K65" i="19"/>
  <c r="J65" i="19"/>
  <c r="I65" i="19"/>
  <c r="H65" i="19"/>
  <c r="G65" i="19"/>
  <c r="F65" i="19"/>
  <c r="E65" i="19"/>
  <c r="Q65" i="19" s="1"/>
  <c r="D65" i="19"/>
  <c r="P65" i="19" s="1"/>
  <c r="C65" i="19"/>
  <c r="O65" i="19" s="1"/>
  <c r="B65" i="19"/>
  <c r="N65" i="19" s="1"/>
  <c r="P64" i="19"/>
  <c r="O64" i="19"/>
  <c r="N64" i="19"/>
  <c r="P62" i="19"/>
  <c r="O62" i="19"/>
  <c r="P51" i="19"/>
  <c r="O51" i="19"/>
  <c r="N51" i="19"/>
  <c r="Q50" i="19"/>
  <c r="M50" i="19"/>
  <c r="L50" i="19"/>
  <c r="K50" i="19"/>
  <c r="J50" i="19"/>
  <c r="I50" i="19"/>
  <c r="H50" i="19"/>
  <c r="G50" i="19"/>
  <c r="F50" i="19"/>
  <c r="E50" i="19"/>
  <c r="D50" i="19"/>
  <c r="P50" i="19" s="1"/>
  <c r="C50" i="19"/>
  <c r="O50" i="19" s="1"/>
  <c r="B50" i="19"/>
  <c r="N50" i="19" s="1"/>
  <c r="P49" i="19"/>
  <c r="O49" i="19"/>
  <c r="N49" i="19"/>
  <c r="P40" i="19"/>
  <c r="O40" i="19"/>
  <c r="N40" i="19"/>
  <c r="R39" i="19"/>
  <c r="R63" i="19" s="1"/>
  <c r="Q39" i="19"/>
  <c r="M39" i="19"/>
  <c r="L39" i="19"/>
  <c r="K39" i="19"/>
  <c r="J39" i="19"/>
  <c r="I39" i="19"/>
  <c r="H39" i="19"/>
  <c r="G39" i="19"/>
  <c r="F39" i="19"/>
  <c r="E39" i="19"/>
  <c r="D39" i="19"/>
  <c r="P39" i="19" s="1"/>
  <c r="C39" i="19"/>
  <c r="O39" i="19" s="1"/>
  <c r="B39" i="19"/>
  <c r="N39" i="19" s="1"/>
  <c r="P38" i="19"/>
  <c r="O38" i="19"/>
  <c r="N38" i="19"/>
  <c r="P32" i="19"/>
  <c r="O32" i="19"/>
  <c r="N32" i="19"/>
  <c r="Q31" i="19"/>
  <c r="M31" i="19"/>
  <c r="L31" i="19"/>
  <c r="K31" i="19"/>
  <c r="J31" i="19"/>
  <c r="I31" i="19"/>
  <c r="H31" i="19"/>
  <c r="G31" i="19"/>
  <c r="F31" i="19"/>
  <c r="E31" i="19"/>
  <c r="D31" i="19"/>
  <c r="P31" i="19" s="1"/>
  <c r="C31" i="19"/>
  <c r="O31" i="19" s="1"/>
  <c r="B31" i="19"/>
  <c r="N31" i="19" s="1"/>
  <c r="P30" i="19"/>
  <c r="O30" i="19"/>
  <c r="N30" i="19"/>
  <c r="Q21" i="19"/>
  <c r="Q63" i="19" s="1"/>
  <c r="Q98" i="19" s="1"/>
  <c r="Q147" i="19" s="1"/>
  <c r="M21" i="19"/>
  <c r="L21" i="19"/>
  <c r="K21" i="19"/>
  <c r="J21" i="19"/>
  <c r="J63" i="19" s="1"/>
  <c r="J98" i="19" s="1"/>
  <c r="J147" i="19" s="1"/>
  <c r="I21" i="19"/>
  <c r="H21" i="19"/>
  <c r="H63" i="19" s="1"/>
  <c r="H98" i="19" s="1"/>
  <c r="H147" i="19" s="1"/>
  <c r="H149" i="19" s="1"/>
  <c r="G21" i="19"/>
  <c r="F21" i="19"/>
  <c r="F63" i="19" s="1"/>
  <c r="F98" i="19" s="1"/>
  <c r="F147" i="19" s="1"/>
  <c r="F149" i="19" s="1"/>
  <c r="E21" i="19"/>
  <c r="D21" i="19"/>
  <c r="P21" i="19" s="1"/>
  <c r="C21" i="19"/>
  <c r="O21" i="19" s="1"/>
  <c r="B21" i="19"/>
  <c r="N21" i="19" s="1"/>
  <c r="P20" i="19"/>
  <c r="O20" i="19"/>
  <c r="N20" i="19"/>
  <c r="P6" i="19"/>
  <c r="O6" i="19"/>
  <c r="N6" i="19"/>
  <c r="K63" i="19" l="1"/>
  <c r="K98" i="19" s="1"/>
  <c r="K147" i="19" s="1"/>
  <c r="K149" i="19" s="1"/>
  <c r="I63" i="19"/>
  <c r="I98" i="19" s="1"/>
  <c r="I147" i="19" s="1"/>
  <c r="I149" i="19" s="1"/>
  <c r="G63" i="19"/>
  <c r="G98" i="19" s="1"/>
  <c r="G147" i="19" s="1"/>
  <c r="G149" i="19" s="1"/>
  <c r="E63" i="19"/>
  <c r="E98" i="19" s="1"/>
  <c r="E147" i="19" s="1"/>
  <c r="E149" i="19" s="1"/>
  <c r="D63" i="19"/>
  <c r="B63" i="19"/>
  <c r="B98" i="19" s="1"/>
  <c r="M63" i="19"/>
  <c r="M98" i="19" s="1"/>
  <c r="M147" i="19" s="1"/>
  <c r="M149" i="19" s="1"/>
  <c r="C63" i="19"/>
  <c r="L63" i="19"/>
  <c r="L98" i="19" s="1"/>
  <c r="L147" i="19" s="1"/>
  <c r="L149" i="19" s="1"/>
  <c r="O5" i="19"/>
  <c r="N5" i="19"/>
  <c r="P5" i="19"/>
  <c r="D98" i="19"/>
  <c r="J149" i="19"/>
  <c r="N148" i="19"/>
  <c r="O63" i="19" l="1"/>
  <c r="Q148" i="19"/>
  <c r="Q149" i="19" s="1"/>
  <c r="P63" i="19"/>
  <c r="C98" i="19"/>
  <c r="O98" i="19" s="1"/>
  <c r="N63" i="19"/>
  <c r="D147" i="19"/>
  <c r="P98" i="19"/>
  <c r="B147" i="19"/>
  <c r="N98" i="19"/>
  <c r="C147" i="19"/>
  <c r="C149" i="19" l="1"/>
  <c r="O149" i="19" s="1"/>
  <c r="O147" i="19"/>
  <c r="B149" i="19"/>
  <c r="N147" i="19"/>
  <c r="N149" i="19" s="1"/>
  <c r="D149" i="19"/>
  <c r="P149" i="19" s="1"/>
  <c r="P147" i="19"/>
  <c r="M59" i="18" l="1"/>
  <c r="L59" i="18"/>
  <c r="N59" i="18" s="1"/>
  <c r="M21" i="18"/>
  <c r="L21" i="18"/>
  <c r="J56" i="18"/>
  <c r="I56" i="18"/>
  <c r="H56" i="18"/>
  <c r="G56" i="18"/>
  <c r="F56" i="18"/>
  <c r="E56" i="18"/>
  <c r="D56" i="18"/>
  <c r="C56" i="18"/>
  <c r="B56" i="18"/>
  <c r="K51" i="18" l="1"/>
  <c r="L51" i="18"/>
  <c r="M51" i="18"/>
  <c r="N51" i="18" s="1"/>
  <c r="N21" i="18"/>
  <c r="M64" i="18"/>
  <c r="L64" i="18"/>
  <c r="K64" i="18"/>
  <c r="K63" i="18"/>
  <c r="J63" i="18"/>
  <c r="I63" i="18"/>
  <c r="H63" i="18"/>
  <c r="G63" i="18"/>
  <c r="F63" i="18"/>
  <c r="E63" i="18"/>
  <c r="D63" i="18"/>
  <c r="C63" i="18"/>
  <c r="B63" i="18"/>
  <c r="M62" i="18"/>
  <c r="L62" i="18"/>
  <c r="M61" i="18"/>
  <c r="L61" i="18"/>
  <c r="M60" i="18"/>
  <c r="L60" i="18"/>
  <c r="M58" i="18"/>
  <c r="M63" i="18" s="1"/>
  <c r="L58" i="18"/>
  <c r="L63" i="18" s="1"/>
  <c r="M55" i="18"/>
  <c r="L55" i="18"/>
  <c r="K55" i="18"/>
  <c r="M54" i="18"/>
  <c r="L54" i="18"/>
  <c r="K54" i="18"/>
  <c r="M53" i="18"/>
  <c r="L53" i="18"/>
  <c r="K53" i="18"/>
  <c r="M52" i="18"/>
  <c r="L52" i="18"/>
  <c r="K52" i="18"/>
  <c r="M50" i="18"/>
  <c r="L50" i="18"/>
  <c r="K50" i="18"/>
  <c r="M49" i="18"/>
  <c r="L49" i="18"/>
  <c r="K49" i="18"/>
  <c r="M48" i="18"/>
  <c r="L48" i="18"/>
  <c r="M47" i="18"/>
  <c r="L47" i="18"/>
  <c r="K47" i="18"/>
  <c r="M46" i="18"/>
  <c r="L46" i="18"/>
  <c r="K46" i="18"/>
  <c r="M45" i="18"/>
  <c r="L45" i="18"/>
  <c r="K45" i="18"/>
  <c r="M44" i="18"/>
  <c r="L44" i="18"/>
  <c r="K44" i="18"/>
  <c r="M43" i="18"/>
  <c r="L43" i="18"/>
  <c r="K43" i="18"/>
  <c r="M42" i="18"/>
  <c r="L42" i="18"/>
  <c r="K42" i="18"/>
  <c r="M41" i="18"/>
  <c r="L41" i="18"/>
  <c r="K41" i="18"/>
  <c r="M40" i="18"/>
  <c r="L40" i="18"/>
  <c r="K40" i="18"/>
  <c r="M39" i="18"/>
  <c r="L39" i="18"/>
  <c r="K39" i="18"/>
  <c r="M38" i="18"/>
  <c r="L38" i="18"/>
  <c r="K38" i="18"/>
  <c r="M37" i="18"/>
  <c r="L37" i="18"/>
  <c r="K37" i="18"/>
  <c r="M36" i="18"/>
  <c r="L36" i="18"/>
  <c r="K36" i="18"/>
  <c r="M35" i="18"/>
  <c r="L35" i="18"/>
  <c r="K35" i="18"/>
  <c r="M34" i="18"/>
  <c r="L34" i="18"/>
  <c r="K34" i="18"/>
  <c r="M33" i="18"/>
  <c r="L33" i="18"/>
  <c r="K33" i="18"/>
  <c r="M32" i="18"/>
  <c r="L32" i="18"/>
  <c r="K32" i="18"/>
  <c r="M31" i="18"/>
  <c r="L31" i="18"/>
  <c r="K31" i="18"/>
  <c r="M30" i="18"/>
  <c r="L30" i="18"/>
  <c r="K30" i="18"/>
  <c r="M29" i="18"/>
  <c r="L29" i="18"/>
  <c r="K29" i="18"/>
  <c r="M28" i="18"/>
  <c r="L28" i="18"/>
  <c r="K28" i="18"/>
  <c r="M27" i="18"/>
  <c r="L27" i="18"/>
  <c r="K27" i="18"/>
  <c r="M26" i="18"/>
  <c r="L26" i="18"/>
  <c r="K26" i="18"/>
  <c r="M25" i="18"/>
  <c r="L25" i="18"/>
  <c r="K25" i="18"/>
  <c r="M24" i="18"/>
  <c r="L24" i="18"/>
  <c r="K24" i="18"/>
  <c r="M23" i="18"/>
  <c r="L23" i="18"/>
  <c r="K23" i="18"/>
  <c r="M22" i="18"/>
  <c r="L22" i="18"/>
  <c r="K22" i="18"/>
  <c r="K21" i="18"/>
  <c r="M20" i="18"/>
  <c r="N20" i="18" s="1"/>
  <c r="L20" i="18"/>
  <c r="K20" i="18"/>
  <c r="M19" i="18"/>
  <c r="L19" i="18"/>
  <c r="K19" i="18"/>
  <c r="M18" i="18"/>
  <c r="N18" i="18" s="1"/>
  <c r="L18" i="18"/>
  <c r="K18" i="18"/>
  <c r="M17" i="18"/>
  <c r="L17" i="18"/>
  <c r="K17" i="18"/>
  <c r="M16" i="18"/>
  <c r="L16" i="18"/>
  <c r="K16" i="18"/>
  <c r="M15" i="18"/>
  <c r="L15" i="18"/>
  <c r="K15" i="18"/>
  <c r="M14" i="18"/>
  <c r="M56" i="18" s="1"/>
  <c r="L14" i="18"/>
  <c r="K14" i="18"/>
  <c r="K56" i="18" s="1"/>
  <c r="M13" i="18"/>
  <c r="L13" i="18"/>
  <c r="K13" i="18"/>
  <c r="J12" i="18"/>
  <c r="J65" i="18" s="1"/>
  <c r="I12" i="18"/>
  <c r="I65" i="18" s="1"/>
  <c r="H12" i="18"/>
  <c r="H65" i="18" s="1"/>
  <c r="G12" i="18"/>
  <c r="G65" i="18" s="1"/>
  <c r="G67" i="18" s="1"/>
  <c r="F12" i="18"/>
  <c r="F65" i="18" s="1"/>
  <c r="F67" i="18" s="1"/>
  <c r="E12" i="18"/>
  <c r="E65" i="18" s="1"/>
  <c r="E67" i="18" s="1"/>
  <c r="D12" i="18"/>
  <c r="D65" i="18" s="1"/>
  <c r="D67" i="18" s="1"/>
  <c r="C12" i="18"/>
  <c r="C65" i="18" s="1"/>
  <c r="C67" i="18" s="1"/>
  <c r="B12" i="18"/>
  <c r="B65" i="18" s="1"/>
  <c r="B67" i="18" s="1"/>
  <c r="M11" i="18"/>
  <c r="L11" i="18"/>
  <c r="K11" i="18"/>
  <c r="M10" i="18"/>
  <c r="N10" i="18" s="1"/>
  <c r="L10" i="18"/>
  <c r="K10" i="18"/>
  <c r="M9" i="18"/>
  <c r="L9" i="18"/>
  <c r="K9" i="18"/>
  <c r="M8" i="18"/>
  <c r="N8" i="18" s="1"/>
  <c r="L8" i="18"/>
  <c r="K8" i="18"/>
  <c r="M7" i="18"/>
  <c r="L7" i="18"/>
  <c r="K7" i="18"/>
  <c r="M6" i="18"/>
  <c r="N6" i="18" s="1"/>
  <c r="L6" i="18"/>
  <c r="K6" i="18"/>
  <c r="M5" i="18"/>
  <c r="L5" i="18"/>
  <c r="K5" i="18"/>
  <c r="M4" i="18"/>
  <c r="M12" i="18" s="1"/>
  <c r="L4" i="18"/>
  <c r="K4" i="18"/>
  <c r="N63" i="18" l="1"/>
  <c r="N60" i="18"/>
  <c r="N61" i="18"/>
  <c r="N62" i="18"/>
  <c r="N22" i="18"/>
  <c r="N24" i="18"/>
  <c r="N26" i="18"/>
  <c r="N28" i="18"/>
  <c r="N32" i="18"/>
  <c r="N34" i="18"/>
  <c r="N36" i="18"/>
  <c r="N38" i="18"/>
  <c r="N40" i="18"/>
  <c r="N42" i="18"/>
  <c r="N44" i="18"/>
  <c r="N46" i="18"/>
  <c r="N49" i="18"/>
  <c r="N52" i="18"/>
  <c r="N54" i="18"/>
  <c r="N5" i="18"/>
  <c r="N7" i="18"/>
  <c r="N15" i="18"/>
  <c r="N17" i="18"/>
  <c r="N19" i="18"/>
  <c r="N23" i="18"/>
  <c r="N25" i="18"/>
  <c r="N27" i="18"/>
  <c r="N29" i="18"/>
  <c r="N35" i="18"/>
  <c r="N37" i="18"/>
  <c r="N39" i="18"/>
  <c r="N41" i="18"/>
  <c r="N43" i="18"/>
  <c r="N45" i="18"/>
  <c r="N48" i="18"/>
  <c r="N50" i="18"/>
  <c r="N53" i="18"/>
  <c r="N55" i="18"/>
  <c r="N64" i="18"/>
  <c r="N4" i="18"/>
  <c r="N58" i="18"/>
  <c r="N9" i="18"/>
  <c r="N11" i="18"/>
  <c r="L56" i="18"/>
  <c r="N56" i="18" s="1"/>
  <c r="N14" i="18"/>
  <c r="L12" i="18"/>
  <c r="L65" i="18" s="1"/>
  <c r="L66" i="18"/>
  <c r="I67" i="18"/>
  <c r="H67" i="18"/>
  <c r="K66" i="18"/>
  <c r="J67" i="18"/>
  <c r="M66" i="18"/>
  <c r="M65" i="18"/>
  <c r="K12" i="18"/>
  <c r="K65" i="18" s="1"/>
  <c r="L67" i="18" l="1"/>
  <c r="N12" i="18"/>
  <c r="M67" i="18"/>
  <c r="N67" i="18" s="1"/>
  <c r="N65" i="18"/>
  <c r="N66" i="18"/>
  <c r="K67" i="18"/>
  <c r="F20" i="4" l="1"/>
  <c r="E20" i="4"/>
  <c r="G11" i="4"/>
  <c r="G18" i="4"/>
  <c r="G16" i="4"/>
  <c r="G14" i="4"/>
  <c r="G3" i="4"/>
  <c r="E65" i="6"/>
  <c r="G65" i="6"/>
  <c r="I65" i="6"/>
  <c r="O65" i="6"/>
  <c r="F59" i="6"/>
  <c r="G59" i="6"/>
  <c r="H59" i="6"/>
  <c r="J59" i="6"/>
  <c r="L59" i="6"/>
  <c r="N59" i="6"/>
  <c r="P59" i="6"/>
  <c r="D59" i="6"/>
  <c r="F54" i="6"/>
  <c r="G54" i="6"/>
  <c r="H54" i="6"/>
  <c r="I54" i="6"/>
  <c r="J54" i="6"/>
  <c r="L54" i="6"/>
  <c r="N54" i="6"/>
  <c r="D54" i="6"/>
  <c r="T16" i="2"/>
  <c r="D12" i="7" l="1"/>
  <c r="D14" i="7" s="1"/>
  <c r="D21" i="7" s="1"/>
  <c r="M16" i="2"/>
  <c r="R16" i="2"/>
  <c r="S16" i="2"/>
  <c r="P16" i="2"/>
  <c r="O16" i="2"/>
  <c r="N16" i="2"/>
  <c r="K16" i="2"/>
  <c r="J16" i="2"/>
  <c r="I16" i="2"/>
  <c r="J42" i="6"/>
  <c r="J65" i="6" s="1"/>
  <c r="H42" i="6"/>
  <c r="H65" i="6" s="1"/>
  <c r="H19" i="10"/>
  <c r="G19" i="10"/>
  <c r="F19" i="10"/>
  <c r="I18" i="10"/>
  <c r="I17" i="10"/>
  <c r="I16" i="10"/>
  <c r="I9" i="10"/>
  <c r="I8" i="10"/>
  <c r="I7" i="10"/>
  <c r="I6" i="10"/>
  <c r="I5" i="10"/>
  <c r="I4" i="10"/>
  <c r="I3" i="10"/>
  <c r="H9" i="10"/>
  <c r="H8" i="10"/>
  <c r="H6" i="10"/>
  <c r="H5" i="10"/>
  <c r="H4" i="10"/>
  <c r="G10" i="10"/>
  <c r="F10" i="10"/>
  <c r="E10" i="10"/>
  <c r="D10" i="10"/>
  <c r="C10" i="10"/>
  <c r="B10" i="10"/>
  <c r="Q11" i="5"/>
  <c r="P9" i="5"/>
  <c r="N9" i="5"/>
  <c r="N11" i="5" s="1"/>
  <c r="M9" i="5"/>
  <c r="M11" i="5" s="1"/>
  <c r="J9" i="5"/>
  <c r="J11" i="5" s="1"/>
  <c r="I9" i="5"/>
  <c r="I11" i="5" s="1"/>
  <c r="F9" i="5"/>
  <c r="F11" i="5" s="1"/>
  <c r="E9" i="5"/>
  <c r="E11" i="5" s="1"/>
  <c r="P8" i="5"/>
  <c r="P10" i="5"/>
  <c r="G17" i="4"/>
  <c r="F13" i="4"/>
  <c r="E13" i="4"/>
  <c r="G12" i="4"/>
  <c r="G10" i="4"/>
  <c r="G9" i="4"/>
  <c r="G8" i="4"/>
  <c r="G4" i="4"/>
  <c r="G19" i="4"/>
  <c r="G20" i="4" s="1"/>
  <c r="G2" i="4"/>
  <c r="U16" i="2"/>
  <c r="Q16" i="2"/>
  <c r="L16" i="2"/>
  <c r="D16" i="2"/>
  <c r="C16" i="2"/>
  <c r="B16" i="2"/>
  <c r="E16" i="2"/>
  <c r="D26" i="7"/>
  <c r="I19" i="10" l="1"/>
  <c r="I10" i="10"/>
  <c r="P11" i="5"/>
  <c r="G13" i="4"/>
  <c r="D27" i="7"/>
  <c r="E12" i="7"/>
  <c r="E14" i="7" s="1"/>
  <c r="E21" i="7" s="1"/>
  <c r="E27" i="7" s="1"/>
  <c r="C12" i="7"/>
  <c r="C14" i="7" s="1"/>
  <c r="C21" i="7" s="1"/>
  <c r="E63" i="6" l="1"/>
  <c r="P42" i="6"/>
  <c r="P65" i="6" s="1"/>
  <c r="F42" i="6"/>
  <c r="F65" i="6" s="1"/>
  <c r="C26" i="7"/>
  <c r="N42" i="6"/>
  <c r="N65" i="6" s="1"/>
  <c r="L42" i="6"/>
  <c r="L65" i="6" s="1"/>
  <c r="D42" i="6"/>
  <c r="D65" i="6" s="1"/>
  <c r="O63" i="6"/>
  <c r="P63" i="6"/>
  <c r="H3" i="10"/>
  <c r="H10" i="10" s="1"/>
  <c r="O9" i="5"/>
  <c r="O10" i="5" s="1"/>
  <c r="O11" i="5" s="1"/>
  <c r="C27" i="7" l="1"/>
  <c r="F321" i="20"/>
</calcChain>
</file>

<file path=xl/sharedStrings.xml><?xml version="1.0" encoding="utf-8"?>
<sst xmlns="http://schemas.openxmlformats.org/spreadsheetml/2006/main" count="891" uniqueCount="470">
  <si>
    <t>Megnevezés</t>
  </si>
  <si>
    <t>%</t>
  </si>
  <si>
    <t xml:space="preserve">Tény </t>
  </si>
  <si>
    <t>Állami hozzájárulás jogcíme (az éves költségvetési törvény szerint)</t>
  </si>
  <si>
    <t>Év végi korrigált</t>
  </si>
  <si>
    <t>Tényleges</t>
  </si>
  <si>
    <t>Év végi eltérés december 31.</t>
  </si>
  <si>
    <t>október 15.</t>
  </si>
  <si>
    <t>mutatószám</t>
  </si>
  <si>
    <t>hozzájárulás</t>
  </si>
  <si>
    <t>összeg</t>
  </si>
  <si>
    <t>Normatíva</t>
  </si>
  <si>
    <t xml:space="preserve">Mutató </t>
  </si>
  <si>
    <t xml:space="preserve">Megnevezés </t>
  </si>
  <si>
    <t>Mutató 
Terv     Tény</t>
  </si>
  <si>
    <t>Fajlagos
 összeg
Ft</t>
  </si>
  <si>
    <t xml:space="preserve">Ebből </t>
  </si>
  <si>
    <t xml:space="preserve">Különbség </t>
  </si>
  <si>
    <t>Piroskavárosi Idősek
Otthona</t>
  </si>
  <si>
    <t>Mutató 
Terv        Tény</t>
  </si>
  <si>
    <t>Ft
Terv    Tény</t>
  </si>
  <si>
    <t>Mutató(fő)
Terv        Tény</t>
  </si>
  <si>
    <t>Ft
Terv     Tény</t>
  </si>
  <si>
    <t>Összeg</t>
  </si>
  <si>
    <t>Intézmény üzemeltetési támogatás</t>
  </si>
  <si>
    <t>Összesen</t>
  </si>
  <si>
    <t>Különbség
(Ft)</t>
  </si>
  <si>
    <t xml:space="preserve">Óvodai ellátás összesen </t>
  </si>
  <si>
    <t>Bölcsődei ellátás összesen</t>
  </si>
  <si>
    <t>Terv</t>
  </si>
  <si>
    <t xml:space="preserve">Óvoda </t>
  </si>
  <si>
    <t xml:space="preserve">Általános Iskola </t>
  </si>
  <si>
    <t>Gimnázium</t>
  </si>
  <si>
    <t xml:space="preserve">Szakközépiskola </t>
  </si>
  <si>
    <t>Kollégium</t>
  </si>
  <si>
    <t>Intézmény/feladat</t>
  </si>
  <si>
    <t>Adózók száma (fő)</t>
  </si>
  <si>
    <t>Helyes-
bített folyó évi terhelés          (e Ft)</t>
  </si>
  <si>
    <t>Adótörlés (folyó évi)  (e Ft)</t>
  </si>
  <si>
    <t>Évek</t>
  </si>
  <si>
    <t>Építményadó</t>
  </si>
  <si>
    <t xml:space="preserve">Kommunális adó </t>
  </si>
  <si>
    <t xml:space="preserve">Idegenforgalmi adó </t>
  </si>
  <si>
    <t xml:space="preserve">  tartózkodás után</t>
  </si>
  <si>
    <t>Iparűzési adó</t>
  </si>
  <si>
    <t>Gépjárműadó (összesen)</t>
  </si>
  <si>
    <t>Összesen:</t>
  </si>
  <si>
    <t xml:space="preserve"> </t>
  </si>
  <si>
    <t xml:space="preserve">Óvodai, iskolai, kollégiumi étkeztetés támogatása összesen intézményüzemeltetési támogatás  </t>
  </si>
  <si>
    <t>Eredeti</t>
  </si>
  <si>
    <t>Módosított</t>
  </si>
  <si>
    <t>Egyéb működési célú támogatások bevételei államháztartáson belülről</t>
  </si>
  <si>
    <t>Felhalmozási célú támogatások államháztartáson belülről</t>
  </si>
  <si>
    <t>Működési bevételek</t>
  </si>
  <si>
    <t>Felhalmozási bevételek</t>
  </si>
  <si>
    <t xml:space="preserve">Települési Önkormányzatok egyes köznevelési  feladatainak támogatása </t>
  </si>
  <si>
    <t>Települési önkormányzatok kulturális feladatainak támogatása</t>
  </si>
  <si>
    <t>Közhatalmi bevétel</t>
  </si>
  <si>
    <t xml:space="preserve">Működési célra átvett pénzeszközök </t>
  </si>
  <si>
    <t xml:space="preserve">Helyi önkormányzatok működésének általános támogatása </t>
  </si>
  <si>
    <t>Államháztartáson belüli megelőlegezés</t>
  </si>
  <si>
    <t xml:space="preserve">100% kedvezmény </t>
  </si>
  <si>
    <t xml:space="preserve">50% kedvezmény </t>
  </si>
  <si>
    <t xml:space="preserve">Összesen </t>
  </si>
  <si>
    <t xml:space="preserve">Terv </t>
  </si>
  <si>
    <t xml:space="preserve">Bölcsőde </t>
  </si>
  <si>
    <t xml:space="preserve">Korrigált </t>
  </si>
  <si>
    <t>Tény-
korrigált</t>
  </si>
  <si>
    <t>Összeg
Ft
Terv             Tény</t>
  </si>
  <si>
    <t>1.1. Csongrád Városi Önkormányzat</t>
  </si>
  <si>
    <t xml:space="preserve">    Összeg 
    Terv (Ft)            Tény (Ft)</t>
  </si>
  <si>
    <t>Csongrád Városi Önkormányzat</t>
  </si>
  <si>
    <t>Hitel, kölcsön felvétel pénzügyi vállalkozástól</t>
  </si>
  <si>
    <t xml:space="preserve"> Óvodapedagógusok elismert létszáma (8 hóra)</t>
  </si>
  <si>
    <t xml:space="preserve">Óvodapedagógus szakképzettséggel rendelkező óvodapedagógusok munkáját segítők száma </t>
  </si>
  <si>
    <t>Óvoda működési támogatás (8 hó)</t>
  </si>
  <si>
    <t>Mutató</t>
  </si>
  <si>
    <t>Normatíva
(Ft)</t>
  </si>
  <si>
    <t>Adatok Ft-ban</t>
  </si>
  <si>
    <t>Összesen Ft</t>
  </si>
  <si>
    <t xml:space="preserve">A zöldterület-gazdálkodással kapcsolatos feladatok ellátásának támogatása - beszámítás után </t>
  </si>
  <si>
    <t xml:space="preserve">Közvilágítás fenntartásának támogatása </t>
  </si>
  <si>
    <t xml:space="preserve">Közvilágítás fenntartásának támogatása - beszámítás után </t>
  </si>
  <si>
    <t xml:space="preserve">Köztemető fenntartással kapcsolatos feladatok támogatása </t>
  </si>
  <si>
    <t xml:space="preserve">Köztemető fenntartással kapcsolatos feladatok támogatása - beszámítás után </t>
  </si>
  <si>
    <t xml:space="preserve">Közutak fenntartásának támogatása </t>
  </si>
  <si>
    <t xml:space="preserve">Közutak fenntartásának támogatása - beszámítás után </t>
  </si>
  <si>
    <t>Egyéb önkormányzati feladatok támogatása - beszámítás után</t>
  </si>
  <si>
    <t>Lakott külterülettel kapcsolatos feladatok támogatása - beszámítás után</t>
  </si>
  <si>
    <t>Üdülőhelyi feladatok támogatása - beszámítás után</t>
  </si>
  <si>
    <t>Beszámítás</t>
  </si>
  <si>
    <t>Nem közművel összegyűjtött háztartási szennyvíz ártalmatlanítása</t>
  </si>
  <si>
    <t>Budapest Főváros Önkormányzatának kiegészítő támogatása</t>
  </si>
  <si>
    <t>Határátkelőhelyek fenntartásának támogatása</t>
  </si>
  <si>
    <t>Pedagógus szakképzettséggel rendelkező óvodapedagógusok pótl. támogatás (8 hó)</t>
  </si>
  <si>
    <t xml:space="preserve">Családi és gyermekjóléti központ </t>
  </si>
  <si>
    <t xml:space="preserve">Települési önkormányzat által biztosított szakosított szociális ellátás </t>
  </si>
  <si>
    <t>- finanszírozás szempontjából elismert szakmai dolgozó bértámogatása</t>
  </si>
  <si>
    <t>- rászoruló gyermekek szünidei étkeztetésének támogatása</t>
  </si>
  <si>
    <t>A zöldterület-gazdálkodással kapcsolatos feladatok ellátásának támogatása (hektár)</t>
  </si>
  <si>
    <t>Egyéb önkormányzati feladatok támogatása (fő)</t>
  </si>
  <si>
    <t>Lakott külterülettel kapcsolatos feladatok támogatása (fő)</t>
  </si>
  <si>
    <t>Üdülőhelyi feladatok támogatása (Ft)</t>
  </si>
  <si>
    <t>- intézményi üzemeltetés támogatás</t>
  </si>
  <si>
    <t>- finanszírozás szempontjából elismert dolgozó bértámogatása (gyermekétkeztetés támogatása)</t>
  </si>
  <si>
    <t>- gyermekétkeztetés üzemeltetési támogatása</t>
  </si>
  <si>
    <t xml:space="preserve">- kiegészítő támogatás bölcsődében foglalkoztatott felsőfokú végzettségű kisgyermeknevelők béréhez </t>
  </si>
  <si>
    <t xml:space="preserve">II. köznevelési feladatok  összesen </t>
  </si>
  <si>
    <t xml:space="preserve">-Óvodaműködtetési támogatás (8 hó) </t>
  </si>
  <si>
    <t xml:space="preserve">Dr. Szarka Ödön Egyesített Egészségügyi
 és Szociális Intézmény </t>
  </si>
  <si>
    <t>Gyermekétkeztetés üzemeltetési támogatás</t>
  </si>
  <si>
    <t>Mutató (fő)</t>
  </si>
  <si>
    <t>Összeg (Ft)</t>
  </si>
  <si>
    <t>Különbség (Ft)</t>
  </si>
  <si>
    <t xml:space="preserve">Előző évi maradvány igénybevétele </t>
  </si>
  <si>
    <t xml:space="preserve">Adatok fő-ben és Ft-ban </t>
  </si>
  <si>
    <t xml:space="preserve">I. A helyi önkormányzatok működésének általános támogatása összesen (beszámítás után) </t>
  </si>
  <si>
    <t xml:space="preserve">Család és Gyermekjóléti Szolgálat </t>
  </si>
  <si>
    <t>Normatív kedv.
 nem részesülők</t>
  </si>
  <si>
    <t>Rászoruló gyermekek szünidei étkeztetésének támogatása</t>
  </si>
  <si>
    <t xml:space="preserve">A települési önkormányzatok működésének támogatása </t>
  </si>
  <si>
    <t>I.1. jogcímekhez kapcsolódó kiegészítés (bérkompenzáció)</t>
  </si>
  <si>
    <t>Bölcsőde, finanszírozási szempontból elismert középfokú végzettségű dolgozó bértámogatása</t>
  </si>
  <si>
    <t>Bölcsőde, finanszírozási szempontból elismert felsőfokú végzettségű dolgozó bértámogatása</t>
  </si>
  <si>
    <t>Óvodai és iskolai szociális segítő tev. tám.</t>
  </si>
  <si>
    <t>-Finanszírozás szempontjából elismert felsősokú végzettségű dolgozó bértám.</t>
  </si>
  <si>
    <t>-Finanszírozás szempontjából elismert középfokú végzettségű dolgozó bértám.</t>
  </si>
  <si>
    <t xml:space="preserve">- óvodai és iskolai szociális segítő tevékenység tám. </t>
  </si>
  <si>
    <t xml:space="preserve">Likviditási célú hitelek </t>
  </si>
  <si>
    <t xml:space="preserve">Felhalmozásra átvett pénzeszközök 
(kölcsönök ) </t>
  </si>
  <si>
    <t xml:space="preserve">Pedagógus Szakképzettséggel rendelkező óvodapedagógusok munkáját közvetlenül segítők
 (Közn. tv. 2. sz. mellélklete szerint) </t>
  </si>
  <si>
    <t>Óvoda működési támogatása (4hó)</t>
  </si>
  <si>
    <t>május 31.</t>
  </si>
  <si>
    <t>V. Alapfokú végzettségű pedagógus II. fizetési kategóriába sorolt tám. (akik a végzettséget 2018. 01. 01-ig szerezték meg)</t>
  </si>
  <si>
    <t>-</t>
  </si>
  <si>
    <t>Óvodai és iskolai szociális segítő tevékenység támogatása</t>
  </si>
  <si>
    <t>Bölcsőde üzemeltetési támogatás</t>
  </si>
  <si>
    <t>Család és Gyermekjóléti  Központ</t>
  </si>
  <si>
    <t xml:space="preserve">Finanszírozás szempontjából elismert  bétz. </t>
  </si>
  <si>
    <t>2019.</t>
  </si>
  <si>
    <t xml:space="preserve">Nyert összeg
Ft-ban </t>
  </si>
  <si>
    <t>Önkormányzati 
önerő Ft</t>
  </si>
  <si>
    <t xml:space="preserve">Művelődési Központ és Városi Galéria </t>
  </si>
  <si>
    <t>Csongrádi Alkotóház</t>
  </si>
  <si>
    <t>Önkormányzat összesen:</t>
  </si>
  <si>
    <t>MINDÖSSZESEN:</t>
  </si>
  <si>
    <t>Pedagógus szakképzettséggel rendelkező óvodapedagógusok munkáját segítők (4 hó) pótlólagos tám.</t>
  </si>
  <si>
    <t xml:space="preserve">  épület után</t>
  </si>
  <si>
    <t>Kiegészítő felmérés</t>
  </si>
  <si>
    <t>Költségvetési törvény alapján feladatátvétellel/feladatátadással kiegészítő felméréssel korrigált</t>
  </si>
  <si>
    <t xml:space="preserve">Pedagógus szakképzettséggel rendelkező óvodapedagógusok nevelő munkáját közvetlenül segítők száma a Köznev. tv. 2. melléklete szerint </t>
  </si>
  <si>
    <t>Család és Gyermekjóléti Szolgálat 
működtetés</t>
  </si>
  <si>
    <t>Szakiskola</t>
  </si>
  <si>
    <t xml:space="preserve">-Óvodapedagógusok bére </t>
  </si>
  <si>
    <t xml:space="preserve">-Óvodapedagógusok munkáját közvetlenül segítők bére </t>
  </si>
  <si>
    <t>Önkormányzat össz. halm. nélkül</t>
  </si>
  <si>
    <t>-Intézményfinanszírozás</t>
  </si>
  <si>
    <t xml:space="preserve">11. Cs.V.Ö. Homokhátság Gesztor Intézménye </t>
  </si>
  <si>
    <t>Hivatali feladat összesen</t>
  </si>
  <si>
    <t xml:space="preserve">041233 Hosszabb időtartamú közfoglalkoztatás 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</si>
  <si>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</si>
  <si>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</si>
  <si>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</si>
  <si>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</si>
  <si>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</si>
  <si>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041237 Közfoglalkoztatási mintaprogram</t>
  </si>
  <si>
    <t>Esély Szociális és Gyermekjóléti Alapellátási Kp. támog.</t>
  </si>
  <si>
    <t>074040 Fertőző megbetegedések megelőzése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</si>
  <si>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</si>
  <si>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</si>
  <si>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</si>
  <si>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</si>
  <si>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</si>
  <si>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082091 Közművelődés-közösségi és társadalmi részvétel fejleszt.</t>
  </si>
  <si>
    <t xml:space="preserve">081045 Sportegyesületek támogatása, bizottsági keret </t>
  </si>
  <si>
    <t>056010 Autómentes Nap</t>
  </si>
  <si>
    <t>074051 Nem fertőző megbetegedések megelőzése</t>
  </si>
  <si>
    <t>Foglalkozás egészségügyi ellátás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</si>
  <si>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</si>
  <si>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</si>
  <si>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</si>
  <si>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Iparűzési adóbevétel elmaradás miatti kompenzáció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</si>
  <si>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</si>
  <si>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</si>
  <si>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</si>
  <si>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</si>
  <si>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</si>
  <si>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</si>
  <si>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</si>
  <si>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</si>
  <si>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</si>
  <si>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</si>
  <si>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</si>
  <si>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</si>
  <si>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</si>
  <si>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</si>
  <si>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Összes bevétel</t>
  </si>
  <si>
    <t>Önkormányzati támogatás</t>
  </si>
  <si>
    <t>Átvett pénzeszköz</t>
  </si>
  <si>
    <t>Saját bevétel</t>
  </si>
  <si>
    <t>- Finanszírozási bevétel (hitel, kölcsön)</t>
  </si>
  <si>
    <t>- irányító szervi támogatás</t>
  </si>
  <si>
    <t>-előző évi maradvány igénybevétele</t>
  </si>
  <si>
    <t>- felhalm.célú támogatások, kölcsönök visszatérülése</t>
  </si>
  <si>
    <t>- felhalmozási célra átvett pénzeszköz ÁHT-on kívülről</t>
  </si>
  <si>
    <t>- műk.célú támogatások, kölcsönök visszatérülése</t>
  </si>
  <si>
    <t>- működési célú átvett pénzeszköz ÁH-on kívülről</t>
  </si>
  <si>
    <t>- felhalmozási bevételek</t>
  </si>
  <si>
    <t>- egyéb működési bevételek</t>
  </si>
  <si>
    <t>-biztosító által fizetett kártérítés</t>
  </si>
  <si>
    <t>- egyéb pénzügyi műveletek bevételei</t>
  </si>
  <si>
    <t>- kamatbevételek</t>
  </si>
  <si>
    <t xml:space="preserve">- ÁFA visszatérülések </t>
  </si>
  <si>
    <t>- ÁFA bevételek</t>
  </si>
  <si>
    <t>- ellátási díjak</t>
  </si>
  <si>
    <t>- tulajdonosi bevételek</t>
  </si>
  <si>
    <t>- közvetített szolgáltatások ellenértéke</t>
  </si>
  <si>
    <t>-szolgáltatások ellenértéke</t>
  </si>
  <si>
    <t>- készletértékesítés ellenértéke</t>
  </si>
  <si>
    <t>- közhatalmi bevételek</t>
  </si>
  <si>
    <t>-egyéb felhalmozási célú támogatások ÁH belülről</t>
  </si>
  <si>
    <t>- egyéb működési célú támogatások ÁH belülről</t>
  </si>
  <si>
    <t>- működési célú támogatások ÁH belülről</t>
  </si>
  <si>
    <t xml:space="preserve">11.Homokhátsági Konzorcium Munkaszervezete </t>
  </si>
  <si>
    <t>10.Önkormányzati feladatok</t>
  </si>
  <si>
    <t>9. Polgármesteri Hivatal</t>
  </si>
  <si>
    <t>INTÉZMÉNY ÖSSZESEN:</t>
  </si>
  <si>
    <t>8. Alkotóház</t>
  </si>
  <si>
    <t>7. Dr.Szarka Ödön Egyesített Eü. És Szociális Intézmény</t>
  </si>
  <si>
    <t>Összesen :</t>
  </si>
  <si>
    <t xml:space="preserve">6. Piroskavárosi Idősek Otthona </t>
  </si>
  <si>
    <t xml:space="preserve">4. Csongrádi Információs Központ </t>
  </si>
  <si>
    <t>3. Óvodák Igazgatósága</t>
  </si>
  <si>
    <t xml:space="preserve">2. Városellátó Intézmény </t>
  </si>
  <si>
    <t xml:space="preserve">1. GESZ </t>
  </si>
  <si>
    <t>Óvodák Igazgatósága</t>
  </si>
  <si>
    <t>MINDÖSSZESEN</t>
  </si>
  <si>
    <t>Működési célú költségvetési támogatás, kiegészítő támogatások</t>
  </si>
  <si>
    <t xml:space="preserve">Önkormányzatok működési támogatásai </t>
  </si>
  <si>
    <t>2020.</t>
  </si>
  <si>
    <t xml:space="preserve"> Önkormányzati hivatal működésének
támogatása a 2021. évben (fő)</t>
  </si>
  <si>
    <t>Óvodapedagógusok nevelő munkáját közvetlenül
segítők száma a Közokt. tv. 2. számú melléklet első része
szerint Ped. II. kategóriába sorolt</t>
  </si>
  <si>
    <t>Mesterpedagógus</t>
  </si>
  <si>
    <t>Alapfokú végzettségű ped. II. sorolt óvodapedagógusok kieg. Támogatása</t>
  </si>
  <si>
    <t>Alapfokú végzettségű mesterpedagógus kategóriába óvodapedagógusok kiegészítő támogatása</t>
  </si>
  <si>
    <t xml:space="preserve">- Alapfokú végzettségű mesterpedagógusi kategóriába sorolt pedagógusok kiegészítő támogatása </t>
  </si>
  <si>
    <t>Alapfokú végzettségű pedagógus II. sorolt óvodapedagógusok kiegészító támogatása</t>
  </si>
  <si>
    <t>-Mesterpedagógus kategóriába sorolt óvodapedagógusok kiegészítő támogatása</t>
  </si>
  <si>
    <t xml:space="preserve">    Normatíva alapja (fő)
    Terv            Tény
  /módosított/</t>
  </si>
  <si>
    <t xml:space="preserve">-Alapfokú végzettségű óvodapedagógusok munkáját közvetlenül segítők pedagógus II-be soroltak támogatása  </t>
  </si>
  <si>
    <r>
      <rPr>
        <b/>
        <sz val="10.5"/>
        <rFont val="Times New Roman"/>
        <family val="1"/>
        <charset val="238"/>
      </rPr>
      <t>Normatíva</t>
    </r>
    <r>
      <rPr>
        <b/>
        <sz val="12"/>
        <rFont val="Times New Roman"/>
        <family val="1"/>
        <charset val="238"/>
      </rPr>
      <t xml:space="preserve">
(Ft) </t>
    </r>
  </si>
  <si>
    <t>Számított konyhai dolgozói létszám (fő)</t>
  </si>
  <si>
    <t>2021.</t>
  </si>
  <si>
    <t xml:space="preserve">Nem esedékes hátralék </t>
  </si>
  <si>
    <t>Túlfizetés</t>
  </si>
  <si>
    <t xml:space="preserve">Fennálló tartozásból múlt évi hátralék
  (e Ft) </t>
  </si>
  <si>
    <t xml:space="preserve">Települési önkormányzatok szociális és gyermekjóléti feladatok támogatása </t>
  </si>
  <si>
    <t>Elszámolásból származó bevételek</t>
  </si>
  <si>
    <t>Működési célú támogatások államháztartáson belülről /8+9/</t>
  </si>
  <si>
    <t>Költségvetési bevételek összesen (10+...+16)</t>
  </si>
  <si>
    <t>Finanszírozási bevételek összesen (18+...+21)</t>
  </si>
  <si>
    <t>Bevételek összesen (önkormányzat) (17 + 22)</t>
  </si>
  <si>
    <t>terv</t>
  </si>
  <si>
    <t xml:space="preserve">3. Óvodák Igazgatósága                               </t>
  </si>
  <si>
    <t>01</t>
  </si>
  <si>
    <t>Ávr. 111. § a) szerinti valamennyi támogatás  visszafizetendő összege</t>
  </si>
  <si>
    <t xml:space="preserve">A 11/C. űrlap 5. során elszámolt 2. melléklet 1.2.3. a pedagógusok minősítéséhez kapcsolódó támogatás (11/C. 4. sor 3. oszlopból) </t>
  </si>
  <si>
    <t>Települési önkormányzatok gyermekétkeztetési feladatainak támogatása</t>
  </si>
  <si>
    <t>Óvodapedagógusok elismert száma (pótlólagos összeg)</t>
  </si>
  <si>
    <t xml:space="preserve">-Pedagógus szakképzettséggel rendelkező óvodapedagógsok munkáját közvetlenül segítők (közn. tv. 2. sz. mell.) </t>
  </si>
  <si>
    <t>normatíva</t>
  </si>
  <si>
    <t>32 555 360</t>
  </si>
  <si>
    <t>III. Települési önkorm. szociális és gyermekjóléti feladatell.</t>
  </si>
  <si>
    <t xml:space="preserve">IV. Szociális és gyermekétkeztetési feladatok össszesen </t>
  </si>
  <si>
    <t>V. Települési önkormányzatok könyvtári és közművelődési feladatok támogatása</t>
  </si>
  <si>
    <t xml:space="preserve">VI. Települési önkormányzatok múzeális feladatainak támogatása </t>
  </si>
  <si>
    <t xml:space="preserve">VII.Települési önkorm. könytári érdekeltségnövelő támogatása </t>
  </si>
  <si>
    <t xml:space="preserve">Könyvtári, közművelődési és múzeumi  összesen </t>
  </si>
  <si>
    <t>VIII. Óvodai és iskolai segítő tev. támogatása</t>
  </si>
  <si>
    <t>IX. MINDÖSSZESEN( I-VIII)</t>
  </si>
  <si>
    <t>Összes hátralék (e Ft)</t>
  </si>
  <si>
    <t>2022.</t>
  </si>
  <si>
    <t>Tényleges befizetések  (eFt)</t>
  </si>
  <si>
    <r>
      <t xml:space="preserve">                                                                   1.2.2 Kimutatás a </t>
    </r>
    <r>
      <rPr>
        <b/>
        <u/>
        <sz val="12"/>
        <rFont val="Times New Roman"/>
        <family val="1"/>
      </rPr>
      <t xml:space="preserve">kivetett </t>
    </r>
    <r>
      <rPr>
        <b/>
        <sz val="12"/>
        <rFont val="Times New Roman"/>
        <family val="1"/>
      </rPr>
      <t>helyi adókról, gépjárműadókról</t>
    </r>
  </si>
  <si>
    <t xml:space="preserve">                                                                    és adóhátralék összegéről 2022. évben 
                                                                  (zárási összesítő alapján)</t>
  </si>
  <si>
    <t>Megjegyzés: A fajlagos öszeg az alap + kiegészítésként kapott normatív együttes összegét tartalmazza.</t>
  </si>
  <si>
    <t xml:space="preserve">A helyi önkormányzatok visszafizetési kötelezettsége, pótlólagos támogatása (Ávr. 111. §), és a jogtalan igénybevétele után fizetendő ügyleti kamata (Ávr. 112. §) </t>
  </si>
  <si>
    <t>07</t>
  </si>
  <si>
    <t>Önkormányzatot megillető pótlólagos támogatás (2+7)</t>
  </si>
  <si>
    <t xml:space="preserve">A költségvetési támogatások pótlólagosan járó összege (Ávr. 111. § e) </t>
  </si>
  <si>
    <t>A 11/C. űrlap 4. során elszámolt 2. melléklet 1.2.3.  a pedagógusok minősítéséhez kapcsolódó támogatásból változás összege májusi felmérés alapján</t>
  </si>
  <si>
    <t>13</t>
  </si>
  <si>
    <t>Kamatalapba számító együttes eltérés összege a 2021. XC. törvény 41. § (3) bekezdése alapján ( a 11/C. űrlap 2,4,5,6,7,8,9 és 10. sor 11. oszlop értékeinek összege csökkenetve ugyanezen sorok 10. oszlopának értékével, növelve a 11/L. űrlap 11. sor 3. oszlopával és csökkentve a 11/L. űrlap 10. sor 3. oszlopával</t>
  </si>
  <si>
    <t>Kamatalapba számító rendelkezésre bocsátott támogatások összege( a 11/C. űrlap 2,4,5,6,7,8,9 és 10. sorban a 3. oszlop -11/L. űrlap 14. sor 3. oszlop) és a (11/C. űrlap 2,4,5,6,7,8,9 és 10. sorban a 3+4+5. oszlop összege - 11/L. űrlap 14. sor 3. oszlop + 11/L. űrlap 13. sor 3. oszlop + 11/L. űrlap 12. sor 3. oszlop) közül a nagyobbat kell figyelembe venni</t>
  </si>
  <si>
    <t>Önkormányzat tőketartozása összesen (1+3+4+5+6+8+9)</t>
  </si>
  <si>
    <t>A 22. sor szerinti tőketartozás 10032000-01031496 számlára fizetendő része (1+3+4+5+6-visszafizetendő vis maior támogatás+8+9):</t>
  </si>
  <si>
    <t>Önkormányzat visszafizetési kötelezettsége és fizetendő kamat összesen (21+22)</t>
  </si>
  <si>
    <t>Bevételek önkormányzati szintű alakulása 2022.</t>
  </si>
  <si>
    <t>TESCO pályázat</t>
  </si>
  <si>
    <t>Nemzeti Kulturális Alap - Óbecse</t>
  </si>
  <si>
    <t>GINOP-5.2.1-14-2015-00001 pályázat</t>
  </si>
  <si>
    <t>Körös-toroki standfejlesztés</t>
  </si>
  <si>
    <t>Népi építészeti program keretében:</t>
  </si>
  <si>
    <t>­Ék u. 1. épület felújítása</t>
  </si>
  <si>
    <t>­Ék u. 18. sz. alatti épület felújítása</t>
  </si>
  <si>
    <t>­Gyökér u. 18. sz. alatti épület felújítása</t>
  </si>
  <si>
    <t>­Öregvár u. 47. sz. alatti épület felújítása</t>
  </si>
  <si>
    <t>­Öregvár u. 51. sz. alatti épület felújítása</t>
  </si>
  <si>
    <t>­Öregvár u. 52. sz. alatti épület felújítása</t>
  </si>
  <si>
    <t>­Öregvár u. 53. sz. alatti épület felújítása</t>
  </si>
  <si>
    <t>­Öregvár u. 55. sz. alatti épület felújítása</t>
  </si>
  <si>
    <t>­Öregvár u. 56. sz. alatti épület felújítása</t>
  </si>
  <si>
    <t>­Öregvár u. 58. sz. alatti épület felújítása</t>
  </si>
  <si>
    <t>­Öregvár u. 60. sz. alatti épület felújítása</t>
  </si>
  <si>
    <t>2022. évi
 eredeti</t>
  </si>
  <si>
    <t>Módosított
XII.31.</t>
  </si>
  <si>
    <t>Tény
XII.31.</t>
  </si>
  <si>
    <t>Óvodai iskolai szociális segítő tevékenység támogatása</t>
  </si>
  <si>
    <t>Települési önkormányzat muzeális fel. támogatása</t>
  </si>
  <si>
    <t>072111 Háziorvosi alapellátás</t>
  </si>
  <si>
    <t xml:space="preserve">081045 Sportorvosi ellátás </t>
  </si>
  <si>
    <t>083050 Televíziós műsor szolgáltatás</t>
  </si>
  <si>
    <t>Közmű Kft. támogatása</t>
  </si>
  <si>
    <t>Béremeléshez nyújtott támogatás /8/2022. (I.14.) Korm. rendelet/</t>
  </si>
  <si>
    <t>Béremeléshez nyújtott támogatás (PH)</t>
  </si>
  <si>
    <t xml:space="preserve">Béremeléshez nyújtott tám. (városüzemeltetés) </t>
  </si>
  <si>
    <t xml:space="preserve">Előző évi költségvetési maradvány </t>
  </si>
  <si>
    <t xml:space="preserve">ATMÖT támogatása </t>
  </si>
  <si>
    <t>Állami támogatás megelőlegezés</t>
  </si>
  <si>
    <t>Szolidaritási hozzájárulás megfizetése</t>
  </si>
  <si>
    <t>Fejlesztési hitel</t>
  </si>
  <si>
    <t>Ukrajnában kialakult feyveres konfliktussal összefüggésben Mo.-ra érk. menekültek ellátása</t>
  </si>
  <si>
    <t xml:space="preserve">018010 Előző évi elszámolásból származó kiadások </t>
  </si>
  <si>
    <t>041233 Hosszabb időtartamú közfoglalkoztatás</t>
  </si>
  <si>
    <t>TOP 5.1.2-145-CS1-2016-0003 Helyi foglalkoztatási együttműködés</t>
  </si>
  <si>
    <t>013210 Átfogó tervezési és statisztikai szolgáltatások</t>
  </si>
  <si>
    <t>016010 Országgyűlési, önk-i és európai parlamenti képviselőválasztáshoz kapcs. tev.</t>
  </si>
  <si>
    <t>2022. évi 
tény</t>
  </si>
  <si>
    <t xml:space="preserve">ebből </t>
  </si>
  <si>
    <t xml:space="preserve">Kötelező </t>
  </si>
  <si>
    <t xml:space="preserve">Nem kötelező </t>
  </si>
  <si>
    <t>államigazgatási</t>
  </si>
  <si>
    <t>1.GESZ és intézményei</t>
  </si>
  <si>
    <t xml:space="preserve">Városellátó Intézmény </t>
  </si>
  <si>
    <t xml:space="preserve">           Önkormányzati funkciók </t>
  </si>
  <si>
    <t>051050 Veszélyes hulladék begyűjtése</t>
  </si>
  <si>
    <t>045160  Közutak, hidak üzemeltetése</t>
  </si>
  <si>
    <t>066020 Város és községgazdálkodás</t>
  </si>
  <si>
    <t>047120 Piac üzemeltetés</t>
  </si>
  <si>
    <t>042180 Állateü ellátás</t>
  </si>
  <si>
    <t>066010 Zöldterület kezelés</t>
  </si>
  <si>
    <t>063020 Vízelvezetés (csapadékvíz)</t>
  </si>
  <si>
    <t>013350 Az önkormányzati vagyonnal való gazdálkodással kapcsolatos fel.</t>
  </si>
  <si>
    <t>013320 Köztemető fenntartása és működtetése</t>
  </si>
  <si>
    <t>081030 Sportlétesítmények működtetése</t>
  </si>
  <si>
    <t>51030 Települési hulladék begyűjtése (Köztisztaság)</t>
  </si>
  <si>
    <t xml:space="preserve">GESZ </t>
  </si>
  <si>
    <t>096015 Gyermekétkeztetés köznevelési intézményekben</t>
  </si>
  <si>
    <t>104035 Gyermekétkeztetés bölcsődében</t>
  </si>
  <si>
    <t>096025 Munkahelyi étkezés</t>
  </si>
  <si>
    <t>104037 Intézményen kívüli gyermekétkeztetés (rászoruló)</t>
  </si>
  <si>
    <t>013360 Más szerv részére végzett pénzügyi gazd. Tev.</t>
  </si>
  <si>
    <t>13350 Önkormányzati vagyonnal való gazdálkodás</t>
  </si>
  <si>
    <t>081071 Üdülő-szálláshely (TOURINFORM)</t>
  </si>
  <si>
    <t xml:space="preserve">    Önkormányzati funkciók</t>
  </si>
  <si>
    <t>091110 Óvodai nevelés</t>
  </si>
  <si>
    <t>091140 Óvodai nevelés ellátás</t>
  </si>
  <si>
    <t>082091 Közművelődés közösségi és társadalmi részvétel fejl</t>
  </si>
  <si>
    <t>82092 Közművelődés hagyományos közösségi kulturális értékek gondozása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</si>
  <si>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</si>
  <si>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</si>
  <si>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</si>
  <si>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Városi Könyvtár Információs Közp.</t>
  </si>
  <si>
    <t>082042 Könyvtári állomány gyarapítása</t>
  </si>
  <si>
    <t>082044 Könyvtári szolgáltatások</t>
  </si>
  <si>
    <t>082063 Múzeumi kiállítási tevékenység</t>
  </si>
  <si>
    <t>2. Alkotóház</t>
  </si>
  <si>
    <t xml:space="preserve">082030 Művészeti tevékenység </t>
  </si>
  <si>
    <t>3. Dr. Szarka Ödön Egyesített Eü. és Szociális Int.</t>
  </si>
  <si>
    <t>102023 Időskorúak tartós bentlakásos ellátása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</si>
  <si>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</si>
  <si>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</si>
  <si>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</si>
  <si>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</si>
  <si>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074032 Ifjúság  eü.gondozás</t>
  </si>
  <si>
    <t>072210 Járóbetegek gyógyító szakellátása</t>
  </si>
  <si>
    <t>072220 Járóbetegek rehabilitációs szakellátása</t>
  </si>
  <si>
    <t>104031 Gyermekek bölcsődei ellátása</t>
  </si>
  <si>
    <t xml:space="preserve">4. Piroskavárosi Idősek Otthona </t>
  </si>
  <si>
    <t>Kormányzati funciók</t>
  </si>
  <si>
    <t xml:space="preserve">102023 Időskorúak tartós bentlakásos ellátása </t>
  </si>
  <si>
    <t xml:space="preserve">102024 Demens betegek tatós bentlakásos ellátása </t>
  </si>
  <si>
    <t>104042 Család és Gyermekjóléti Szolgáltatások</t>
  </si>
  <si>
    <t>104043 Család és Gyermekjóléti Központ</t>
  </si>
  <si>
    <t>Intézmény Összesen:</t>
  </si>
  <si>
    <t xml:space="preserve">Önkormányzati feladat </t>
  </si>
  <si>
    <t>013350 Az önkormányzati vagyonnal való gazdálkodással kapcsolatos feladatok</t>
  </si>
  <si>
    <t xml:space="preserve">045140 Város és elővárosi közúti személyszállítás </t>
  </si>
  <si>
    <t>064010 Közvilágítás</t>
  </si>
  <si>
    <t>074011 Foglalkozás -egészségügyi alapellátás</t>
  </si>
  <si>
    <t>074051 Nem fertőző megbetegedések megelőzőse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</si>
  <si>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</si>
  <si>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</si>
  <si>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</si>
  <si>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>998032 Sportorvosi ellátás</t>
  </si>
  <si>
    <t xml:space="preserve">082091 Közművelődés - közösségi és társadalmi részvétel fejlesztése </t>
  </si>
  <si>
    <t xml:space="preserve">083050 Televízió-műsor szolgáltatás támogatása </t>
  </si>
  <si>
    <t>098032 Pedagógiai szakmai szolgáltatások működtetési feladatai</t>
  </si>
  <si>
    <t xml:space="preserve">106020 Lakásfenntartással, lakhatással összefüggő ellátások </t>
  </si>
  <si>
    <t xml:space="preserve">107060 Egyéb szociális pénzbeli és természetbeni ellátások, támogatások </t>
  </si>
  <si>
    <t>900060 Forgatási és befektetési célú finanszírozási műveletek (hitel)</t>
  </si>
  <si>
    <t xml:space="preserve">Közmű Szolgáltató Kft. </t>
  </si>
  <si>
    <t>Esély Szociális és Gyermekjóléti Alapellátási Központ</t>
  </si>
  <si>
    <t xml:space="preserve">Szolidaritási hozzájárulás </t>
  </si>
  <si>
    <t>Hivatali feladat</t>
  </si>
  <si>
    <t xml:space="preserve">018030 Támogatási célú finanszírozási műveletek (közfoglalkoztatás) </t>
  </si>
  <si>
    <t>Cs.V.Ö. Homokhátság Konzorcium Munkaszervezete</t>
  </si>
  <si>
    <t xml:space="preserve">MINDÖSSZESEN </t>
  </si>
  <si>
    <t xml:space="preserve">041233 Hosszább időtartalmú közfoglalkoztatás </t>
  </si>
  <si>
    <t>018030 Támogatási célú finanszírozási műveletek</t>
  </si>
  <si>
    <t>091120 Sajátos nevelési igényű gyermekek óvodai nevelésének szakm.</t>
  </si>
  <si>
    <t>042120 Mezőgazdasági támogatások</t>
  </si>
  <si>
    <t>082094 Közművelődés- kulturális alapú gazdaságfejlesztés</t>
  </si>
  <si>
    <t>082061 Múzeumi gyűjteményi tevékenység</t>
  </si>
  <si>
    <t>086030 Nemzetközi kulturális együttműködés</t>
  </si>
  <si>
    <t>072112 Háziorvosi ügyeleti ellátás</t>
  </si>
  <si>
    <t>072450 Fizikoterápiás szolgáltatás</t>
  </si>
  <si>
    <t>072460 Terápiás célú gyógyfürdő- és kapcsolódó szolgáltatások</t>
  </si>
  <si>
    <t>076010 Egészségügy igazgatása</t>
  </si>
  <si>
    <t>074054 Komplex egészségfejlesztő, prevenciós programok</t>
  </si>
  <si>
    <t>086090 Egyéb szabadidős szolgáltatás</t>
  </si>
  <si>
    <t>Települési önkormányzat múzeális feladatainak támogatása</t>
  </si>
  <si>
    <t>018010 Előző évi elszámolásból származó kiadások</t>
  </si>
  <si>
    <t>Előző évi kv-i maradvány</t>
  </si>
  <si>
    <t>ATMÖT támogatása</t>
  </si>
  <si>
    <t>016010 Országgyűlési, önkormányzati és európai parlamenti képviselőválasztáshoz kapcs.tev.</t>
  </si>
  <si>
    <t>2022. évi 
eredeti Ft-ban</t>
  </si>
  <si>
    <t>2022. évi 
módosított 
XII. 31.</t>
  </si>
  <si>
    <t>2022. évi 
Tény
XII. 31.</t>
  </si>
  <si>
    <t>-működési célú átvett pénzeszköz ÁH-on belülről egyéb</t>
  </si>
  <si>
    <t>5. Művelődési Központ és Városi Galéária</t>
  </si>
  <si>
    <t xml:space="preserve"> -      </t>
  </si>
  <si>
    <t xml:space="preserve"> MINDÖSSZESEN</t>
  </si>
  <si>
    <t>Erzsébet a Kárpát-medencei Gyermekekért Alapítvány</t>
  </si>
  <si>
    <t>KBFT-E-22-2322 20% bérfejlesztés</t>
  </si>
  <si>
    <t>NKA 650131/00035 Fekete vár állandó kiállítás GÉNIUSZ</t>
  </si>
  <si>
    <t xml:space="preserve">KBFT-E-22-2147 20% bérfejlesztés </t>
  </si>
  <si>
    <t>HUNG-2022/8738 HF/322/2022 Borfesztivál</t>
  </si>
  <si>
    <t>Csoóri Sándor Pályázat-TARGYALKOTO-SZ-2022-0068</t>
  </si>
  <si>
    <t>Csoóri Sándor Pályázat-NEPTANC-MO-2022-0218</t>
  </si>
  <si>
    <t>Csoóri Sándor Pályázat-M-MEGYEI-2022-0006 </t>
  </si>
  <si>
    <t>Alkotó – szőlőtő, Csongrád is alkot</t>
  </si>
  <si>
    <t>Nyári diákmunka</t>
  </si>
  <si>
    <t>Közfoglalkoztatás hatósági szerződés sz. 70602/26/00521</t>
  </si>
  <si>
    <t xml:space="preserve"> 1.2.1 Tájékoztató az önkormányzat által elnyert pályázatok összegéről 2022. évben </t>
  </si>
  <si>
    <t>Petrichor Című Rendhagyó Szabadtéri Tárlat megrendezése</t>
  </si>
  <si>
    <t>Dr. Szarka Ödön Egy. Eü-i és Szoc. Int.</t>
  </si>
  <si>
    <t>Emberi Erőforrások Minisztériuma (Múzeum)</t>
  </si>
  <si>
    <t>XXI. Nemzetközi Bronz Szimpózium</t>
  </si>
  <si>
    <t>Piroskavárosi Család- és Gyermekjóléti Int.</t>
  </si>
  <si>
    <t>TOP-5.1.1-15-CS1-2016-00003 pályázat</t>
  </si>
  <si>
    <t>TOP-5.1.2-15-CS1-2016-00003 pályázat</t>
  </si>
  <si>
    <t>GINOP-5.1.1-15-2016-00001 pályázat</t>
  </si>
  <si>
    <t>Csongrádi Információs Központ Városi Könyvtár és Tari László Múzeum</t>
  </si>
  <si>
    <t>Nemzeti Kulturális Alap Tűz és sár 1848-49 Csongrádon történetalapú játék</t>
  </si>
  <si>
    <t>CLLD TOP-7.1.1-16-H-ESZA-2020-02035 Adventtől-Adventig</t>
  </si>
  <si>
    <t>082091 Közművelődés közösségi és társadalmi részvétel fejl.</t>
  </si>
  <si>
    <t>Óvodai iskolai szociális segítő tev. támogatása</t>
  </si>
  <si>
    <t>GESZ és intézményei Összesen:</t>
  </si>
  <si>
    <t>Ukrajnában kialakult fegyveres konfliktussal összefüggésben Magyaroszágra érk. menekültek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</si>
</sst>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F_t_-;\-* #,##0.00\ _F_t_-;_-* &quot;-&quot;??\ _F_t_-;_-@_-"/>
    <numFmt numFmtId="164" formatCode="0.0"/>
    <numFmt numFmtId="165" formatCode="#,##0\ _F_t"/>
    <numFmt numFmtId="166" formatCode="0.0%"/>
    <numFmt numFmtId="167" formatCode="#,##0.0"/>
    <numFmt numFmtId="168" formatCode="_-* #,##0\ _F_t_-;\-* #,##0\ _F_t_-;_-* &quot;-&quot;??\ _F_t_-;_-@_-"/>
    <numFmt numFmtId="169" formatCode="#,##0.0000"/>
    <numFmt numFmtId="170" formatCode="#,##0;[Red]\-#,##0"/>
  </numFmts>
  <fonts count="5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name val="Arial CE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8"/>
      <name val="Arial CE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3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2.5"/>
      <name val="Times New Roman"/>
      <family val="1"/>
      <charset val="238"/>
    </font>
    <font>
      <b/>
      <sz val="12.5"/>
      <name val="Arial CE"/>
      <charset val="238"/>
    </font>
    <font>
      <sz val="10"/>
      <name val="Times New Roman"/>
      <family val="1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28" fillId="0" borderId="0"/>
    <xf numFmtId="0" fontId="1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0" borderId="0"/>
    <xf numFmtId="0" fontId="28" fillId="0" borderId="0"/>
    <xf numFmtId="0" fontId="2" fillId="0" borderId="0"/>
    <xf numFmtId="9" fontId="2" fillId="0" borderId="0" applyFont="0" applyFill="0" applyBorder="0" applyAlignment="0" applyProtection="0"/>
  </cellStyleXfs>
  <cellXfs count="593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 shrinkToFit="1"/>
    </xf>
    <xf numFmtId="3" fontId="6" fillId="0" borderId="1" xfId="0" applyNumberFormat="1" applyFont="1" applyBorder="1" applyAlignment="1">
      <alignment shrinkToFit="1"/>
    </xf>
    <xf numFmtId="3" fontId="6" fillId="0" borderId="1" xfId="0" applyNumberFormat="1" applyFont="1" applyBorder="1" applyAlignment="1">
      <alignment horizontal="right" shrinkToFit="1"/>
    </xf>
    <xf numFmtId="165" fontId="6" fillId="0" borderId="0" xfId="0" applyNumberFormat="1" applyFont="1" applyBorder="1" applyAlignment="1">
      <alignment horizontal="right" shrinkToFit="1"/>
    </xf>
    <xf numFmtId="0" fontId="6" fillId="0" borderId="0" xfId="0" applyFont="1" applyBorder="1" applyAlignment="1">
      <alignment horizontal="right" shrinkToFit="1"/>
    </xf>
    <xf numFmtId="0" fontId="6" fillId="0" borderId="0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 shrinkToFit="1"/>
    </xf>
    <xf numFmtId="169" fontId="6" fillId="0" borderId="1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 shrinkToFit="1"/>
    </xf>
    <xf numFmtId="165" fontId="5" fillId="0" borderId="0" xfId="0" applyNumberFormat="1" applyFont="1" applyBorder="1" applyAlignment="1">
      <alignment horizontal="right" shrinkToFit="1"/>
    </xf>
    <xf numFmtId="0" fontId="5" fillId="0" borderId="0" xfId="0" applyFont="1" applyBorder="1" applyAlignment="1">
      <alignment horizontal="right" shrinkToFit="1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3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18" fillId="0" borderId="3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3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/>
    <xf numFmtId="0" fontId="18" fillId="0" borderId="1" xfId="0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18" fillId="0" borderId="1" xfId="0" applyNumberFormat="1" applyFont="1" applyBorder="1"/>
    <xf numFmtId="49" fontId="18" fillId="0" borderId="1" xfId="0" applyNumberFormat="1" applyFont="1" applyBorder="1" applyAlignment="1">
      <alignment wrapText="1"/>
    </xf>
    <xf numFmtId="3" fontId="19" fillId="0" borderId="1" xfId="0" applyNumberFormat="1" applyFont="1" applyBorder="1"/>
    <xf numFmtId="49" fontId="19" fillId="0" borderId="1" xfId="0" applyNumberFormat="1" applyFont="1" applyBorder="1" applyAlignment="1">
      <alignment wrapText="1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justify"/>
    </xf>
    <xf numFmtId="0" fontId="17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3" fillId="0" borderId="0" xfId="0" applyFont="1" applyBorder="1" applyAlignment="1">
      <alignment vertical="center"/>
    </xf>
    <xf numFmtId="0" fontId="23" fillId="0" borderId="3" xfId="0" applyFont="1" applyBorder="1" applyAlignment="1">
      <alignment horizontal="justify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0" fontId="22" fillId="0" borderId="5" xfId="0" applyFont="1" applyBorder="1" applyAlignment="1">
      <alignment horizontal="justify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0" fontId="6" fillId="0" borderId="9" xfId="0" applyFont="1" applyBorder="1" applyAlignment="1">
      <alignment horizontal="left" wrapText="1"/>
    </xf>
    <xf numFmtId="3" fontId="6" fillId="0" borderId="9" xfId="0" applyNumberFormat="1" applyFont="1" applyBorder="1" applyAlignment="1">
      <alignment horizontal="right" shrinkToFit="1"/>
    </xf>
    <xf numFmtId="49" fontId="6" fillId="0" borderId="10" xfId="0" applyNumberFormat="1" applyFont="1" applyBorder="1" applyAlignment="1">
      <alignment horizontal="left" wrapText="1"/>
    </xf>
    <xf numFmtId="3" fontId="6" fillId="0" borderId="10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164" fontId="6" fillId="0" borderId="1" xfId="0" applyNumberFormat="1" applyFont="1" applyBorder="1" applyAlignment="1">
      <alignment horizontal="right" shrinkToFit="1"/>
    </xf>
    <xf numFmtId="1" fontId="6" fillId="0" borderId="9" xfId="0" applyNumberFormat="1" applyFont="1" applyBorder="1" applyAlignment="1">
      <alignment horizontal="right" shrinkToFit="1"/>
    </xf>
    <xf numFmtId="1" fontId="6" fillId="0" borderId="10" xfId="0" applyNumberFormat="1" applyFont="1" applyBorder="1" applyAlignment="1">
      <alignment horizontal="right" shrinkToFit="1"/>
    </xf>
    <xf numFmtId="167" fontId="6" fillId="0" borderId="1" xfId="0" applyNumberFormat="1" applyFont="1" applyBorder="1" applyAlignment="1">
      <alignment horizontal="right" shrinkToFit="1"/>
    </xf>
    <xf numFmtId="0" fontId="26" fillId="0" borderId="0" xfId="0" applyFont="1"/>
    <xf numFmtId="43" fontId="26" fillId="0" borderId="0" xfId="1" applyFont="1"/>
    <xf numFmtId="168" fontId="8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/>
    <xf numFmtId="0" fontId="9" fillId="0" borderId="12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/>
    <xf numFmtId="3" fontId="8" fillId="0" borderId="1" xfId="0" applyNumberFormat="1" applyFont="1" applyBorder="1"/>
    <xf numFmtId="3" fontId="8" fillId="0" borderId="2" xfId="0" applyNumberFormat="1" applyFont="1" applyBorder="1"/>
    <xf numFmtId="0" fontId="10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wrapText="1"/>
    </xf>
    <xf numFmtId="4" fontId="8" fillId="0" borderId="1" xfId="0" applyNumberFormat="1" applyFont="1" applyBorder="1"/>
    <xf numFmtId="0" fontId="19" fillId="0" borderId="5" xfId="0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 wrapText="1"/>
    </xf>
    <xf numFmtId="3" fontId="8" fillId="0" borderId="2" xfId="0" applyNumberFormat="1" applyFont="1" applyBorder="1" applyAlignment="1">
      <alignment horizontal="right"/>
    </xf>
    <xf numFmtId="168" fontId="9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7" fontId="19" fillId="0" borderId="1" xfId="0" applyNumberFormat="1" applyFont="1" applyBorder="1"/>
    <xf numFmtId="0" fontId="22" fillId="0" borderId="18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right" vertical="center" wrapText="1"/>
    </xf>
    <xf numFmtId="0" fontId="6" fillId="0" borderId="20" xfId="0" applyFont="1" applyBorder="1" applyAlignment="1">
      <alignment wrapText="1"/>
    </xf>
    <xf numFmtId="0" fontId="5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shrinkToFit="1"/>
    </xf>
    <xf numFmtId="2" fontId="6" fillId="0" borderId="10" xfId="0" applyNumberFormat="1" applyFont="1" applyBorder="1" applyAlignment="1">
      <alignment horizontal="right" shrinkToFit="1"/>
    </xf>
    <xf numFmtId="167" fontId="5" fillId="0" borderId="1" xfId="0" applyNumberFormat="1" applyFont="1" applyBorder="1" applyAlignment="1">
      <alignment horizontal="center" vertical="center" textRotation="90" wrapText="1"/>
    </xf>
    <xf numFmtId="167" fontId="6" fillId="0" borderId="1" xfId="0" applyNumberFormat="1" applyFont="1" applyBorder="1" applyAlignment="1">
      <alignment horizontal="center"/>
    </xf>
    <xf numFmtId="167" fontId="6" fillId="0" borderId="9" xfId="0" applyNumberFormat="1" applyFont="1" applyBorder="1" applyAlignment="1">
      <alignment horizontal="right" shrinkToFit="1"/>
    </xf>
    <xf numFmtId="167" fontId="6" fillId="0" borderId="10" xfId="0" applyNumberFormat="1" applyFont="1" applyBorder="1" applyAlignment="1">
      <alignment horizontal="right" shrinkToFit="1"/>
    </xf>
    <xf numFmtId="167" fontId="6" fillId="0" borderId="0" xfId="0" applyNumberFormat="1" applyFont="1" applyBorder="1" applyAlignment="1">
      <alignment horizontal="right" shrinkToFit="1"/>
    </xf>
    <xf numFmtId="167" fontId="6" fillId="0" borderId="0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 shrinkToFit="1"/>
    </xf>
    <xf numFmtId="1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shrinkToFit="1"/>
    </xf>
    <xf numFmtId="49" fontId="6" fillId="0" borderId="13" xfId="0" applyNumberFormat="1" applyFont="1" applyBorder="1" applyAlignment="1">
      <alignment horizontal="left" wrapText="1"/>
    </xf>
    <xf numFmtId="1" fontId="6" fillId="0" borderId="13" xfId="0" applyNumberFormat="1" applyFont="1" applyBorder="1" applyAlignment="1">
      <alignment horizontal="right" shrinkToFit="1"/>
    </xf>
    <xf numFmtId="3" fontId="6" fillId="0" borderId="13" xfId="0" applyNumberFormat="1" applyFont="1" applyBorder="1" applyAlignment="1">
      <alignment horizontal="right" shrinkToFit="1"/>
    </xf>
    <xf numFmtId="3" fontId="6" fillId="0" borderId="20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shrinkToFi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wrapText="1"/>
    </xf>
    <xf numFmtId="168" fontId="8" fillId="0" borderId="22" xfId="1" applyNumberFormat="1" applyFont="1" applyBorder="1" applyAlignment="1">
      <alignment horizontal="center" vertical="center" wrapText="1"/>
    </xf>
    <xf numFmtId="166" fontId="8" fillId="0" borderId="2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right" vertical="top" wrapText="1"/>
    </xf>
    <xf numFmtId="3" fontId="5" fillId="0" borderId="20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3" fontId="8" fillId="0" borderId="24" xfId="0" applyNumberFormat="1" applyFont="1" applyBorder="1" applyAlignment="1">
      <alignment wrapText="1"/>
    </xf>
    <xf numFmtId="3" fontId="8" fillId="0" borderId="9" xfId="0" applyNumberFormat="1" applyFont="1" applyBorder="1"/>
    <xf numFmtId="0" fontId="0" fillId="0" borderId="0" xfId="0" applyFill="1"/>
    <xf numFmtId="3" fontId="12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center" wrapText="1"/>
    </xf>
    <xf numFmtId="3" fontId="0" fillId="0" borderId="2" xfId="0" applyNumberFormat="1" applyFont="1" applyBorder="1"/>
    <xf numFmtId="166" fontId="8" fillId="0" borderId="25" xfId="0" applyNumberFormat="1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center" wrapText="1"/>
    </xf>
    <xf numFmtId="3" fontId="18" fillId="0" borderId="3" xfId="0" applyNumberFormat="1" applyFont="1" applyBorder="1" applyAlignment="1">
      <alignment horizontal="left" vertical="top" wrapText="1"/>
    </xf>
    <xf numFmtId="0" fontId="18" fillId="0" borderId="3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horizontal="right"/>
    </xf>
    <xf numFmtId="167" fontId="6" fillId="0" borderId="13" xfId="0" applyNumberFormat="1" applyFont="1" applyBorder="1" applyAlignment="1">
      <alignment horizontal="right" shrinkToFit="1"/>
    </xf>
    <xf numFmtId="0" fontId="22" fillId="0" borderId="42" xfId="0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top" wrapText="1"/>
    </xf>
    <xf numFmtId="3" fontId="9" fillId="0" borderId="15" xfId="0" applyNumberFormat="1" applyFont="1" applyBorder="1" applyAlignment="1">
      <alignment horizontal="center" vertical="top" wrapText="1"/>
    </xf>
    <xf numFmtId="3" fontId="9" fillId="0" borderId="16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left" wrapText="1"/>
    </xf>
    <xf numFmtId="49" fontId="28" fillId="0" borderId="1" xfId="0" applyNumberFormat="1" applyFont="1" applyBorder="1" applyAlignment="1">
      <alignment horizontal="center" vertical="top" wrapText="1"/>
    </xf>
    <xf numFmtId="0" fontId="30" fillId="0" borderId="0" xfId="0" applyFont="1"/>
    <xf numFmtId="0" fontId="23" fillId="0" borderId="3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shrinkToFit="1"/>
    </xf>
    <xf numFmtId="3" fontId="4" fillId="0" borderId="19" xfId="0" applyNumberFormat="1" applyFont="1" applyBorder="1" applyAlignment="1">
      <alignment horizontal="right"/>
    </xf>
    <xf numFmtId="1" fontId="4" fillId="0" borderId="0" xfId="0" applyNumberFormat="1" applyFont="1"/>
    <xf numFmtId="1" fontId="8" fillId="0" borderId="0" xfId="0" applyNumberFormat="1" applyFont="1"/>
    <xf numFmtId="1" fontId="32" fillId="0" borderId="0" xfId="0" applyNumberFormat="1" applyFont="1"/>
    <xf numFmtId="1" fontId="33" fillId="0" borderId="0" xfId="0" applyNumberFormat="1" applyFont="1"/>
    <xf numFmtId="3" fontId="34" fillId="0" borderId="1" xfId="0" applyNumberFormat="1" applyFont="1" applyFill="1" applyBorder="1"/>
    <xf numFmtId="0" fontId="9" fillId="0" borderId="1" xfId="0" applyFont="1" applyBorder="1" applyAlignment="1">
      <alignment horizontal="justify" vertical="center" wrapText="1"/>
    </xf>
    <xf numFmtId="49" fontId="32" fillId="0" borderId="0" xfId="0" applyNumberFormat="1" applyFont="1"/>
    <xf numFmtId="3" fontId="34" fillId="0" borderId="1" xfId="0" applyNumberFormat="1" applyFont="1" applyBorder="1"/>
    <xf numFmtId="49" fontId="35" fillId="0" borderId="1" xfId="0" applyNumberFormat="1" applyFont="1" applyBorder="1" applyAlignment="1">
      <alignment horizontal="justify" vertical="center" wrapText="1"/>
    </xf>
    <xf numFmtId="3" fontId="12" fillId="0" borderId="1" xfId="0" applyNumberFormat="1" applyFont="1" applyBorder="1"/>
    <xf numFmtId="1" fontId="7" fillId="0" borderId="0" xfId="0" applyNumberFormat="1" applyFont="1" applyAlignment="1">
      <alignment horizontal="center" vertical="center"/>
    </xf>
    <xf numFmtId="3" fontId="3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justify" vertical="center" wrapText="1"/>
    </xf>
    <xf numFmtId="1" fontId="11" fillId="0" borderId="0" xfId="0" applyNumberFormat="1" applyFont="1" applyAlignment="1">
      <alignment horizontal="center" vertical="center"/>
    </xf>
    <xf numFmtId="3" fontId="36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/>
    <xf numFmtId="3" fontId="12" fillId="0" borderId="9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1" fontId="37" fillId="0" borderId="1" xfId="0" applyNumberFormat="1" applyFont="1" applyBorder="1" applyAlignment="1">
      <alignment horizontal="center" wrapText="1"/>
    </xf>
    <xf numFmtId="1" fontId="38" fillId="0" borderId="0" xfId="0" applyNumberFormat="1" applyFont="1"/>
    <xf numFmtId="1" fontId="8" fillId="0" borderId="1" xfId="0" applyNumberFormat="1" applyFont="1" applyBorder="1" applyAlignment="1">
      <alignment wrapText="1"/>
    </xf>
    <xf numFmtId="1" fontId="10" fillId="0" borderId="1" xfId="0" applyNumberFormat="1" applyFont="1" applyBorder="1"/>
    <xf numFmtId="1" fontId="7" fillId="0" borderId="0" xfId="0" applyNumberFormat="1" applyFont="1"/>
    <xf numFmtId="3" fontId="34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wrapText="1"/>
    </xf>
    <xf numFmtId="3" fontId="12" fillId="3" borderId="1" xfId="0" applyNumberFormat="1" applyFont="1" applyFill="1" applyBorder="1"/>
    <xf numFmtId="3" fontId="7" fillId="0" borderId="1" xfId="0" applyNumberFormat="1" applyFont="1" applyBorder="1"/>
    <xf numFmtId="3" fontId="8" fillId="3" borderId="1" xfId="0" applyNumberFormat="1" applyFont="1" applyFill="1" applyBorder="1"/>
    <xf numFmtId="1" fontId="32" fillId="0" borderId="0" xfId="0" applyNumberFormat="1" applyFont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9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/>
    <xf numFmtId="1" fontId="4" fillId="0" borderId="4" xfId="0" applyNumberFormat="1" applyFont="1" applyBorder="1"/>
    <xf numFmtId="1" fontId="8" fillId="0" borderId="29" xfId="0" applyNumberFormat="1" applyFont="1" applyBorder="1"/>
    <xf numFmtId="49" fontId="4" fillId="0" borderId="3" xfId="0" applyNumberFormat="1" applyFont="1" applyBorder="1"/>
    <xf numFmtId="1" fontId="4" fillId="0" borderId="0" xfId="0" applyNumberFormat="1" applyFont="1" applyBorder="1"/>
    <xf numFmtId="49" fontId="4" fillId="0" borderId="0" xfId="0" applyNumberFormat="1" applyFont="1" applyBorder="1"/>
    <xf numFmtId="1" fontId="4" fillId="0" borderId="29" xfId="0" applyNumberFormat="1" applyFont="1" applyBorder="1"/>
    <xf numFmtId="1" fontId="7" fillId="0" borderId="1" xfId="0" applyNumberFormat="1" applyFont="1" applyBorder="1"/>
    <xf numFmtId="1" fontId="7" fillId="0" borderId="29" xfId="0" applyNumberFormat="1" applyFont="1" applyBorder="1"/>
    <xf numFmtId="168" fontId="4" fillId="0" borderId="0" xfId="1" applyNumberFormat="1" applyFont="1" applyBorder="1"/>
    <xf numFmtId="168" fontId="7" fillId="0" borderId="4" xfId="1" applyNumberFormat="1" applyFont="1" applyBorder="1"/>
    <xf numFmtId="49" fontId="7" fillId="0" borderId="3" xfId="0" applyNumberFormat="1" applyFont="1" applyBorder="1"/>
    <xf numFmtId="168" fontId="7" fillId="0" borderId="1" xfId="1" applyNumberFormat="1" applyFont="1" applyBorder="1"/>
    <xf numFmtId="49" fontId="11" fillId="0" borderId="3" xfId="0" applyNumberFormat="1" applyFont="1" applyBorder="1"/>
    <xf numFmtId="49" fontId="11" fillId="0" borderId="3" xfId="0" applyNumberFormat="1" applyFont="1" applyBorder="1" applyAlignment="1">
      <alignment horizontal="left"/>
    </xf>
    <xf numFmtId="49" fontId="11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4" fillId="0" borderId="3" xfId="0" applyNumberFormat="1" applyFont="1" applyBorder="1" applyAlignment="1">
      <alignment wrapText="1"/>
    </xf>
    <xf numFmtId="168" fontId="7" fillId="0" borderId="1" xfId="1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" fontId="4" fillId="0" borderId="29" xfId="0" applyNumberFormat="1" applyFont="1" applyBorder="1" applyAlignment="1">
      <alignment horizontal="left"/>
    </xf>
    <xf numFmtId="168" fontId="4" fillId="0" borderId="4" xfId="1" applyNumberFormat="1" applyFont="1" applyBorder="1" applyAlignment="1">
      <alignment horizontal="left"/>
    </xf>
    <xf numFmtId="49" fontId="39" fillId="0" borderId="3" xfId="0" applyNumberFormat="1" applyFont="1" applyBorder="1"/>
    <xf numFmtId="49" fontId="39" fillId="0" borderId="3" xfId="0" applyNumberFormat="1" applyFont="1" applyBorder="1" applyAlignment="1">
      <alignment horizontal="left"/>
    </xf>
    <xf numFmtId="49" fontId="39" fillId="0" borderId="3" xfId="0" applyNumberFormat="1" applyFont="1" applyBorder="1" applyAlignment="1">
      <alignment wrapText="1"/>
    </xf>
    <xf numFmtId="1" fontId="11" fillId="0" borderId="4" xfId="0" applyNumberFormat="1" applyFont="1" applyBorder="1" applyAlignment="1">
      <alignment horizontal="left"/>
    </xf>
    <xf numFmtId="168" fontId="11" fillId="0" borderId="1" xfId="1" applyNumberFormat="1" applyFont="1" applyBorder="1" applyAlignment="1">
      <alignment horizontal="left"/>
    </xf>
    <xf numFmtId="1" fontId="11" fillId="0" borderId="1" xfId="0" applyNumberFormat="1" applyFont="1" applyBorder="1" applyAlignment="1">
      <alignment horizontal="center" vertical="center"/>
    </xf>
    <xf numFmtId="1" fontId="11" fillId="0" borderId="29" xfId="0" applyNumberFormat="1" applyFont="1" applyBorder="1" applyAlignment="1">
      <alignment horizontal="center" vertical="center"/>
    </xf>
    <xf numFmtId="168" fontId="11" fillId="0" borderId="4" xfId="1" applyNumberFormat="1" applyFont="1" applyBorder="1" applyAlignment="1">
      <alignment horizontal="center" vertical="center"/>
    </xf>
    <xf numFmtId="168" fontId="4" fillId="0" borderId="4" xfId="1" applyNumberFormat="1" applyFont="1" applyBorder="1"/>
    <xf numFmtId="3" fontId="40" fillId="0" borderId="1" xfId="0" applyNumberFormat="1" applyFont="1" applyFill="1" applyBorder="1"/>
    <xf numFmtId="168" fontId="4" fillId="0" borderId="1" xfId="1" applyNumberFormat="1" applyFont="1" applyBorder="1"/>
    <xf numFmtId="49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left"/>
    </xf>
    <xf numFmtId="168" fontId="11" fillId="0" borderId="4" xfId="1" applyNumberFormat="1" applyFont="1" applyBorder="1" applyAlignment="1">
      <alignment horizontal="left"/>
    </xf>
    <xf numFmtId="168" fontId="11" fillId="0" borderId="4" xfId="1" applyNumberFormat="1" applyFont="1" applyBorder="1" applyAlignment="1">
      <alignment horizontal="right"/>
    </xf>
    <xf numFmtId="168" fontId="7" fillId="0" borderId="1" xfId="1" applyNumberFormat="1" applyFont="1" applyBorder="1" applyAlignment="1">
      <alignment horizontal="right"/>
    </xf>
    <xf numFmtId="168" fontId="4" fillId="0" borderId="4" xfId="1" applyNumberFormat="1" applyFont="1" applyBorder="1" applyAlignment="1">
      <alignment horizontal="right"/>
    </xf>
    <xf numFmtId="1" fontId="39" fillId="0" borderId="1" xfId="0" applyNumberFormat="1" applyFont="1" applyBorder="1" applyAlignment="1">
      <alignment horizontal="center"/>
    </xf>
    <xf numFmtId="168" fontId="39" fillId="0" borderId="4" xfId="1" applyNumberFormat="1" applyFont="1" applyBorder="1" applyAlignment="1">
      <alignment horizontal="center"/>
    </xf>
    <xf numFmtId="49" fontId="39" fillId="0" borderId="3" xfId="0" applyNumberFormat="1" applyFont="1" applyBorder="1" applyAlignment="1">
      <alignment horizontal="center"/>
    </xf>
    <xf numFmtId="1" fontId="39" fillId="0" borderId="1" xfId="0" applyNumberFormat="1" applyFont="1" applyBorder="1"/>
    <xf numFmtId="1" fontId="39" fillId="0" borderId="4" xfId="0" applyNumberFormat="1" applyFont="1" applyBorder="1"/>
    <xf numFmtId="170" fontId="4" fillId="0" borderId="4" xfId="1" applyNumberFormat="1" applyFont="1" applyFill="1" applyBorder="1" applyAlignment="1"/>
    <xf numFmtId="170" fontId="4" fillId="0" borderId="35" xfId="1" applyNumberFormat="1" applyFont="1" applyFill="1" applyBorder="1" applyAlignment="1"/>
    <xf numFmtId="49" fontId="11" fillId="0" borderId="14" xfId="0" applyNumberFormat="1" applyFont="1" applyBorder="1"/>
    <xf numFmtId="1" fontId="41" fillId="0" borderId="1" xfId="0" applyNumberFormat="1" applyFont="1" applyBorder="1" applyAlignment="1">
      <alignment vertical="center"/>
    </xf>
    <xf numFmtId="49" fontId="42" fillId="0" borderId="4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/>
    </xf>
    <xf numFmtId="3" fontId="15" fillId="0" borderId="34" xfId="0" applyNumberFormat="1" applyFont="1" applyBorder="1" applyAlignment="1">
      <alignment vertical="center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42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shrinkToFit="1"/>
    </xf>
    <xf numFmtId="0" fontId="3" fillId="0" borderId="1" xfId="0" applyFont="1" applyBorder="1" applyAlignment="1">
      <alignment horizontal="center" vertical="center"/>
    </xf>
    <xf numFmtId="0" fontId="0" fillId="0" borderId="48" xfId="0" applyBorder="1"/>
    <xf numFmtId="3" fontId="4" fillId="0" borderId="2" xfId="0" applyNumberFormat="1" applyFont="1" applyBorder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3" fontId="4" fillId="0" borderId="9" xfId="0" applyNumberFormat="1" applyFont="1" applyBorder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3" fontId="30" fillId="0" borderId="8" xfId="0" applyNumberFormat="1" applyFont="1" applyBorder="1"/>
    <xf numFmtId="0" fontId="19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5" xfId="0" applyFont="1" applyBorder="1" applyAlignment="1">
      <alignment horizontal="center" vertical="center"/>
    </xf>
    <xf numFmtId="3" fontId="19" fillId="0" borderId="2" xfId="0" applyNumberFormat="1" applyFont="1" applyBorder="1" applyAlignment="1">
      <alignment vertical="center"/>
    </xf>
    <xf numFmtId="3" fontId="19" fillId="0" borderId="8" xfId="0" applyNumberFormat="1" applyFont="1" applyBorder="1"/>
    <xf numFmtId="0" fontId="5" fillId="0" borderId="20" xfId="0" applyFont="1" applyBorder="1" applyAlignment="1">
      <alignment wrapText="1"/>
    </xf>
    <xf numFmtId="2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shrinkToFit="1"/>
    </xf>
    <xf numFmtId="3" fontId="5" fillId="0" borderId="20" xfId="0" applyNumberFormat="1" applyFont="1" applyBorder="1" applyAlignment="1">
      <alignment horizontal="right" wrapText="1"/>
    </xf>
    <xf numFmtId="167" fontId="5" fillId="0" borderId="1" xfId="0" applyNumberFormat="1" applyFont="1" applyBorder="1" applyAlignment="1">
      <alignment horizontal="right" shrinkToFit="1"/>
    </xf>
    <xf numFmtId="0" fontId="8" fillId="0" borderId="1" xfId="0" applyFont="1" applyBorder="1" applyAlignment="1">
      <alignment vertical="center" wrapText="1"/>
    </xf>
    <xf numFmtId="168" fontId="8" fillId="0" borderId="1" xfId="1" applyNumberFormat="1" applyFont="1" applyBorder="1" applyAlignment="1">
      <alignment horizontal="center" wrapText="1"/>
    </xf>
    <xf numFmtId="166" fontId="8" fillId="0" borderId="25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8" fontId="9" fillId="0" borderId="17" xfId="1" applyNumberFormat="1" applyFont="1" applyBorder="1" applyAlignment="1">
      <alignment vertical="center"/>
    </xf>
    <xf numFmtId="1" fontId="39" fillId="0" borderId="29" xfId="0" applyNumberFormat="1" applyFont="1" applyBorder="1"/>
    <xf numFmtId="1" fontId="39" fillId="0" borderId="29" xfId="0" applyNumberFormat="1" applyFont="1" applyBorder="1" applyAlignment="1">
      <alignment horizontal="center"/>
    </xf>
    <xf numFmtId="1" fontId="11" fillId="0" borderId="29" xfId="0" applyNumberFormat="1" applyFont="1" applyBorder="1" applyAlignment="1">
      <alignment horizontal="left"/>
    </xf>
    <xf numFmtId="1" fontId="7" fillId="0" borderId="4" xfId="0" applyNumberFormat="1" applyFont="1" applyBorder="1"/>
    <xf numFmtId="49" fontId="7" fillId="0" borderId="5" xfId="0" applyNumberFormat="1" applyFont="1" applyBorder="1"/>
    <xf numFmtId="168" fontId="7" fillId="0" borderId="6" xfId="1" applyNumberFormat="1" applyFont="1" applyBorder="1"/>
    <xf numFmtId="1" fontId="18" fillId="0" borderId="4" xfId="0" applyNumberFormat="1" applyFont="1" applyBorder="1" applyAlignment="1">
      <alignment horizontal="center"/>
    </xf>
    <xf numFmtId="3" fontId="28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Border="1" applyAlignment="1">
      <alignment horizontal="right" vertical="center" wrapText="1"/>
    </xf>
    <xf numFmtId="3" fontId="29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4" fillId="0" borderId="1" xfId="0" applyNumberFormat="1" applyFont="1" applyFill="1" applyBorder="1"/>
    <xf numFmtId="168" fontId="4" fillId="0" borderId="1" xfId="1" applyNumberFormat="1" applyFont="1" applyBorder="1" applyAlignment="1">
      <alignment horizontal="left"/>
    </xf>
    <xf numFmtId="170" fontId="4" fillId="0" borderId="15" xfId="1" applyNumberFormat="1" applyFont="1" applyFill="1" applyBorder="1" applyAlignment="1"/>
    <xf numFmtId="3" fontId="10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3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3" fontId="15" fillId="0" borderId="29" xfId="0" applyNumberFormat="1" applyFont="1" applyBorder="1" applyAlignment="1">
      <alignment horizontal="right" vertical="center" wrapText="1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42" xfId="0" applyFont="1" applyBorder="1" applyAlignment="1">
      <alignment horizontal="center" vertical="center" wrapText="1"/>
    </xf>
    <xf numFmtId="3" fontId="15" fillId="0" borderId="29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 textRotation="90" wrapText="1"/>
    </xf>
    <xf numFmtId="3" fontId="6" fillId="0" borderId="0" xfId="0" applyNumberFormat="1" applyFont="1" applyBorder="1" applyAlignment="1">
      <alignment horizontal="right" shrinkToFit="1"/>
    </xf>
    <xf numFmtId="3" fontId="6" fillId="0" borderId="0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 shrinkToFit="1"/>
    </xf>
    <xf numFmtId="49" fontId="5" fillId="0" borderId="1" xfId="0" applyNumberFormat="1" applyFont="1" applyBorder="1" applyAlignment="1">
      <alignment horizontal="left" wrapText="1"/>
    </xf>
    <xf numFmtId="3" fontId="34" fillId="0" borderId="1" xfId="0" applyNumberFormat="1" applyFont="1" applyBorder="1" applyAlignment="1">
      <alignment horizontal="right" shrinkToFit="1"/>
    </xf>
    <xf numFmtId="3" fontId="3" fillId="0" borderId="1" xfId="0" applyNumberFormat="1" applyFont="1" applyBorder="1" applyAlignment="1">
      <alignment horizontal="right" shrinkToFit="1"/>
    </xf>
    <xf numFmtId="0" fontId="29" fillId="0" borderId="1" xfId="0" applyFont="1" applyBorder="1" applyAlignment="1">
      <alignment horizontal="left" vertical="top" wrapText="1"/>
    </xf>
    <xf numFmtId="1" fontId="3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9" fillId="0" borderId="29" xfId="0" applyNumberFormat="1" applyFont="1" applyBorder="1" applyAlignment="1">
      <alignment horizontal="center" wrapText="1"/>
    </xf>
    <xf numFmtId="3" fontId="12" fillId="0" borderId="4" xfId="0" applyNumberFormat="1" applyFont="1" applyBorder="1"/>
    <xf numFmtId="3" fontId="34" fillId="0" borderId="4" xfId="0" applyNumberFormat="1" applyFont="1" applyFill="1" applyBorder="1" applyAlignment="1">
      <alignment horizontal="right"/>
    </xf>
    <xf numFmtId="1" fontId="38" fillId="0" borderId="1" xfId="0" applyNumberFormat="1" applyFont="1" applyBorder="1"/>
    <xf numFmtId="49" fontId="8" fillId="0" borderId="1" xfId="0" applyNumberFormat="1" applyFont="1" applyBorder="1" applyAlignment="1">
      <alignment horizontal="justify" vertical="center" wrapText="1"/>
    </xf>
    <xf numFmtId="3" fontId="36" fillId="3" borderId="4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vertical="center"/>
    </xf>
    <xf numFmtId="1" fontId="32" fillId="0" borderId="1" xfId="0" applyNumberFormat="1" applyFont="1" applyBorder="1"/>
    <xf numFmtId="3" fontId="36" fillId="0" borderId="4" xfId="0" applyNumberFormat="1" applyFont="1" applyBorder="1" applyAlignment="1">
      <alignment horizontal="center" vertical="center"/>
    </xf>
    <xf numFmtId="3" fontId="34" fillId="0" borderId="4" xfId="0" applyNumberFormat="1" applyFont="1" applyFill="1" applyBorder="1"/>
    <xf numFmtId="49" fontId="32" fillId="0" borderId="1" xfId="0" applyNumberFormat="1" applyFont="1" applyBorder="1"/>
    <xf numFmtId="3" fontId="34" fillId="0" borderId="4" xfId="0" applyNumberFormat="1" applyFont="1" applyBorder="1"/>
    <xf numFmtId="1" fontId="8" fillId="0" borderId="0" xfId="0" applyNumberFormat="1" applyFont="1" applyAlignment="1">
      <alignment wrapText="1"/>
    </xf>
    <xf numFmtId="3" fontId="8" fillId="0" borderId="0" xfId="0" applyNumberFormat="1" applyFont="1"/>
    <xf numFmtId="1" fontId="4" fillId="0" borderId="0" xfId="0" applyNumberFormat="1" applyFont="1" applyFill="1"/>
    <xf numFmtId="1" fontId="3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/>
    <xf numFmtId="1" fontId="9" fillId="0" borderId="3" xfId="0" applyNumberFormat="1" applyFont="1" applyFill="1" applyBorder="1"/>
    <xf numFmtId="3" fontId="12" fillId="0" borderId="1" xfId="0" applyNumberFormat="1" applyFont="1" applyFill="1" applyBorder="1"/>
    <xf numFmtId="3" fontId="12" fillId="0" borderId="2" xfId="0" applyNumberFormat="1" applyFont="1" applyFill="1" applyBorder="1"/>
    <xf numFmtId="1" fontId="12" fillId="0" borderId="29" xfId="0" applyNumberFormat="1" applyFont="1" applyFill="1" applyBorder="1"/>
    <xf numFmtId="3" fontId="3" fillId="0" borderId="1" xfId="0" applyNumberFormat="1" applyFont="1" applyFill="1" applyBorder="1"/>
    <xf numFmtId="166" fontId="34" fillId="0" borderId="29" xfId="0" applyNumberFormat="1" applyFont="1" applyFill="1" applyBorder="1"/>
    <xf numFmtId="1" fontId="7" fillId="0" borderId="0" xfId="0" applyNumberFormat="1" applyFont="1" applyFill="1"/>
    <xf numFmtId="1" fontId="8" fillId="0" borderId="3" xfId="0" applyNumberFormat="1" applyFont="1" applyFill="1" applyBorder="1"/>
    <xf numFmtId="3" fontId="18" fillId="0" borderId="1" xfId="0" applyNumberFormat="1" applyFont="1" applyFill="1" applyBorder="1"/>
    <xf numFmtId="3" fontId="18" fillId="0" borderId="2" xfId="0" applyNumberFormat="1" applyFont="1" applyFill="1" applyBorder="1"/>
    <xf numFmtId="166" fontId="12" fillId="0" borderId="29" xfId="0" applyNumberFormat="1" applyFont="1" applyFill="1" applyBorder="1"/>
    <xf numFmtId="1" fontId="18" fillId="0" borderId="3" xfId="0" applyNumberFormat="1" applyFont="1" applyFill="1" applyBorder="1"/>
    <xf numFmtId="3" fontId="18" fillId="0" borderId="29" xfId="0" applyNumberFormat="1" applyFont="1" applyFill="1" applyBorder="1"/>
    <xf numFmtId="1" fontId="47" fillId="0" borderId="3" xfId="0" applyNumberFormat="1" applyFont="1" applyFill="1" applyBorder="1"/>
    <xf numFmtId="1" fontId="23" fillId="0" borderId="3" xfId="0" applyNumberFormat="1" applyFont="1" applyFill="1" applyBorder="1"/>
    <xf numFmtId="3" fontId="48" fillId="0" borderId="50" xfId="0" applyNumberFormat="1" applyFont="1" applyBorder="1" applyAlignment="1"/>
    <xf numFmtId="3" fontId="48" fillId="0" borderId="50" xfId="0" applyNumberFormat="1" applyFont="1" applyBorder="1"/>
    <xf numFmtId="1" fontId="15" fillId="0" borderId="3" xfId="0" applyNumberFormat="1" applyFont="1" applyFill="1" applyBorder="1"/>
    <xf numFmtId="1" fontId="10" fillId="0" borderId="3" xfId="0" applyNumberFormat="1" applyFont="1" applyFill="1" applyBorder="1"/>
    <xf numFmtId="3" fontId="19" fillId="0" borderId="1" xfId="0" applyNumberFormat="1" applyFont="1" applyFill="1" applyBorder="1"/>
    <xf numFmtId="1" fontId="11" fillId="0" borderId="0" xfId="0" applyNumberFormat="1" applyFont="1" applyFill="1"/>
    <xf numFmtId="3" fontId="19" fillId="0" borderId="2" xfId="0" applyNumberFormat="1" applyFont="1" applyFill="1" applyBorder="1"/>
    <xf numFmtId="166" fontId="36" fillId="0" borderId="29" xfId="0" applyNumberFormat="1" applyFont="1" applyFill="1" applyBorder="1"/>
    <xf numFmtId="3" fontId="43" fillId="0" borderId="2" xfId="0" applyNumberFormat="1" applyFont="1" applyFill="1" applyBorder="1"/>
    <xf numFmtId="3" fontId="43" fillId="0" borderId="1" xfId="0" applyNumberFormat="1" applyFont="1" applyFill="1" applyBorder="1"/>
    <xf numFmtId="1" fontId="8" fillId="3" borderId="3" xfId="0" applyNumberFormat="1" applyFont="1" applyFill="1" applyBorder="1"/>
    <xf numFmtId="3" fontId="18" fillId="3" borderId="1" xfId="0" applyNumberFormat="1" applyFont="1" applyFill="1" applyBorder="1"/>
    <xf numFmtId="3" fontId="18" fillId="3" borderId="2" xfId="0" applyNumberFormat="1" applyFont="1" applyFill="1" applyBorder="1"/>
    <xf numFmtId="166" fontId="12" fillId="3" borderId="29" xfId="0" applyNumberFormat="1" applyFont="1" applyFill="1" applyBorder="1"/>
    <xf numFmtId="1" fontId="7" fillId="3" borderId="0" xfId="0" applyNumberFormat="1" applyFont="1" applyFill="1"/>
    <xf numFmtId="1" fontId="8" fillId="0" borderId="3" xfId="0" applyNumberFormat="1" applyFont="1" applyFill="1" applyBorder="1" applyAlignment="1">
      <alignment horizontal="left"/>
    </xf>
    <xf numFmtId="1" fontId="9" fillId="0" borderId="3" xfId="0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right" vertical="center"/>
    </xf>
    <xf numFmtId="3" fontId="18" fillId="0" borderId="1" xfId="0" applyNumberFormat="1" applyFont="1" applyFill="1" applyBorder="1" applyAlignment="1">
      <alignment vertical="center"/>
    </xf>
    <xf numFmtId="1" fontId="35" fillId="0" borderId="3" xfId="0" applyNumberFormat="1" applyFont="1" applyFill="1" applyBorder="1"/>
    <xf numFmtId="1" fontId="8" fillId="0" borderId="3" xfId="0" applyNumberFormat="1" applyFont="1" applyFill="1" applyBorder="1" applyAlignment="1">
      <alignment wrapText="1"/>
    </xf>
    <xf numFmtId="1" fontId="38" fillId="0" borderId="0" xfId="0" applyNumberFormat="1" applyFont="1" applyFill="1"/>
    <xf numFmtId="0" fontId="8" fillId="0" borderId="3" xfId="0" applyFont="1" applyFill="1" applyBorder="1" applyAlignment="1">
      <alignment horizontal="justify" vertical="center" wrapText="1"/>
    </xf>
    <xf numFmtId="3" fontId="18" fillId="0" borderId="1" xfId="0" applyNumberFormat="1" applyFont="1" applyFill="1" applyBorder="1" applyAlignment="1">
      <alignment horizontal="right" vertical="center" wrapText="1"/>
    </xf>
    <xf numFmtId="3" fontId="18" fillId="0" borderId="1" xfId="0" applyNumberFormat="1" applyFont="1" applyFill="1" applyBorder="1" applyAlignment="1">
      <alignment horizontal="right" wrapText="1"/>
    </xf>
    <xf numFmtId="0" fontId="8" fillId="3" borderId="3" xfId="0" applyFont="1" applyFill="1" applyBorder="1" applyAlignment="1">
      <alignment horizontal="justify" vertical="center" wrapText="1"/>
    </xf>
    <xf numFmtId="3" fontId="18" fillId="3" borderId="1" xfId="0" applyNumberFormat="1" applyFont="1" applyFill="1" applyBorder="1" applyAlignment="1">
      <alignment horizontal="right" vertical="center" wrapText="1"/>
    </xf>
    <xf numFmtId="1" fontId="4" fillId="3" borderId="0" xfId="0" applyNumberFormat="1" applyFont="1" applyFill="1"/>
    <xf numFmtId="3" fontId="18" fillId="3" borderId="1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right" vertical="center"/>
    </xf>
    <xf numFmtId="3" fontId="36" fillId="0" borderId="29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Alignment="1">
      <alignment horizontal="center" vertical="center"/>
    </xf>
    <xf numFmtId="0" fontId="35" fillId="0" borderId="3" xfId="0" applyFont="1" applyFill="1" applyBorder="1" applyAlignment="1">
      <alignment horizontal="justify" vertical="center" wrapText="1"/>
    </xf>
    <xf numFmtId="1" fontId="32" fillId="0" borderId="0" xfId="0" applyNumberFormat="1" applyFont="1" applyFill="1"/>
    <xf numFmtId="1" fontId="7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justify" vertical="center" wrapText="1"/>
    </xf>
    <xf numFmtId="49" fontId="35" fillId="0" borderId="3" xfId="0" applyNumberFormat="1" applyFont="1" applyFill="1" applyBorder="1" applyAlignment="1">
      <alignment horizontal="justify" vertical="center" wrapText="1"/>
    </xf>
    <xf numFmtId="49" fontId="32" fillId="0" borderId="0" xfId="0" applyNumberFormat="1" applyFont="1" applyFill="1"/>
    <xf numFmtId="1" fontId="33" fillId="0" borderId="0" xfId="0" applyNumberFormat="1" applyFont="1" applyFill="1"/>
    <xf numFmtId="1" fontId="8" fillId="0" borderId="0" xfId="0" applyNumberFormat="1" applyFont="1" applyFill="1"/>
    <xf numFmtId="1" fontId="8" fillId="0" borderId="0" xfId="0" applyNumberFormat="1" applyFont="1" applyFill="1" applyAlignment="1">
      <alignment wrapText="1"/>
    </xf>
    <xf numFmtId="3" fontId="48" fillId="0" borderId="50" xfId="0" applyNumberFormat="1" applyFont="1" applyFill="1" applyBorder="1" applyAlignment="1"/>
    <xf numFmtId="3" fontId="48" fillId="0" borderId="50" xfId="0" applyNumberFormat="1" applyFont="1" applyFill="1" applyBorder="1"/>
    <xf numFmtId="3" fontId="48" fillId="0" borderId="1" xfId="0" applyNumberFormat="1" applyFont="1" applyBorder="1"/>
    <xf numFmtId="3" fontId="48" fillId="0" borderId="51" xfId="0" applyNumberFormat="1" applyFont="1" applyBorder="1" applyAlignment="1"/>
    <xf numFmtId="3" fontId="48" fillId="0" borderId="51" xfId="0" applyNumberFormat="1" applyFont="1" applyBorder="1"/>
    <xf numFmtId="3" fontId="48" fillId="0" borderId="1" xfId="0" applyNumberFormat="1" applyFont="1" applyBorder="1" applyAlignment="1"/>
    <xf numFmtId="3" fontId="43" fillId="3" borderId="2" xfId="0" applyNumberFormat="1" applyFont="1" applyFill="1" applyBorder="1"/>
    <xf numFmtId="3" fontId="18" fillId="4" borderId="1" xfId="0" applyNumberFormat="1" applyFont="1" applyFill="1" applyBorder="1"/>
    <xf numFmtId="1" fontId="49" fillId="0" borderId="3" xfId="0" applyNumberFormat="1" applyFont="1" applyFill="1" applyBorder="1" applyAlignment="1">
      <alignment horizontal="left"/>
    </xf>
    <xf numFmtId="0" fontId="49" fillId="0" borderId="3" xfId="0" applyFont="1" applyFill="1" applyBorder="1" applyAlignment="1">
      <alignment horizontal="justify" vertical="center" wrapText="1"/>
    </xf>
    <xf numFmtId="166" fontId="52" fillId="0" borderId="29" xfId="0" applyNumberFormat="1" applyFont="1" applyFill="1" applyBorder="1"/>
    <xf numFmtId="1" fontId="53" fillId="0" borderId="0" xfId="0" applyNumberFormat="1" applyFont="1" applyFill="1"/>
    <xf numFmtId="1" fontId="50" fillId="0" borderId="3" xfId="0" applyNumberFormat="1" applyFont="1" applyFill="1" applyBorder="1"/>
    <xf numFmtId="3" fontId="51" fillId="0" borderId="50" xfId="0" applyNumberFormat="1" applyFont="1" applyFill="1" applyBorder="1"/>
    <xf numFmtId="3" fontId="51" fillId="0" borderId="1" xfId="0" applyNumberFormat="1" applyFont="1" applyFill="1" applyBorder="1"/>
    <xf numFmtId="3" fontId="51" fillId="0" borderId="2" xfId="0" applyNumberFormat="1" applyFont="1" applyFill="1" applyBorder="1"/>
    <xf numFmtId="170" fontId="4" fillId="0" borderId="16" xfId="1" applyNumberFormat="1" applyFont="1" applyFill="1" applyBorder="1" applyAlignment="1"/>
    <xf numFmtId="1" fontId="4" fillId="0" borderId="2" xfId="0" applyNumberFormat="1" applyFont="1" applyBorder="1"/>
    <xf numFmtId="1" fontId="7" fillId="0" borderId="2" xfId="0" applyNumberFormat="1" applyFont="1" applyBorder="1"/>
    <xf numFmtId="168" fontId="7" fillId="0" borderId="4" xfId="1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1" fontId="7" fillId="0" borderId="8" xfId="0" applyNumberFormat="1" applyFont="1" applyBorder="1"/>
    <xf numFmtId="9" fontId="4" fillId="0" borderId="2" xfId="11" applyFont="1" applyBorder="1"/>
    <xf numFmtId="3" fontId="4" fillId="0" borderId="1" xfId="1" applyNumberFormat="1" applyFont="1" applyBorder="1"/>
    <xf numFmtId="3" fontId="4" fillId="0" borderId="4" xfId="1" applyNumberFormat="1" applyFont="1" applyBorder="1"/>
    <xf numFmtId="3" fontId="4" fillId="0" borderId="4" xfId="1" applyNumberFormat="1" applyFont="1" applyBorder="1" applyAlignment="1">
      <alignment horizontal="center"/>
    </xf>
    <xf numFmtId="3" fontId="4" fillId="0" borderId="4" xfId="0" applyNumberFormat="1" applyFont="1" applyBorder="1"/>
    <xf numFmtId="3" fontId="39" fillId="0" borderId="4" xfId="0" applyNumberFormat="1" applyFont="1" applyBorder="1"/>
    <xf numFmtId="9" fontId="4" fillId="0" borderId="2" xfId="0" applyNumberFormat="1" applyFont="1" applyBorder="1"/>
    <xf numFmtId="3" fontId="4" fillId="0" borderId="4" xfId="1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3" fontId="4" fillId="0" borderId="4" xfId="1" applyNumberFormat="1" applyFont="1" applyBorder="1" applyAlignment="1"/>
    <xf numFmtId="3" fontId="4" fillId="0" borderId="4" xfId="0" applyNumberFormat="1" applyFont="1" applyBorder="1" applyAlignment="1"/>
    <xf numFmtId="0" fontId="8" fillId="0" borderId="3" xfId="0" applyFont="1" applyBorder="1" applyAlignment="1">
      <alignment vertical="top" wrapText="1"/>
    </xf>
    <xf numFmtId="0" fontId="8" fillId="0" borderId="1" xfId="0" applyFont="1" applyBorder="1"/>
    <xf numFmtId="168" fontId="7" fillId="0" borderId="29" xfId="1" applyNumberFormat="1" applyFont="1" applyBorder="1" applyAlignment="1">
      <alignment horizontal="right"/>
    </xf>
    <xf numFmtId="3" fontId="39" fillId="0" borderId="1" xfId="0" applyNumberFormat="1" applyFont="1" applyBorder="1"/>
    <xf numFmtId="3" fontId="11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/>
    <xf numFmtId="1" fontId="7" fillId="0" borderId="6" xfId="0" applyNumberFormat="1" applyFont="1" applyBorder="1"/>
    <xf numFmtId="1" fontId="4" fillId="0" borderId="33" xfId="0" applyNumberFormat="1" applyFont="1" applyBorder="1"/>
    <xf numFmtId="49" fontId="8" fillId="0" borderId="3" xfId="0" applyNumberFormat="1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9" fillId="0" borderId="43" xfId="0" applyFont="1" applyBorder="1" applyAlignment="1">
      <alignment horizontal="center" vertical="center"/>
    </xf>
    <xf numFmtId="3" fontId="39" fillId="0" borderId="1" xfId="0" applyNumberFormat="1" applyFont="1" applyBorder="1" applyAlignment="1">
      <alignment horizontal="right"/>
    </xf>
    <xf numFmtId="0" fontId="9" fillId="0" borderId="7" xfId="0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horizontal="center" vertical="top" wrapText="1"/>
    </xf>
    <xf numFmtId="3" fontId="9" fillId="0" borderId="49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right" vertical="top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top" wrapText="1"/>
    </xf>
    <xf numFmtId="3" fontId="8" fillId="0" borderId="13" xfId="0" applyNumberFormat="1" applyFont="1" applyBorder="1" applyAlignment="1">
      <alignment horizontal="right" vertical="top" wrapText="1"/>
    </xf>
    <xf numFmtId="3" fontId="8" fillId="0" borderId="49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9" fillId="0" borderId="2" xfId="0" applyNumberFormat="1" applyFont="1" applyBorder="1" applyAlignment="1">
      <alignment horizontal="center" vertical="top" wrapText="1"/>
    </xf>
    <xf numFmtId="3" fontId="8" fillId="0" borderId="9" xfId="0" applyNumberFormat="1" applyFont="1" applyBorder="1" applyAlignment="1">
      <alignment horizontal="right"/>
    </xf>
    <xf numFmtId="3" fontId="8" fillId="0" borderId="52" xfId="0" applyNumberFormat="1" applyFont="1" applyBorder="1" applyAlignment="1">
      <alignment horizontal="right"/>
    </xf>
    <xf numFmtId="3" fontId="10" fillId="0" borderId="2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center"/>
    </xf>
    <xf numFmtId="3" fontId="45" fillId="0" borderId="44" xfId="0" applyNumberFormat="1" applyFont="1" applyBorder="1" applyAlignment="1">
      <alignment horizontal="center" vertical="center"/>
    </xf>
    <xf numFmtId="49" fontId="35" fillId="0" borderId="3" xfId="0" applyNumberFormat="1" applyFont="1" applyBorder="1" applyAlignment="1">
      <alignment horizontal="left" wrapText="1"/>
    </xf>
    <xf numFmtId="3" fontId="3" fillId="0" borderId="2" xfId="0" applyNumberFormat="1" applyFont="1" applyFill="1" applyBorder="1"/>
    <xf numFmtId="3" fontId="3" fillId="0" borderId="29" xfId="0" applyNumberFormat="1" applyFont="1" applyFill="1" applyBorder="1"/>
    <xf numFmtId="3" fontId="19" fillId="0" borderId="29" xfId="0" applyNumberFormat="1" applyFont="1" applyFill="1" applyBorder="1"/>
    <xf numFmtId="3" fontId="3" fillId="0" borderId="2" xfId="0" applyNumberFormat="1" applyFont="1" applyFill="1" applyBorder="1" applyAlignment="1">
      <alignment horizontal="right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0" fontId="49" fillId="0" borderId="3" xfId="0" applyFont="1" applyBorder="1" applyAlignment="1">
      <alignment horizontal="justify" vertical="center" wrapText="1"/>
    </xf>
    <xf numFmtId="0" fontId="49" fillId="0" borderId="3" xfId="0" applyFont="1" applyBorder="1" applyAlignment="1">
      <alignment wrapText="1"/>
    </xf>
    <xf numFmtId="49" fontId="49" fillId="0" borderId="3" xfId="0" applyNumberFormat="1" applyFont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vertical="center"/>
    </xf>
    <xf numFmtId="49" fontId="7" fillId="0" borderId="54" xfId="0" applyNumberFormat="1" applyFont="1" applyBorder="1" applyAlignment="1">
      <alignment horizontal="centerContinuous" vertical="center"/>
    </xf>
    <xf numFmtId="49" fontId="7" fillId="0" borderId="55" xfId="0" applyNumberFormat="1" applyFont="1" applyBorder="1" applyAlignment="1">
      <alignment horizontal="centerContinuous" vertical="center"/>
    </xf>
    <xf numFmtId="1" fontId="7" fillId="0" borderId="47" xfId="0" applyNumberFormat="1" applyFont="1" applyBorder="1" applyAlignment="1">
      <alignment horizontal="centerContinuous" vertical="center" wrapText="1"/>
    </xf>
    <xf numFmtId="1" fontId="7" fillId="0" borderId="1" xfId="0" applyNumberFormat="1" applyFont="1" applyBorder="1" applyAlignment="1">
      <alignment horizontal="center" wrapText="1"/>
    </xf>
    <xf numFmtId="1" fontId="42" fillId="0" borderId="6" xfId="0" applyNumberFormat="1" applyFont="1" applyFill="1" applyBorder="1" applyAlignment="1">
      <alignment horizontal="center" vertical="center"/>
    </xf>
    <xf numFmtId="1" fontId="42" fillId="0" borderId="6" xfId="0" applyNumberFormat="1" applyFont="1" applyBorder="1" applyAlignment="1">
      <alignment horizontal="center" vertical="center"/>
    </xf>
    <xf numFmtId="1" fontId="38" fillId="0" borderId="39" xfId="0" applyNumberFormat="1" applyFont="1" applyBorder="1" applyAlignment="1">
      <alignment vertical="center"/>
    </xf>
    <xf numFmtId="1" fontId="41" fillId="0" borderId="39" xfId="0" applyNumberFormat="1" applyFont="1" applyBorder="1" applyAlignment="1">
      <alignment vertical="center"/>
    </xf>
    <xf numFmtId="1" fontId="7" fillId="0" borderId="56" xfId="0" applyNumberFormat="1" applyFont="1" applyBorder="1" applyAlignment="1">
      <alignment horizontal="centerContinuous" vertical="center" wrapText="1"/>
    </xf>
    <xf numFmtId="1" fontId="7" fillId="0" borderId="2" xfId="0" applyNumberFormat="1" applyFont="1" applyBorder="1" applyAlignment="1">
      <alignment horizontal="center" wrapText="1"/>
    </xf>
    <xf numFmtId="1" fontId="42" fillId="0" borderId="8" xfId="0" applyNumberFormat="1" applyFont="1" applyBorder="1" applyAlignment="1">
      <alignment horizontal="center" vertical="center"/>
    </xf>
    <xf numFmtId="1" fontId="7" fillId="0" borderId="47" xfId="0" applyNumberFormat="1" applyFont="1" applyBorder="1" applyAlignment="1">
      <alignment horizontal="centerContinuous" vertical="top" wrapText="1"/>
    </xf>
    <xf numFmtId="0" fontId="15" fillId="0" borderId="28" xfId="0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49" fontId="18" fillId="0" borderId="9" xfId="0" applyNumberFormat="1" applyFont="1" applyBorder="1" applyAlignment="1">
      <alignment vertical="center" wrapText="1"/>
    </xf>
    <xf numFmtId="49" fontId="18" fillId="0" borderId="13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36" xfId="0" applyFont="1" applyBorder="1" applyAlignment="1">
      <alignment horizontal="right"/>
    </xf>
    <xf numFmtId="0" fontId="4" fillId="0" borderId="36" xfId="0" applyFont="1" applyBorder="1" applyAlignment="1"/>
    <xf numFmtId="0" fontId="3" fillId="0" borderId="30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1" fontId="34" fillId="0" borderId="4" xfId="0" applyNumberFormat="1" applyFont="1" applyBorder="1" applyAlignment="1">
      <alignment horizontal="center" vertical="center"/>
    </xf>
    <xf numFmtId="1" fontId="34" fillId="0" borderId="39" xfId="0" applyNumberFormat="1" applyFont="1" applyBorder="1" applyAlignment="1">
      <alignment horizontal="center" vertical="center"/>
    </xf>
    <xf numFmtId="1" fontId="34" fillId="0" borderId="29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8" fillId="0" borderId="24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3" fontId="8" fillId="0" borderId="9" xfId="0" applyNumberFormat="1" applyFont="1" applyBorder="1" applyAlignment="1">
      <alignment horizontal="right" vertical="top" wrapText="1"/>
    </xf>
    <xf numFmtId="0" fontId="26" fillId="0" borderId="13" xfId="0" applyFont="1" applyBorder="1" applyAlignment="1">
      <alignment horizontal="right" vertical="top" wrapText="1"/>
    </xf>
    <xf numFmtId="3" fontId="8" fillId="0" borderId="13" xfId="0" applyNumberFormat="1" applyFont="1" applyBorder="1" applyAlignment="1">
      <alignment horizontal="right" vertical="top" wrapText="1"/>
    </xf>
    <xf numFmtId="3" fontId="8" fillId="0" borderId="52" xfId="0" applyNumberFormat="1" applyFont="1" applyBorder="1" applyAlignment="1">
      <alignment horizontal="right" vertical="top" wrapText="1"/>
    </xf>
    <xf numFmtId="0" fontId="26" fillId="0" borderId="49" xfId="0" applyFont="1" applyBorder="1" applyAlignment="1">
      <alignment horizontal="right" vertical="top" wrapText="1"/>
    </xf>
    <xf numFmtId="1" fontId="45" fillId="0" borderId="41" xfId="0" applyNumberFormat="1" applyFont="1" applyFill="1" applyBorder="1" applyAlignment="1">
      <alignment horizontal="center" vertical="center"/>
    </xf>
    <xf numFmtId="1" fontId="45" fillId="0" borderId="34" xfId="0" applyNumberFormat="1" applyFont="1" applyFill="1" applyBorder="1" applyAlignment="1">
      <alignment horizontal="center" vertical="center"/>
    </xf>
    <xf numFmtId="0" fontId="46" fillId="0" borderId="29" xfId="0" applyFont="1" applyFill="1" applyBorder="1" applyAlignment="1">
      <alignment horizontal="center" vertical="center"/>
    </xf>
    <xf numFmtId="1" fontId="34" fillId="0" borderId="9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0" fontId="26" fillId="0" borderId="53" xfId="0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" fontId="34" fillId="0" borderId="15" xfId="0" applyNumberFormat="1" applyFont="1" applyFill="1" applyBorder="1" applyAlignment="1">
      <alignment horizontal="center" vertical="center"/>
    </xf>
    <xf numFmtId="1" fontId="34" fillId="0" borderId="16" xfId="0" applyNumberFormat="1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0" xfId="0" applyFont="1" applyBorder="1" applyAlignment="1"/>
    <xf numFmtId="0" fontId="0" fillId="0" borderId="0" xfId="0" applyAlignment="1"/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/>
    <xf numFmtId="0" fontId="0" fillId="0" borderId="0" xfId="0" applyBorder="1" applyAlignment="1"/>
    <xf numFmtId="0" fontId="22" fillId="0" borderId="0" xfId="0" applyFont="1" applyBorder="1" applyAlignment="1">
      <alignment horizont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3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6" fillId="0" borderId="18" xfId="0" applyNumberFormat="1" applyFont="1" applyBorder="1" applyAlignment="1">
      <alignment horizontal="right" vertical="center" wrapText="1"/>
    </xf>
    <xf numFmtId="3" fontId="16" fillId="0" borderId="46" xfId="0" applyNumberFormat="1" applyFont="1" applyBorder="1" applyAlignment="1">
      <alignment horizontal="right" vertical="center" wrapText="1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right" vertical="center" wrapText="1"/>
    </xf>
    <xf numFmtId="3" fontId="15" fillId="0" borderId="40" xfId="0" applyNumberFormat="1" applyFont="1" applyBorder="1" applyAlignment="1">
      <alignment horizontal="right" vertical="center" wrapText="1"/>
    </xf>
    <xf numFmtId="3" fontId="15" fillId="0" borderId="41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vertical="center"/>
    </xf>
    <xf numFmtId="3" fontId="15" fillId="0" borderId="39" xfId="0" applyNumberFormat="1" applyFont="1" applyBorder="1" applyAlignment="1">
      <alignment vertical="center"/>
    </xf>
    <xf numFmtId="3" fontId="15" fillId="0" borderId="29" xfId="0" applyNumberFormat="1" applyFont="1" applyBorder="1" applyAlignment="1">
      <alignment vertical="center"/>
    </xf>
  </cellXfs>
  <cellStyles count="12">
    <cellStyle name="Ezres" xfId="1" builtinId="3"/>
    <cellStyle name="Ezres 2" xfId="4"/>
    <cellStyle name="Ezres 2 2" xfId="5"/>
    <cellStyle name="Ezres 3" xfId="6"/>
    <cellStyle name="Ezres 3 2" xfId="7"/>
    <cellStyle name="Normál" xfId="0" builtinId="0"/>
    <cellStyle name="Normál 2" xfId="2"/>
    <cellStyle name="Normál 2 2" xfId="8"/>
    <cellStyle name="Normál 3" xfId="3"/>
    <cellStyle name="Normál 4" xfId="9"/>
    <cellStyle name="Normál 5" xfId="10"/>
    <cellStyle name="Százalék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5"/>
  <sheetViews>
    <sheetView tabSelected="1" view="pageLayout" zoomScale="82" zoomScaleSheetLayoutView="100" zoomScalePageLayoutView="82" workbookViewId="0">
      <selection activeCell="F11" sqref="F11"/>
    </sheetView>
  </sheetViews>
  <sheetFormatPr defaultRowHeight="13.5" customHeight="1" x14ac:dyDescent="0.25"/>
  <cols>
    <col min="1" max="1" width="49.140625" style="210" customWidth="1"/>
    <col min="2" max="2" width="18.85546875" style="207" customWidth="1"/>
    <col min="3" max="3" width="20.42578125" style="207" customWidth="1"/>
    <col min="4" max="4" width="20" style="207" customWidth="1"/>
    <col min="5" max="5" width="0.140625" style="209" hidden="1" customWidth="1"/>
    <col min="6" max="6" width="17.140625" style="207" customWidth="1"/>
    <col min="7" max="16384" width="9.140625" style="207"/>
  </cols>
  <sheetData>
    <row r="1" spans="1:6" s="256" customFormat="1" ht="38.25" customHeight="1" x14ac:dyDescent="0.2">
      <c r="A1" s="472" t="s">
        <v>0</v>
      </c>
      <c r="B1" s="483" t="s">
        <v>436</v>
      </c>
      <c r="C1" s="474" t="s">
        <v>437</v>
      </c>
      <c r="D1" s="474" t="s">
        <v>438</v>
      </c>
      <c r="E1" s="478"/>
      <c r="F1" s="480" t="s">
        <v>1</v>
      </c>
    </row>
    <row r="2" spans="1:6" s="256" customFormat="1" ht="15" customHeight="1" x14ac:dyDescent="0.2">
      <c r="A2" s="473"/>
      <c r="B2" s="475" t="s">
        <v>262</v>
      </c>
      <c r="C2" s="475"/>
      <c r="D2" s="475"/>
      <c r="E2" s="478"/>
      <c r="F2" s="481"/>
    </row>
    <row r="3" spans="1:6" s="254" customFormat="1" ht="13.5" customHeight="1" thickBot="1" x14ac:dyDescent="0.25">
      <c r="A3" s="255">
        <v>1</v>
      </c>
      <c r="B3" s="476">
        <v>2</v>
      </c>
      <c r="C3" s="476">
        <v>3</v>
      </c>
      <c r="D3" s="477">
        <v>4</v>
      </c>
      <c r="E3" s="479"/>
      <c r="F3" s="482">
        <v>5</v>
      </c>
    </row>
    <row r="4" spans="1:6" ht="13.5" customHeight="1" x14ac:dyDescent="0.25">
      <c r="A4" s="253" t="s">
        <v>234</v>
      </c>
      <c r="B4" s="252"/>
      <c r="C4" s="252"/>
      <c r="D4" s="303"/>
      <c r="E4" s="213"/>
      <c r="F4" s="414"/>
    </row>
    <row r="5" spans="1:6" ht="13.5" customHeight="1" x14ac:dyDescent="0.25">
      <c r="A5" s="220" t="s">
        <v>222</v>
      </c>
      <c r="B5" s="251"/>
      <c r="C5" s="424">
        <v>7014255</v>
      </c>
      <c r="D5" s="29">
        <v>7014255</v>
      </c>
      <c r="E5" s="290"/>
      <c r="F5" s="426">
        <f>SUM(D5/C5)</f>
        <v>1</v>
      </c>
    </row>
    <row r="6" spans="1:6" s="249" customFormat="1" ht="13.5" customHeight="1" x14ac:dyDescent="0.2">
      <c r="A6" s="229" t="s">
        <v>221</v>
      </c>
      <c r="B6" s="250"/>
      <c r="C6" s="425">
        <v>3000000</v>
      </c>
      <c r="D6" s="434">
        <v>3000000</v>
      </c>
      <c r="E6" s="290"/>
      <c r="F6" s="426">
        <f>SUM(D6/C6)</f>
        <v>1</v>
      </c>
    </row>
    <row r="7" spans="1:6" s="249" customFormat="1" ht="13.5" customHeight="1" x14ac:dyDescent="0.2">
      <c r="A7" s="229" t="s">
        <v>220</v>
      </c>
      <c r="B7" s="250"/>
      <c r="C7" s="424"/>
      <c r="D7" s="29"/>
      <c r="E7" s="213"/>
      <c r="F7" s="426"/>
    </row>
    <row r="8" spans="1:6" ht="13.5" customHeight="1" x14ac:dyDescent="0.2">
      <c r="A8" s="229" t="s">
        <v>219</v>
      </c>
      <c r="B8" s="208"/>
      <c r="C8" s="422"/>
      <c r="D8" s="29"/>
      <c r="E8" s="213"/>
      <c r="F8" s="426"/>
    </row>
    <row r="9" spans="1:6" ht="13.5" customHeight="1" x14ac:dyDescent="0.2">
      <c r="A9" s="210" t="s">
        <v>218</v>
      </c>
      <c r="B9" s="237">
        <v>150000</v>
      </c>
      <c r="C9" s="422">
        <v>945246</v>
      </c>
      <c r="D9" s="29">
        <v>945245</v>
      </c>
      <c r="E9" s="213"/>
      <c r="F9" s="426">
        <f t="shared" ref="F9:F32" si="0">SUM(D9/C9)</f>
        <v>0.99999894207433837</v>
      </c>
    </row>
    <row r="10" spans="1:6" ht="13.5" customHeight="1" x14ac:dyDescent="0.2">
      <c r="A10" s="210" t="s">
        <v>217</v>
      </c>
      <c r="B10" s="237">
        <v>9490000</v>
      </c>
      <c r="C10" s="422">
        <v>9748552</v>
      </c>
      <c r="D10" s="29">
        <v>10452379</v>
      </c>
      <c r="E10" s="213"/>
      <c r="F10" s="426">
        <f t="shared" si="0"/>
        <v>1.0721981069598849</v>
      </c>
    </row>
    <row r="11" spans="1:6" ht="13.5" customHeight="1" x14ac:dyDescent="0.2">
      <c r="A11" s="210" t="s">
        <v>216</v>
      </c>
      <c r="B11" s="237">
        <v>1259000</v>
      </c>
      <c r="C11" s="422">
        <v>1948579</v>
      </c>
      <c r="D11" s="29">
        <v>1921018</v>
      </c>
      <c r="E11" s="213"/>
      <c r="F11" s="426">
        <f t="shared" si="0"/>
        <v>0.98585584674780957</v>
      </c>
    </row>
    <row r="12" spans="1:6" ht="13.5" customHeight="1" x14ac:dyDescent="0.2">
      <c r="A12" s="210" t="s">
        <v>215</v>
      </c>
      <c r="B12" s="237"/>
      <c r="C12" s="422"/>
      <c r="D12" s="29"/>
      <c r="E12" s="213"/>
      <c r="F12" s="426"/>
    </row>
    <row r="13" spans="1:6" ht="13.5" customHeight="1" x14ac:dyDescent="0.2">
      <c r="A13" s="210" t="s">
        <v>214</v>
      </c>
      <c r="B13" s="237">
        <v>79182000</v>
      </c>
      <c r="C13" s="422">
        <v>93712865</v>
      </c>
      <c r="D13" s="29">
        <v>81541263</v>
      </c>
      <c r="E13" s="213"/>
      <c r="F13" s="426">
        <f t="shared" si="0"/>
        <v>0.87011813159271145</v>
      </c>
    </row>
    <row r="14" spans="1:6" ht="13.5" customHeight="1" x14ac:dyDescent="0.2">
      <c r="A14" s="210" t="s">
        <v>213</v>
      </c>
      <c r="B14" s="237">
        <v>24322000</v>
      </c>
      <c r="C14" s="422">
        <v>28730406</v>
      </c>
      <c r="D14" s="29">
        <v>25608543</v>
      </c>
      <c r="E14" s="213"/>
      <c r="F14" s="426">
        <f t="shared" si="0"/>
        <v>0.89133940536726142</v>
      </c>
    </row>
    <row r="15" spans="1:6" ht="13.5" customHeight="1" x14ac:dyDescent="0.2">
      <c r="A15" s="210" t="s">
        <v>212</v>
      </c>
      <c r="B15" s="237">
        <v>33859000</v>
      </c>
      <c r="C15" s="422">
        <v>35084000</v>
      </c>
      <c r="D15" s="29">
        <v>36089000</v>
      </c>
      <c r="E15" s="213"/>
      <c r="F15" s="426">
        <f t="shared" si="0"/>
        <v>1.0286455364268612</v>
      </c>
    </row>
    <row r="16" spans="1:6" ht="13.5" customHeight="1" x14ac:dyDescent="0.2">
      <c r="A16" s="210" t="s">
        <v>211</v>
      </c>
      <c r="B16" s="237"/>
      <c r="C16" s="422">
        <v>3</v>
      </c>
      <c r="D16" s="29">
        <v>3</v>
      </c>
      <c r="E16" s="213"/>
      <c r="F16" s="426">
        <f t="shared" si="0"/>
        <v>1</v>
      </c>
    </row>
    <row r="17" spans="1:6" ht="13.5" customHeight="1" x14ac:dyDescent="0.2">
      <c r="A17" s="210" t="s">
        <v>210</v>
      </c>
      <c r="B17" s="237"/>
      <c r="C17" s="422"/>
      <c r="D17" s="29"/>
      <c r="E17" s="213"/>
      <c r="F17" s="426"/>
    </row>
    <row r="18" spans="1:6" ht="13.5" customHeight="1" x14ac:dyDescent="0.2">
      <c r="A18" s="210" t="s">
        <v>209</v>
      </c>
      <c r="B18" s="237"/>
      <c r="C18" s="422">
        <v>4780</v>
      </c>
      <c r="D18" s="29">
        <v>4781</v>
      </c>
      <c r="E18" s="213"/>
      <c r="F18" s="426">
        <f t="shared" si="0"/>
        <v>1.0002092050209206</v>
      </c>
    </row>
    <row r="19" spans="1:6" ht="13.5" customHeight="1" x14ac:dyDescent="0.2">
      <c r="A19" s="210" t="s">
        <v>208</v>
      </c>
      <c r="B19" s="237"/>
      <c r="C19" s="422"/>
      <c r="D19" s="29"/>
      <c r="E19" s="213"/>
      <c r="F19" s="426"/>
    </row>
    <row r="20" spans="1:6" ht="13.5" customHeight="1" x14ac:dyDescent="0.2">
      <c r="A20" s="210" t="s">
        <v>207</v>
      </c>
      <c r="B20" s="237"/>
      <c r="C20" s="422"/>
      <c r="D20" s="29"/>
      <c r="E20" s="213"/>
      <c r="F20" s="426"/>
    </row>
    <row r="21" spans="1:6" ht="13.5" customHeight="1" x14ac:dyDescent="0.2">
      <c r="A21" s="210" t="s">
        <v>206</v>
      </c>
      <c r="B21" s="237"/>
      <c r="C21" s="422"/>
      <c r="D21" s="29"/>
      <c r="E21" s="213"/>
      <c r="F21" s="426"/>
    </row>
    <row r="22" spans="1:6" ht="13.5" customHeight="1" x14ac:dyDescent="0.2">
      <c r="A22" s="210" t="s">
        <v>439</v>
      </c>
      <c r="B22" s="237">
        <v>3000000</v>
      </c>
      <c r="C22" s="422"/>
      <c r="D22" s="29"/>
      <c r="E22" s="213"/>
      <c r="F22" s="426"/>
    </row>
    <row r="23" spans="1:6" ht="13.5" customHeight="1" x14ac:dyDescent="0.2">
      <c r="A23" s="210" t="s">
        <v>205</v>
      </c>
      <c r="B23" s="237"/>
      <c r="C23" s="422"/>
      <c r="D23" s="29"/>
      <c r="E23" s="213"/>
      <c r="F23" s="426"/>
    </row>
    <row r="24" spans="1:6" ht="13.5" customHeight="1" x14ac:dyDescent="0.2">
      <c r="A24" s="223" t="s">
        <v>204</v>
      </c>
      <c r="B24" s="237"/>
      <c r="C24" s="422"/>
      <c r="D24" s="29"/>
      <c r="E24" s="213"/>
      <c r="F24" s="426"/>
    </row>
    <row r="25" spans="1:6" ht="13.5" customHeight="1" x14ac:dyDescent="0.2">
      <c r="A25" s="210" t="s">
        <v>203</v>
      </c>
      <c r="B25" s="237"/>
      <c r="C25" s="422"/>
      <c r="D25" s="29"/>
      <c r="E25" s="213"/>
      <c r="F25" s="426"/>
    </row>
    <row r="26" spans="1:6" ht="13.5" customHeight="1" x14ac:dyDescent="0.2">
      <c r="A26" s="210" t="s">
        <v>202</v>
      </c>
      <c r="B26" s="237"/>
      <c r="C26" s="422">
        <v>13789457</v>
      </c>
      <c r="D26" s="422">
        <v>13789457</v>
      </c>
      <c r="E26" s="213"/>
      <c r="F26" s="426">
        <f t="shared" si="0"/>
        <v>1</v>
      </c>
    </row>
    <row r="27" spans="1:6" ht="13.5" customHeight="1" x14ac:dyDescent="0.2">
      <c r="A27" s="210" t="s">
        <v>201</v>
      </c>
      <c r="B27" s="237">
        <v>260437684</v>
      </c>
      <c r="C27" s="427">
        <v>279437700</v>
      </c>
      <c r="D27" s="257">
        <v>279437700</v>
      </c>
      <c r="E27" s="291"/>
      <c r="F27" s="426">
        <f t="shared" si="0"/>
        <v>1</v>
      </c>
    </row>
    <row r="28" spans="1:6" s="246" customFormat="1" ht="13.5" customHeight="1" x14ac:dyDescent="0.2">
      <c r="A28" s="248" t="s">
        <v>200</v>
      </c>
      <c r="B28" s="247"/>
      <c r="C28" s="247"/>
      <c r="E28" s="291"/>
      <c r="F28" s="426"/>
    </row>
    <row r="29" spans="1:6" ht="13.5" customHeight="1" x14ac:dyDescent="0.25">
      <c r="A29" s="220" t="s">
        <v>229</v>
      </c>
      <c r="B29" s="219">
        <f>SUM(B5:B28)</f>
        <v>411699684</v>
      </c>
      <c r="C29" s="219">
        <f>SUM(C5:C28)</f>
        <v>473415843</v>
      </c>
      <c r="D29" s="219">
        <f>SUM(D5:D28)</f>
        <v>459803644</v>
      </c>
      <c r="E29" s="213"/>
      <c r="F29" s="426">
        <f t="shared" si="0"/>
        <v>0.97124684523918647</v>
      </c>
    </row>
    <row r="30" spans="1:6" ht="13.5" customHeight="1" x14ac:dyDescent="0.25">
      <c r="A30" s="220" t="s">
        <v>233</v>
      </c>
      <c r="B30" s="237"/>
      <c r="C30" s="237"/>
      <c r="E30" s="213"/>
      <c r="F30" s="426"/>
    </row>
    <row r="31" spans="1:6" ht="13.5" customHeight="1" x14ac:dyDescent="0.2">
      <c r="A31" s="224" t="s">
        <v>222</v>
      </c>
      <c r="B31" s="237"/>
      <c r="C31" s="237"/>
      <c r="E31" s="213"/>
      <c r="F31" s="426"/>
    </row>
    <row r="32" spans="1:6" ht="13.5" customHeight="1" x14ac:dyDescent="0.2">
      <c r="A32" s="210" t="s">
        <v>221</v>
      </c>
      <c r="B32" s="237"/>
      <c r="C32" s="237">
        <v>14319802</v>
      </c>
      <c r="D32" s="29">
        <v>4822937</v>
      </c>
      <c r="E32" s="213"/>
      <c r="F32" s="426">
        <f t="shared" si="0"/>
        <v>0.33680193343455445</v>
      </c>
    </row>
    <row r="33" spans="1:6" ht="13.5" customHeight="1" x14ac:dyDescent="0.2">
      <c r="A33" s="210" t="s">
        <v>220</v>
      </c>
      <c r="B33" s="237">
        <v>9496865</v>
      </c>
      <c r="C33" s="237"/>
      <c r="D33" s="29"/>
      <c r="E33" s="213"/>
      <c r="F33" s="420"/>
    </row>
    <row r="34" spans="1:6" ht="13.5" customHeight="1" x14ac:dyDescent="0.2">
      <c r="A34" s="210" t="s">
        <v>219</v>
      </c>
      <c r="B34" s="237"/>
      <c r="C34" s="237"/>
      <c r="D34" s="29"/>
      <c r="E34" s="213"/>
      <c r="F34" s="420"/>
    </row>
    <row r="35" spans="1:6" ht="13.5" customHeight="1" x14ac:dyDescent="0.2">
      <c r="A35" s="229" t="s">
        <v>218</v>
      </c>
      <c r="B35" s="237">
        <v>6500000</v>
      </c>
      <c r="C35" s="237">
        <v>11184000</v>
      </c>
      <c r="D35" s="29">
        <v>10928128</v>
      </c>
      <c r="E35" s="213"/>
      <c r="F35" s="420">
        <f t="shared" ref="F35:F91" si="1">D35/C35</f>
        <v>0.97712160228898426</v>
      </c>
    </row>
    <row r="36" spans="1:6" ht="13.5" customHeight="1" x14ac:dyDescent="0.2">
      <c r="A36" s="229" t="s">
        <v>217</v>
      </c>
      <c r="B36" s="237">
        <v>27620000</v>
      </c>
      <c r="C36" s="237">
        <v>27620000</v>
      </c>
      <c r="D36" s="29">
        <v>29385465</v>
      </c>
      <c r="E36" s="213"/>
      <c r="F36" s="420">
        <f t="shared" si="1"/>
        <v>1.0639198044895004</v>
      </c>
    </row>
    <row r="37" spans="1:6" ht="13.5" customHeight="1" x14ac:dyDescent="0.2">
      <c r="A37" s="229" t="s">
        <v>216</v>
      </c>
      <c r="B37" s="237">
        <v>750000</v>
      </c>
      <c r="C37" s="237">
        <v>2328810</v>
      </c>
      <c r="D37" s="29">
        <v>1996028</v>
      </c>
      <c r="E37" s="213"/>
      <c r="F37" s="420">
        <f t="shared" si="1"/>
        <v>0.8571021251196963</v>
      </c>
    </row>
    <row r="38" spans="1:6" ht="13.5" customHeight="1" x14ac:dyDescent="0.2">
      <c r="A38" s="210" t="s">
        <v>215</v>
      </c>
      <c r="B38" s="237"/>
      <c r="C38" s="237"/>
      <c r="D38" s="29"/>
      <c r="E38" s="213"/>
      <c r="F38" s="420"/>
    </row>
    <row r="39" spans="1:6" ht="13.5" customHeight="1" x14ac:dyDescent="0.2">
      <c r="A39" s="210" t="s">
        <v>214</v>
      </c>
      <c r="B39" s="237"/>
      <c r="C39" s="237"/>
      <c r="D39" s="29"/>
      <c r="E39" s="213"/>
      <c r="F39" s="420"/>
    </row>
    <row r="40" spans="1:6" ht="13.5" customHeight="1" x14ac:dyDescent="0.2">
      <c r="A40" s="210" t="s">
        <v>213</v>
      </c>
      <c r="B40" s="237">
        <v>9525000</v>
      </c>
      <c r="C40" s="237">
        <v>9698414</v>
      </c>
      <c r="D40" s="29">
        <v>11372486</v>
      </c>
      <c r="E40" s="213"/>
      <c r="F40" s="420">
        <f t="shared" si="1"/>
        <v>1.172612965377638</v>
      </c>
    </row>
    <row r="41" spans="1:6" ht="13.5" customHeight="1" x14ac:dyDescent="0.2">
      <c r="A41" s="210" t="s">
        <v>212</v>
      </c>
      <c r="B41" s="237">
        <v>11100000</v>
      </c>
      <c r="C41" s="237">
        <v>19096800</v>
      </c>
      <c r="D41" s="29">
        <v>19096800</v>
      </c>
      <c r="E41" s="213"/>
      <c r="F41" s="420">
        <f t="shared" si="1"/>
        <v>1</v>
      </c>
    </row>
    <row r="42" spans="1:6" ht="13.5" customHeight="1" x14ac:dyDescent="0.2">
      <c r="A42" s="210" t="s">
        <v>211</v>
      </c>
      <c r="B42" s="237"/>
      <c r="C42" s="237"/>
      <c r="D42" s="29">
        <v>2</v>
      </c>
      <c r="E42" s="213"/>
      <c r="F42" s="420"/>
    </row>
    <row r="43" spans="1:6" ht="13.5" customHeight="1" x14ac:dyDescent="0.2">
      <c r="A43" s="229" t="s">
        <v>210</v>
      </c>
      <c r="B43" s="237"/>
      <c r="C43" s="237"/>
      <c r="D43" s="29"/>
      <c r="E43" s="213"/>
      <c r="F43" s="420"/>
    </row>
    <row r="44" spans="1:6" s="241" customFormat="1" ht="13.5" customHeight="1" x14ac:dyDescent="0.25">
      <c r="A44" s="221" t="s">
        <v>209</v>
      </c>
      <c r="B44" s="242"/>
      <c r="C44" s="242"/>
      <c r="D44" s="435"/>
      <c r="E44" s="292"/>
      <c r="F44" s="420"/>
    </row>
    <row r="45" spans="1:6" s="241" customFormat="1" ht="13.5" customHeight="1" x14ac:dyDescent="0.25">
      <c r="A45" s="221" t="s">
        <v>208</v>
      </c>
      <c r="B45" s="242"/>
      <c r="C45" s="242"/>
      <c r="D45" s="443">
        <v>1692</v>
      </c>
      <c r="E45" s="292"/>
      <c r="F45" s="420"/>
    </row>
    <row r="46" spans="1:6" s="241" customFormat="1" ht="13.5" customHeight="1" x14ac:dyDescent="0.25">
      <c r="A46" s="221" t="s">
        <v>207</v>
      </c>
      <c r="B46" s="242"/>
      <c r="C46" s="242"/>
      <c r="D46" s="435"/>
      <c r="E46" s="292"/>
      <c r="F46" s="420"/>
    </row>
    <row r="47" spans="1:6" s="241" customFormat="1" ht="13.5" customHeight="1" x14ac:dyDescent="0.25">
      <c r="A47" s="229" t="s">
        <v>206</v>
      </c>
      <c r="B47" s="242"/>
      <c r="C47" s="242"/>
      <c r="D47" s="435"/>
      <c r="E47" s="292"/>
      <c r="F47" s="420"/>
    </row>
    <row r="48" spans="1:6" s="241" customFormat="1" ht="13.5" customHeight="1" x14ac:dyDescent="0.25">
      <c r="A48" s="229" t="s">
        <v>205</v>
      </c>
      <c r="B48" s="242"/>
      <c r="C48" s="242"/>
      <c r="D48" s="435"/>
      <c r="E48" s="292"/>
      <c r="F48" s="420"/>
    </row>
    <row r="49" spans="1:6" s="241" customFormat="1" ht="13.5" customHeight="1" x14ac:dyDescent="0.25">
      <c r="A49" s="229" t="s">
        <v>204</v>
      </c>
      <c r="B49" s="242"/>
      <c r="C49" s="242"/>
      <c r="D49" s="435"/>
      <c r="E49" s="292"/>
      <c r="F49" s="420"/>
    </row>
    <row r="50" spans="1:6" s="241" customFormat="1" ht="13.5" customHeight="1" x14ac:dyDescent="0.25">
      <c r="A50" s="210" t="s">
        <v>203</v>
      </c>
      <c r="B50" s="242"/>
      <c r="C50" s="242"/>
      <c r="D50" s="435"/>
      <c r="E50" s="292"/>
      <c r="F50" s="420"/>
    </row>
    <row r="51" spans="1:6" s="241" customFormat="1" ht="13.5" customHeight="1" x14ac:dyDescent="0.25">
      <c r="A51" s="210" t="s">
        <v>202</v>
      </c>
      <c r="B51" s="242"/>
      <c r="C51" s="242">
        <v>1476825</v>
      </c>
      <c r="D51" s="443">
        <v>1476825</v>
      </c>
      <c r="E51" s="292"/>
      <c r="F51" s="420">
        <f t="shared" si="1"/>
        <v>1</v>
      </c>
    </row>
    <row r="52" spans="1:6" s="241" customFormat="1" ht="13.5" customHeight="1" x14ac:dyDescent="0.25">
      <c r="A52" s="210" t="s">
        <v>201</v>
      </c>
      <c r="B52" s="245">
        <v>323504592</v>
      </c>
      <c r="C52" s="245">
        <v>369856592</v>
      </c>
      <c r="D52" s="443">
        <v>369856592</v>
      </c>
      <c r="E52" s="292"/>
      <c r="F52" s="420">
        <f t="shared" si="1"/>
        <v>1</v>
      </c>
    </row>
    <row r="53" spans="1:6" s="241" customFormat="1" ht="13.5" customHeight="1" x14ac:dyDescent="0.25">
      <c r="A53" s="210" t="s">
        <v>200</v>
      </c>
      <c r="B53" s="243"/>
      <c r="C53" s="243"/>
      <c r="E53" s="292"/>
      <c r="F53" s="420"/>
    </row>
    <row r="54" spans="1:6" s="241" customFormat="1" ht="13.5" customHeight="1" x14ac:dyDescent="0.25">
      <c r="A54" s="220" t="s">
        <v>229</v>
      </c>
      <c r="B54" s="244">
        <f>SUM(B31:B53)</f>
        <v>388496457</v>
      </c>
      <c r="C54" s="244">
        <f>SUM(C31:C53)</f>
        <v>455581243</v>
      </c>
      <c r="D54" s="244">
        <f t="shared" ref="D54:E54" si="2">SUM(D31:D53)</f>
        <v>448936955</v>
      </c>
      <c r="E54" s="433">
        <f t="shared" si="2"/>
        <v>0</v>
      </c>
      <c r="F54" s="420">
        <f t="shared" si="1"/>
        <v>0.98541579992133255</v>
      </c>
    </row>
    <row r="55" spans="1:6" s="241" customFormat="1" ht="13.5" customHeight="1" x14ac:dyDescent="0.25">
      <c r="A55" s="220" t="s">
        <v>232</v>
      </c>
      <c r="B55" s="243"/>
      <c r="C55" s="243"/>
      <c r="E55" s="292"/>
      <c r="F55" s="420"/>
    </row>
    <row r="56" spans="1:6" s="241" customFormat="1" ht="13.5" customHeight="1" x14ac:dyDescent="0.25">
      <c r="A56" s="224" t="s">
        <v>222</v>
      </c>
      <c r="B56" s="243"/>
      <c r="C56" s="427"/>
      <c r="D56" s="257"/>
      <c r="E56" s="292"/>
      <c r="F56" s="420"/>
    </row>
    <row r="57" spans="1:6" s="241" customFormat="1" ht="13.5" customHeight="1" x14ac:dyDescent="0.25">
      <c r="A57" s="210" t="s">
        <v>221</v>
      </c>
      <c r="B57" s="243"/>
      <c r="C57" s="427">
        <v>7025199</v>
      </c>
      <c r="D57" s="257">
        <v>7025199</v>
      </c>
      <c r="E57" s="292"/>
      <c r="F57" s="420">
        <f t="shared" si="1"/>
        <v>1</v>
      </c>
    </row>
    <row r="58" spans="1:6" s="241" customFormat="1" ht="13.5" customHeight="1" x14ac:dyDescent="0.25">
      <c r="A58" s="210" t="s">
        <v>220</v>
      </c>
      <c r="B58" s="243"/>
      <c r="C58" s="427"/>
      <c r="D58" s="257"/>
      <c r="E58" s="292"/>
      <c r="F58" s="420"/>
    </row>
    <row r="59" spans="1:6" s="241" customFormat="1" ht="13.5" customHeight="1" x14ac:dyDescent="0.25">
      <c r="A59" s="210" t="s">
        <v>219</v>
      </c>
      <c r="B59" s="243"/>
      <c r="C59" s="427"/>
      <c r="D59" s="257"/>
      <c r="E59" s="292"/>
      <c r="F59" s="420"/>
    </row>
    <row r="60" spans="1:6" s="241" customFormat="1" ht="13.5" customHeight="1" x14ac:dyDescent="0.25">
      <c r="A60" s="229" t="s">
        <v>218</v>
      </c>
      <c r="B60" s="243"/>
      <c r="C60" s="427"/>
      <c r="D60" s="257"/>
      <c r="E60" s="292"/>
      <c r="F60" s="420"/>
    </row>
    <row r="61" spans="1:6" s="241" customFormat="1" ht="13.5" customHeight="1" x14ac:dyDescent="0.25">
      <c r="A61" s="229" t="s">
        <v>217</v>
      </c>
      <c r="B61" s="243"/>
      <c r="C61" s="427">
        <v>123000</v>
      </c>
      <c r="D61" s="257">
        <v>123000</v>
      </c>
      <c r="E61" s="292"/>
      <c r="F61" s="420">
        <f t="shared" si="1"/>
        <v>1</v>
      </c>
    </row>
    <row r="62" spans="1:6" s="241" customFormat="1" ht="13.5" customHeight="1" x14ac:dyDescent="0.25">
      <c r="A62" s="229" t="s">
        <v>216</v>
      </c>
      <c r="B62" s="245">
        <v>2159000</v>
      </c>
      <c r="C62" s="427">
        <v>3744246</v>
      </c>
      <c r="D62" s="257">
        <v>3223557</v>
      </c>
      <c r="E62" s="292"/>
      <c r="F62" s="420">
        <f t="shared" si="1"/>
        <v>0.86093622053679164</v>
      </c>
    </row>
    <row r="63" spans="1:6" s="241" customFormat="1" ht="13.5" customHeight="1" x14ac:dyDescent="0.25">
      <c r="A63" s="210" t="s">
        <v>215</v>
      </c>
      <c r="B63" s="243"/>
      <c r="C63" s="427"/>
      <c r="D63" s="257"/>
      <c r="E63" s="292"/>
      <c r="F63" s="420"/>
    </row>
    <row r="64" spans="1:6" s="241" customFormat="1" ht="13.5" customHeight="1" x14ac:dyDescent="0.25">
      <c r="A64" s="210" t="s">
        <v>214</v>
      </c>
      <c r="B64" s="243"/>
      <c r="C64" s="427"/>
      <c r="D64" s="257"/>
      <c r="E64" s="292"/>
      <c r="F64" s="420"/>
    </row>
    <row r="65" spans="1:6" s="241" customFormat="1" ht="13.5" customHeight="1" x14ac:dyDescent="0.25">
      <c r="A65" s="210" t="s">
        <v>213</v>
      </c>
      <c r="B65" s="243"/>
      <c r="C65" s="427"/>
      <c r="D65" s="257"/>
      <c r="E65" s="292"/>
      <c r="F65" s="420"/>
    </row>
    <row r="66" spans="1:6" s="241" customFormat="1" ht="13.5" customHeight="1" x14ac:dyDescent="0.25">
      <c r="A66" s="210" t="s">
        <v>212</v>
      </c>
      <c r="B66" s="243"/>
      <c r="C66" s="427"/>
      <c r="D66" s="257"/>
      <c r="E66" s="292"/>
      <c r="F66" s="420"/>
    </row>
    <row r="67" spans="1:6" s="241" customFormat="1" ht="13.5" customHeight="1" x14ac:dyDescent="0.25">
      <c r="A67" s="210" t="s">
        <v>211</v>
      </c>
      <c r="B67" s="243"/>
      <c r="C67" s="427">
        <v>2</v>
      </c>
      <c r="D67" s="257">
        <v>2</v>
      </c>
      <c r="E67" s="292"/>
      <c r="F67" s="420">
        <f t="shared" si="1"/>
        <v>1</v>
      </c>
    </row>
    <row r="68" spans="1:6" s="241" customFormat="1" ht="13.5" customHeight="1" x14ac:dyDescent="0.25">
      <c r="A68" s="229" t="s">
        <v>210</v>
      </c>
      <c r="B68" s="243"/>
      <c r="C68" s="427"/>
      <c r="D68" s="257"/>
      <c r="E68" s="292"/>
      <c r="F68" s="420"/>
    </row>
    <row r="69" spans="1:6" s="241" customFormat="1" ht="13.5" customHeight="1" x14ac:dyDescent="0.25">
      <c r="A69" s="221" t="s">
        <v>209</v>
      </c>
      <c r="B69" s="243"/>
      <c r="C69" s="427"/>
      <c r="D69" s="257"/>
      <c r="E69" s="292"/>
      <c r="F69" s="420"/>
    </row>
    <row r="70" spans="1:6" s="241" customFormat="1" ht="13.5" customHeight="1" x14ac:dyDescent="0.25">
      <c r="A70" s="221" t="s">
        <v>208</v>
      </c>
      <c r="B70" s="243"/>
      <c r="C70" s="427">
        <v>3293</v>
      </c>
      <c r="D70" s="257">
        <v>3293</v>
      </c>
      <c r="E70" s="292"/>
      <c r="F70" s="420">
        <f t="shared" si="1"/>
        <v>1</v>
      </c>
    </row>
    <row r="71" spans="1:6" s="241" customFormat="1" ht="13.5" customHeight="1" x14ac:dyDescent="0.25">
      <c r="A71" s="221" t="s">
        <v>207</v>
      </c>
      <c r="B71" s="243"/>
      <c r="C71" s="427"/>
      <c r="D71" s="257"/>
      <c r="E71" s="292"/>
      <c r="F71" s="420"/>
    </row>
    <row r="72" spans="1:6" s="241" customFormat="1" ht="13.5" customHeight="1" x14ac:dyDescent="0.25">
      <c r="A72" s="229" t="s">
        <v>206</v>
      </c>
      <c r="B72" s="243"/>
      <c r="C72" s="427">
        <v>100000</v>
      </c>
      <c r="D72" s="257">
        <v>100000</v>
      </c>
      <c r="E72" s="292"/>
      <c r="F72" s="420">
        <f t="shared" si="1"/>
        <v>1</v>
      </c>
    </row>
    <row r="73" spans="1:6" s="241" customFormat="1" ht="13.5" customHeight="1" x14ac:dyDescent="0.25">
      <c r="A73" s="229" t="s">
        <v>205</v>
      </c>
      <c r="B73" s="243"/>
      <c r="C73" s="427"/>
      <c r="D73" s="257"/>
      <c r="E73" s="292"/>
      <c r="F73" s="420"/>
    </row>
    <row r="74" spans="1:6" s="241" customFormat="1" ht="13.5" customHeight="1" x14ac:dyDescent="0.25">
      <c r="A74" s="229" t="s">
        <v>204</v>
      </c>
      <c r="B74" s="243"/>
      <c r="C74" s="427"/>
      <c r="D74" s="257"/>
      <c r="E74" s="292"/>
      <c r="F74" s="420"/>
    </row>
    <row r="75" spans="1:6" s="241" customFormat="1" ht="13.5" customHeight="1" x14ac:dyDescent="0.25">
      <c r="A75" s="210" t="s">
        <v>203</v>
      </c>
      <c r="B75" s="243"/>
      <c r="C75" s="427"/>
      <c r="D75" s="257"/>
      <c r="E75" s="292"/>
      <c r="F75" s="420"/>
    </row>
    <row r="76" spans="1:6" s="241" customFormat="1" ht="13.5" customHeight="1" x14ac:dyDescent="0.25">
      <c r="A76" s="210" t="s">
        <v>202</v>
      </c>
      <c r="B76" s="243"/>
      <c r="C76" s="427">
        <v>2019449</v>
      </c>
      <c r="D76" s="257">
        <v>2019449</v>
      </c>
      <c r="E76" s="292"/>
      <c r="F76" s="420">
        <f t="shared" si="1"/>
        <v>1</v>
      </c>
    </row>
    <row r="77" spans="1:6" s="241" customFormat="1" ht="13.5" customHeight="1" x14ac:dyDescent="0.25">
      <c r="A77" s="210" t="s">
        <v>201</v>
      </c>
      <c r="B77" s="245">
        <v>412673180</v>
      </c>
      <c r="C77" s="427">
        <v>417132134</v>
      </c>
      <c r="D77" s="257">
        <v>417132134</v>
      </c>
      <c r="E77" s="292"/>
      <c r="F77" s="420"/>
    </row>
    <row r="78" spans="1:6" s="241" customFormat="1" ht="13.5" customHeight="1" x14ac:dyDescent="0.25">
      <c r="A78" s="210" t="s">
        <v>200</v>
      </c>
      <c r="B78" s="243"/>
      <c r="C78" s="428"/>
      <c r="D78" s="435"/>
      <c r="E78" s="292"/>
      <c r="F78" s="420"/>
    </row>
    <row r="79" spans="1:6" s="241" customFormat="1" ht="13.5" customHeight="1" x14ac:dyDescent="0.25">
      <c r="A79" s="220" t="s">
        <v>229</v>
      </c>
      <c r="B79" s="244">
        <f>SUM(B56:B78)</f>
        <v>414832180</v>
      </c>
      <c r="C79" s="244">
        <f>SUM(C56:C78)</f>
        <v>430147323</v>
      </c>
      <c r="D79" s="244">
        <f>SUM(D56:D78)</f>
        <v>429626634</v>
      </c>
      <c r="E79" s="292"/>
      <c r="F79" s="420">
        <f t="shared" si="1"/>
        <v>0.99878951007676042</v>
      </c>
    </row>
    <row r="80" spans="1:6" s="241" customFormat="1" ht="13.5" customHeight="1" x14ac:dyDescent="0.25">
      <c r="A80" s="220" t="s">
        <v>231</v>
      </c>
      <c r="B80" s="243"/>
      <c r="C80" s="243"/>
      <c r="E80" s="292"/>
      <c r="F80" s="420"/>
    </row>
    <row r="81" spans="1:6" s="241" customFormat="1" ht="13.5" customHeight="1" x14ac:dyDescent="0.25">
      <c r="A81" s="224" t="s">
        <v>222</v>
      </c>
      <c r="B81" s="243"/>
      <c r="C81" s="428"/>
      <c r="D81" s="435"/>
      <c r="E81" s="292"/>
      <c r="F81" s="420"/>
    </row>
    <row r="82" spans="1:6" s="241" customFormat="1" ht="13.5" customHeight="1" x14ac:dyDescent="0.25">
      <c r="A82" s="210" t="s">
        <v>221</v>
      </c>
      <c r="B82" s="245">
        <v>4056000</v>
      </c>
      <c r="C82" s="429">
        <v>86242791</v>
      </c>
      <c r="D82" s="436">
        <v>86242791</v>
      </c>
      <c r="E82" s="292"/>
      <c r="F82" s="420">
        <f t="shared" si="1"/>
        <v>1</v>
      </c>
    </row>
    <row r="83" spans="1:6" s="241" customFormat="1" ht="13.5" customHeight="1" x14ac:dyDescent="0.25">
      <c r="A83" s="210" t="s">
        <v>220</v>
      </c>
      <c r="B83" s="243"/>
      <c r="C83" s="429"/>
      <c r="D83" s="436"/>
      <c r="E83" s="292"/>
      <c r="F83" s="420"/>
    </row>
    <row r="84" spans="1:6" s="241" customFormat="1" ht="13.5" customHeight="1" x14ac:dyDescent="0.25">
      <c r="A84" s="210" t="s">
        <v>219</v>
      </c>
      <c r="B84" s="242"/>
      <c r="C84" s="429"/>
      <c r="D84" s="436"/>
      <c r="E84" s="292"/>
      <c r="F84" s="420"/>
    </row>
    <row r="85" spans="1:6" s="241" customFormat="1" ht="13.5" customHeight="1" x14ac:dyDescent="0.25">
      <c r="A85" s="229" t="s">
        <v>218</v>
      </c>
      <c r="B85" s="232"/>
      <c r="C85" s="430"/>
      <c r="D85" s="436"/>
      <c r="E85" s="292"/>
      <c r="F85" s="420"/>
    </row>
    <row r="86" spans="1:6" ht="13.5" customHeight="1" x14ac:dyDescent="0.2">
      <c r="A86" s="229" t="s">
        <v>217</v>
      </c>
      <c r="B86" s="237">
        <v>3735000</v>
      </c>
      <c r="C86" s="429">
        <v>3735000</v>
      </c>
      <c r="D86" s="436">
        <v>2963900</v>
      </c>
      <c r="E86" s="213"/>
      <c r="F86" s="420">
        <f t="shared" si="1"/>
        <v>0.79354752342704149</v>
      </c>
    </row>
    <row r="87" spans="1:6" ht="13.5" customHeight="1" x14ac:dyDescent="0.2">
      <c r="A87" s="229" t="s">
        <v>216</v>
      </c>
      <c r="B87" s="237"/>
      <c r="C87" s="429">
        <v>7548504</v>
      </c>
      <c r="D87" s="436">
        <v>6345292</v>
      </c>
      <c r="E87" s="213"/>
      <c r="F87" s="420">
        <f t="shared" si="1"/>
        <v>0.8406025882744449</v>
      </c>
    </row>
    <row r="88" spans="1:6" ht="13.5" customHeight="1" x14ac:dyDescent="0.2">
      <c r="A88" s="210" t="s">
        <v>215</v>
      </c>
      <c r="B88" s="237"/>
      <c r="C88" s="429"/>
      <c r="D88" s="436"/>
      <c r="E88" s="213"/>
      <c r="F88" s="420"/>
    </row>
    <row r="89" spans="1:6" ht="13.5" customHeight="1" x14ac:dyDescent="0.2">
      <c r="A89" s="210" t="s">
        <v>214</v>
      </c>
      <c r="B89" s="237"/>
      <c r="C89" s="429"/>
      <c r="D89" s="436"/>
      <c r="E89" s="213"/>
      <c r="F89" s="420"/>
    </row>
    <row r="90" spans="1:6" ht="13.5" customHeight="1" x14ac:dyDescent="0.2">
      <c r="A90" s="210" t="s">
        <v>213</v>
      </c>
      <c r="B90" s="237">
        <v>1008000</v>
      </c>
      <c r="C90" s="429">
        <v>3046096</v>
      </c>
      <c r="D90" s="436">
        <v>2513455</v>
      </c>
      <c r="E90" s="213"/>
      <c r="F90" s="420">
        <f t="shared" si="1"/>
        <v>0.82513978548279499</v>
      </c>
    </row>
    <row r="91" spans="1:6" ht="13.5" customHeight="1" x14ac:dyDescent="0.2">
      <c r="A91" s="210" t="s">
        <v>212</v>
      </c>
      <c r="B91" s="237">
        <v>2463000</v>
      </c>
      <c r="C91" s="429">
        <v>3998000</v>
      </c>
      <c r="D91" s="436">
        <v>2247000</v>
      </c>
      <c r="E91" s="213"/>
      <c r="F91" s="420">
        <f t="shared" si="1"/>
        <v>0.56203101550775392</v>
      </c>
    </row>
    <row r="92" spans="1:6" ht="13.5" customHeight="1" x14ac:dyDescent="0.2">
      <c r="A92" s="210" t="s">
        <v>211</v>
      </c>
      <c r="B92" s="237"/>
      <c r="C92" s="429"/>
      <c r="D92" s="436">
        <v>44</v>
      </c>
      <c r="E92" s="213"/>
      <c r="F92" s="420"/>
    </row>
    <row r="93" spans="1:6" ht="13.5" customHeight="1" x14ac:dyDescent="0.2">
      <c r="A93" s="229" t="s">
        <v>210</v>
      </c>
      <c r="B93" s="237"/>
      <c r="C93" s="429"/>
      <c r="D93" s="436"/>
      <c r="E93" s="213"/>
      <c r="F93" s="420"/>
    </row>
    <row r="94" spans="1:6" ht="13.5" customHeight="1" x14ac:dyDescent="0.25">
      <c r="A94" s="221" t="s">
        <v>209</v>
      </c>
      <c r="B94" s="237"/>
      <c r="C94" s="429"/>
      <c r="D94" s="436"/>
      <c r="E94" s="213"/>
      <c r="F94" s="420"/>
    </row>
    <row r="95" spans="1:6" ht="13.5" customHeight="1" x14ac:dyDescent="0.25">
      <c r="A95" s="221" t="s">
        <v>208</v>
      </c>
      <c r="B95" s="237"/>
      <c r="C95" s="429"/>
      <c r="D95" s="436">
        <v>3325</v>
      </c>
      <c r="E95" s="213"/>
      <c r="F95" s="420"/>
    </row>
    <row r="96" spans="1:6" ht="13.5" customHeight="1" x14ac:dyDescent="0.25">
      <c r="A96" s="221" t="s">
        <v>207</v>
      </c>
      <c r="B96" s="237"/>
      <c r="C96" s="429"/>
      <c r="D96" s="436"/>
      <c r="E96" s="213"/>
      <c r="F96" s="420"/>
    </row>
    <row r="97" spans="1:6" ht="13.5" customHeight="1" x14ac:dyDescent="0.2">
      <c r="A97" s="229" t="s">
        <v>206</v>
      </c>
      <c r="B97" s="237"/>
      <c r="C97" s="429"/>
      <c r="D97" s="436"/>
      <c r="E97" s="213"/>
      <c r="F97" s="420"/>
    </row>
    <row r="98" spans="1:6" ht="13.5" customHeight="1" x14ac:dyDescent="0.2">
      <c r="A98" s="229" t="s">
        <v>205</v>
      </c>
      <c r="B98" s="237"/>
      <c r="C98" s="429"/>
      <c r="D98" s="436"/>
      <c r="E98" s="213"/>
      <c r="F98" s="420"/>
    </row>
    <row r="99" spans="1:6" ht="13.5" customHeight="1" x14ac:dyDescent="0.2">
      <c r="A99" s="229" t="s">
        <v>204</v>
      </c>
      <c r="B99" s="237"/>
      <c r="C99" s="429"/>
      <c r="D99" s="436"/>
      <c r="E99" s="213"/>
      <c r="F99" s="420"/>
    </row>
    <row r="100" spans="1:6" ht="13.5" customHeight="1" x14ac:dyDescent="0.2">
      <c r="A100" s="210" t="s">
        <v>203</v>
      </c>
      <c r="B100" s="237"/>
      <c r="C100" s="429"/>
      <c r="D100" s="436"/>
      <c r="E100" s="213"/>
      <c r="F100" s="420"/>
    </row>
    <row r="101" spans="1:6" ht="13.5" customHeight="1" x14ac:dyDescent="0.2">
      <c r="A101" s="210" t="s">
        <v>202</v>
      </c>
      <c r="B101" s="237"/>
      <c r="C101" s="429">
        <v>4315820</v>
      </c>
      <c r="D101" s="436">
        <v>4315820</v>
      </c>
      <c r="E101" s="213"/>
      <c r="F101" s="420">
        <f t="shared" ref="F101:F162" si="3">D101/C101</f>
        <v>1</v>
      </c>
    </row>
    <row r="102" spans="1:6" ht="13.5" customHeight="1" x14ac:dyDescent="0.2">
      <c r="A102" s="210" t="s">
        <v>201</v>
      </c>
      <c r="B102" s="237">
        <v>61514346</v>
      </c>
      <c r="C102" s="429">
        <v>65163569</v>
      </c>
      <c r="D102" s="436">
        <v>65163569</v>
      </c>
      <c r="E102" s="213"/>
      <c r="F102" s="420">
        <f t="shared" si="3"/>
        <v>1</v>
      </c>
    </row>
    <row r="103" spans="1:6" ht="13.5" customHeight="1" x14ac:dyDescent="0.2">
      <c r="A103" s="210" t="s">
        <v>200</v>
      </c>
      <c r="B103" s="237"/>
      <c r="C103" s="429"/>
      <c r="D103" s="436"/>
      <c r="E103" s="213"/>
      <c r="F103" s="420"/>
    </row>
    <row r="104" spans="1:6" ht="13.5" customHeight="1" x14ac:dyDescent="0.25">
      <c r="A104" s="240" t="s">
        <v>229</v>
      </c>
      <c r="B104" s="219">
        <f>SUM(B81:B103)</f>
        <v>72776346</v>
      </c>
      <c r="C104" s="219">
        <f>SUM(C81:C103)</f>
        <v>174049780</v>
      </c>
      <c r="D104" s="219">
        <f>SUM(D81:D103)</f>
        <v>169795196</v>
      </c>
      <c r="E104" s="213"/>
      <c r="F104" s="420">
        <f t="shared" si="3"/>
        <v>0.97555536123056286</v>
      </c>
    </row>
    <row r="105" spans="1:6" ht="13.5" customHeight="1" x14ac:dyDescent="0.25">
      <c r="A105" s="220" t="s">
        <v>440</v>
      </c>
      <c r="B105" s="237"/>
      <c r="C105" s="237"/>
      <c r="E105" s="213"/>
      <c r="F105" s="420"/>
    </row>
    <row r="106" spans="1:6" ht="13.5" customHeight="1" x14ac:dyDescent="0.2">
      <c r="A106" s="224" t="s">
        <v>222</v>
      </c>
      <c r="B106" s="237"/>
      <c r="C106" s="237"/>
      <c r="E106" s="213"/>
      <c r="F106" s="420"/>
    </row>
    <row r="107" spans="1:6" ht="13.5" customHeight="1" x14ac:dyDescent="0.2">
      <c r="A107" s="210" t="s">
        <v>221</v>
      </c>
      <c r="B107" s="237">
        <v>10467000</v>
      </c>
      <c r="C107" s="237">
        <v>30391052</v>
      </c>
      <c r="D107" s="29">
        <v>27365502</v>
      </c>
      <c r="E107" s="213"/>
      <c r="F107" s="420">
        <f t="shared" si="3"/>
        <v>0.90044602602108015</v>
      </c>
    </row>
    <row r="108" spans="1:6" ht="13.5" customHeight="1" x14ac:dyDescent="0.2">
      <c r="A108" s="210" t="s">
        <v>220</v>
      </c>
      <c r="B108" s="237"/>
      <c r="C108" s="237"/>
      <c r="D108" s="29"/>
      <c r="E108" s="213"/>
      <c r="F108" s="420"/>
    </row>
    <row r="109" spans="1:6" ht="13.5" customHeight="1" x14ac:dyDescent="0.2">
      <c r="A109" s="210" t="s">
        <v>219</v>
      </c>
      <c r="B109" s="237"/>
      <c r="C109" s="237"/>
      <c r="D109" s="29"/>
      <c r="E109" s="213"/>
      <c r="F109" s="420"/>
    </row>
    <row r="110" spans="1:6" ht="13.5" customHeight="1" x14ac:dyDescent="0.2">
      <c r="A110" s="229" t="s">
        <v>218</v>
      </c>
      <c r="B110" s="237">
        <v>264000</v>
      </c>
      <c r="C110" s="237">
        <v>264000</v>
      </c>
      <c r="D110" s="29">
        <v>211811</v>
      </c>
      <c r="E110" s="213"/>
      <c r="F110" s="420">
        <f t="shared" si="3"/>
        <v>0.80231439393939397</v>
      </c>
    </row>
    <row r="111" spans="1:6" ht="13.5" customHeight="1" x14ac:dyDescent="0.2">
      <c r="A111" s="229" t="s">
        <v>217</v>
      </c>
      <c r="B111" s="237">
        <v>10879000</v>
      </c>
      <c r="C111" s="237">
        <v>14891468</v>
      </c>
      <c r="D111" s="29">
        <v>13210994</v>
      </c>
      <c r="E111" s="213"/>
      <c r="F111" s="420">
        <f t="shared" si="3"/>
        <v>0.88715189127089422</v>
      </c>
    </row>
    <row r="112" spans="1:6" ht="13.5" customHeight="1" x14ac:dyDescent="0.2">
      <c r="A112" s="229" t="s">
        <v>216</v>
      </c>
      <c r="B112" s="237">
        <v>1000000</v>
      </c>
      <c r="C112" s="237">
        <v>3124410</v>
      </c>
      <c r="D112" s="29">
        <v>4624811</v>
      </c>
      <c r="E112" s="213"/>
      <c r="F112" s="420">
        <f t="shared" si="3"/>
        <v>1.480218985344433</v>
      </c>
    </row>
    <row r="113" spans="1:6" s="214" customFormat="1" ht="13.5" customHeight="1" x14ac:dyDescent="0.2">
      <c r="A113" s="210" t="s">
        <v>215</v>
      </c>
      <c r="B113" s="217"/>
      <c r="C113" s="217"/>
      <c r="D113" s="201"/>
      <c r="E113" s="215"/>
      <c r="F113" s="420"/>
    </row>
    <row r="114" spans="1:6" s="214" customFormat="1" ht="13.5" customHeight="1" x14ac:dyDescent="0.2">
      <c r="A114" s="210" t="s">
        <v>214</v>
      </c>
      <c r="B114" s="217"/>
      <c r="C114" s="217"/>
      <c r="D114" s="201"/>
      <c r="E114" s="215"/>
      <c r="F114" s="420"/>
    </row>
    <row r="115" spans="1:6" s="214" customFormat="1" ht="13.5" customHeight="1" x14ac:dyDescent="0.2">
      <c r="A115" s="210" t="s">
        <v>213</v>
      </c>
      <c r="B115" s="237">
        <v>3279000</v>
      </c>
      <c r="C115" s="237">
        <v>4935956</v>
      </c>
      <c r="D115" s="201">
        <v>4872870</v>
      </c>
      <c r="E115" s="215"/>
      <c r="F115" s="420">
        <f t="shared" si="3"/>
        <v>0.98721909190438484</v>
      </c>
    </row>
    <row r="116" spans="1:6" ht="13.5" customHeight="1" x14ac:dyDescent="0.2">
      <c r="A116" s="210" t="s">
        <v>212</v>
      </c>
      <c r="B116" s="237">
        <v>4800000</v>
      </c>
      <c r="C116" s="237">
        <v>5768000</v>
      </c>
      <c r="D116" s="29">
        <v>4497000</v>
      </c>
      <c r="E116" s="213"/>
      <c r="F116" s="420">
        <f t="shared" si="3"/>
        <v>0.77964632454923721</v>
      </c>
    </row>
    <row r="117" spans="1:6" ht="13.5" customHeight="1" x14ac:dyDescent="0.2">
      <c r="A117" s="210" t="s">
        <v>211</v>
      </c>
      <c r="B117" s="237"/>
      <c r="C117" s="237"/>
      <c r="D117" s="29">
        <v>12</v>
      </c>
      <c r="E117" s="213"/>
      <c r="F117" s="420"/>
    </row>
    <row r="118" spans="1:6" ht="13.5" customHeight="1" x14ac:dyDescent="0.2">
      <c r="A118" s="229" t="s">
        <v>210</v>
      </c>
      <c r="B118" s="237"/>
      <c r="C118" s="237"/>
      <c r="D118" s="29"/>
      <c r="E118" s="213"/>
      <c r="F118" s="420"/>
    </row>
    <row r="119" spans="1:6" s="214" customFormat="1" ht="13.5" customHeight="1" x14ac:dyDescent="0.25">
      <c r="A119" s="221" t="s">
        <v>209</v>
      </c>
      <c r="B119" s="217"/>
      <c r="C119" s="217"/>
      <c r="D119" s="201"/>
      <c r="E119" s="215"/>
      <c r="F119" s="420"/>
    </row>
    <row r="120" spans="1:6" s="214" customFormat="1" ht="13.5" customHeight="1" x14ac:dyDescent="0.25">
      <c r="A120" s="221" t="s">
        <v>208</v>
      </c>
      <c r="B120" s="217"/>
      <c r="C120" s="217"/>
      <c r="D120" s="29">
        <v>12079</v>
      </c>
      <c r="E120" s="215"/>
      <c r="F120" s="420"/>
    </row>
    <row r="121" spans="1:6" ht="13.5" customHeight="1" x14ac:dyDescent="0.25">
      <c r="A121" s="221" t="s">
        <v>207</v>
      </c>
      <c r="B121" s="237"/>
      <c r="C121" s="237"/>
      <c r="D121" s="29"/>
      <c r="E121" s="213"/>
      <c r="F121" s="420"/>
    </row>
    <row r="122" spans="1:6" ht="13.5" customHeight="1" x14ac:dyDescent="0.2">
      <c r="A122" s="229" t="s">
        <v>206</v>
      </c>
      <c r="B122" s="237"/>
      <c r="C122" s="237">
        <v>100000</v>
      </c>
      <c r="D122" s="29">
        <v>100000</v>
      </c>
      <c r="E122" s="213"/>
      <c r="F122" s="420">
        <f t="shared" si="3"/>
        <v>1</v>
      </c>
    </row>
    <row r="123" spans="1:6" ht="13.5" customHeight="1" x14ac:dyDescent="0.2">
      <c r="A123" s="229" t="s">
        <v>205</v>
      </c>
      <c r="B123" s="237"/>
      <c r="C123" s="237"/>
      <c r="D123" s="29"/>
      <c r="E123" s="213"/>
      <c r="F123" s="420"/>
    </row>
    <row r="124" spans="1:6" ht="13.5" customHeight="1" x14ac:dyDescent="0.2">
      <c r="A124" s="229" t="s">
        <v>204</v>
      </c>
      <c r="B124" s="237"/>
      <c r="C124" s="237"/>
      <c r="D124" s="29"/>
      <c r="E124" s="213"/>
      <c r="F124" s="420"/>
    </row>
    <row r="125" spans="1:6" ht="13.5" customHeight="1" x14ac:dyDescent="0.2">
      <c r="A125" s="210" t="s">
        <v>203</v>
      </c>
      <c r="B125" s="237"/>
      <c r="C125" s="237"/>
      <c r="D125" s="29"/>
      <c r="E125" s="213"/>
      <c r="F125" s="420"/>
    </row>
    <row r="126" spans="1:6" ht="13.5" customHeight="1" x14ac:dyDescent="0.2">
      <c r="A126" s="210" t="s">
        <v>202</v>
      </c>
      <c r="B126" s="237"/>
      <c r="C126" s="237">
        <v>16566590</v>
      </c>
      <c r="D126" s="29">
        <v>16566590</v>
      </c>
      <c r="E126" s="213"/>
      <c r="F126" s="420">
        <f t="shared" si="3"/>
        <v>1</v>
      </c>
    </row>
    <row r="127" spans="1:6" ht="13.5" customHeight="1" x14ac:dyDescent="0.2">
      <c r="A127" s="210" t="s">
        <v>201</v>
      </c>
      <c r="B127" s="237">
        <v>54761368</v>
      </c>
      <c r="C127" s="237">
        <v>59355545</v>
      </c>
      <c r="D127" s="29">
        <v>59355545</v>
      </c>
      <c r="E127" s="213"/>
      <c r="F127" s="420">
        <f t="shared" si="3"/>
        <v>1</v>
      </c>
    </row>
    <row r="128" spans="1:6" ht="13.5" customHeight="1" x14ac:dyDescent="0.2">
      <c r="A128" s="210" t="s">
        <v>200</v>
      </c>
      <c r="B128" s="237"/>
      <c r="C128" s="237"/>
      <c r="E128" s="213"/>
      <c r="F128" s="420"/>
    </row>
    <row r="129" spans="1:6" ht="13.5" customHeight="1" x14ac:dyDescent="0.25">
      <c r="A129" s="220" t="s">
        <v>229</v>
      </c>
      <c r="B129" s="219">
        <f>SUM(B106:B128)</f>
        <v>85450368</v>
      </c>
      <c r="C129" s="219">
        <f>SUM(C106:C128)</f>
        <v>135397021</v>
      </c>
      <c r="D129" s="219">
        <f>SUM(D106:D128)</f>
        <v>130817214</v>
      </c>
      <c r="E129" s="213"/>
      <c r="F129" s="420">
        <f t="shared" si="3"/>
        <v>0.9661749795809762</v>
      </c>
    </row>
    <row r="130" spans="1:6" ht="13.5" customHeight="1" x14ac:dyDescent="0.25">
      <c r="A130" s="220" t="s">
        <v>230</v>
      </c>
      <c r="B130" s="237"/>
      <c r="C130" s="237"/>
      <c r="E130" s="213"/>
      <c r="F130" s="420"/>
    </row>
    <row r="131" spans="1:6" ht="13.5" customHeight="1" x14ac:dyDescent="0.25">
      <c r="A131" s="224" t="s">
        <v>222</v>
      </c>
      <c r="B131" s="238"/>
      <c r="C131" s="301">
        <v>1027215</v>
      </c>
      <c r="D131" s="29">
        <v>1027215</v>
      </c>
      <c r="E131" s="213"/>
      <c r="F131" s="420">
        <f t="shared" si="3"/>
        <v>1</v>
      </c>
    </row>
    <row r="132" spans="1:6" ht="13.5" customHeight="1" x14ac:dyDescent="0.25">
      <c r="A132" s="210" t="s">
        <v>221</v>
      </c>
      <c r="B132" s="238"/>
      <c r="C132" s="301"/>
      <c r="D132" s="29"/>
      <c r="E132" s="213"/>
      <c r="F132" s="420"/>
    </row>
    <row r="133" spans="1:6" ht="13.5" customHeight="1" x14ac:dyDescent="0.25">
      <c r="A133" s="210" t="s">
        <v>220</v>
      </c>
      <c r="B133" s="238"/>
      <c r="C133" s="301"/>
      <c r="D133" s="29"/>
      <c r="E133" s="213"/>
      <c r="F133" s="420"/>
    </row>
    <row r="134" spans="1:6" ht="13.5" customHeight="1" x14ac:dyDescent="0.2">
      <c r="A134" s="210" t="s">
        <v>219</v>
      </c>
      <c r="B134" s="239"/>
      <c r="C134" s="421"/>
      <c r="D134" s="29"/>
      <c r="E134" s="213"/>
      <c r="F134" s="420"/>
    </row>
    <row r="135" spans="1:6" ht="13.5" customHeight="1" x14ac:dyDescent="0.2">
      <c r="A135" s="229" t="s">
        <v>218</v>
      </c>
      <c r="B135" s="239"/>
      <c r="C135" s="421">
        <v>1407000</v>
      </c>
      <c r="D135" s="29">
        <v>1898286</v>
      </c>
      <c r="E135" s="213"/>
      <c r="F135" s="420">
        <f t="shared" si="3"/>
        <v>1.3491727078891258</v>
      </c>
    </row>
    <row r="136" spans="1:6" ht="13.5" customHeight="1" x14ac:dyDescent="0.2">
      <c r="A136" s="229" t="s">
        <v>217</v>
      </c>
      <c r="B136" s="239"/>
      <c r="C136" s="421"/>
      <c r="D136" s="29"/>
      <c r="E136" s="213"/>
      <c r="F136" s="420"/>
    </row>
    <row r="137" spans="1:6" ht="13.5" customHeight="1" x14ac:dyDescent="0.2">
      <c r="A137" s="229" t="s">
        <v>216</v>
      </c>
      <c r="B137" s="239"/>
      <c r="C137" s="421">
        <v>7065535</v>
      </c>
      <c r="D137" s="29">
        <v>7065535</v>
      </c>
      <c r="E137" s="213"/>
      <c r="F137" s="420">
        <f t="shared" si="3"/>
        <v>1</v>
      </c>
    </row>
    <row r="138" spans="1:6" ht="13.5" customHeight="1" x14ac:dyDescent="0.2">
      <c r="A138" s="210" t="s">
        <v>215</v>
      </c>
      <c r="B138" s="239"/>
      <c r="C138" s="421"/>
      <c r="D138" s="29"/>
      <c r="E138" s="213"/>
      <c r="F138" s="420"/>
    </row>
    <row r="139" spans="1:6" ht="13.5" customHeight="1" x14ac:dyDescent="0.2">
      <c r="A139" s="210" t="s">
        <v>214</v>
      </c>
      <c r="B139" s="239">
        <v>49000000</v>
      </c>
      <c r="C139" s="421">
        <v>53439781</v>
      </c>
      <c r="D139" s="29">
        <v>53380921</v>
      </c>
      <c r="E139" s="213"/>
      <c r="F139" s="420">
        <f t="shared" si="3"/>
        <v>0.9988985733306055</v>
      </c>
    </row>
    <row r="140" spans="1:6" ht="13.5" customHeight="1" x14ac:dyDescent="0.2">
      <c r="A140" s="210" t="s">
        <v>213</v>
      </c>
      <c r="B140" s="239"/>
      <c r="C140" s="421">
        <v>2012154</v>
      </c>
      <c r="D140" s="29">
        <v>2011382</v>
      </c>
      <c r="E140" s="213"/>
      <c r="F140" s="420">
        <f t="shared" si="3"/>
        <v>0.99961633155315155</v>
      </c>
    </row>
    <row r="141" spans="1:6" ht="13.5" customHeight="1" x14ac:dyDescent="0.2">
      <c r="A141" s="210" t="s">
        <v>212</v>
      </c>
      <c r="B141" s="239"/>
      <c r="C141" s="421">
        <v>585000</v>
      </c>
      <c r="D141" s="29"/>
      <c r="E141" s="213"/>
      <c r="F141" s="420">
        <f t="shared" si="3"/>
        <v>0</v>
      </c>
    </row>
    <row r="142" spans="1:6" ht="13.5" customHeight="1" x14ac:dyDescent="0.2">
      <c r="A142" s="210" t="s">
        <v>211</v>
      </c>
      <c r="B142" s="239"/>
      <c r="C142" s="421"/>
      <c r="D142" s="29">
        <v>4</v>
      </c>
      <c r="E142" s="213"/>
      <c r="F142" s="420"/>
    </row>
    <row r="143" spans="1:6" ht="13.5" customHeight="1" x14ac:dyDescent="0.2">
      <c r="A143" s="229" t="s">
        <v>210</v>
      </c>
      <c r="B143" s="239"/>
      <c r="C143" s="421"/>
      <c r="D143" s="29"/>
      <c r="E143" s="213"/>
      <c r="F143" s="420"/>
    </row>
    <row r="144" spans="1:6" ht="13.5" customHeight="1" x14ac:dyDescent="0.25">
      <c r="A144" s="221" t="s">
        <v>209</v>
      </c>
      <c r="B144" s="239"/>
      <c r="C144" s="421"/>
      <c r="D144" s="29"/>
      <c r="E144" s="213"/>
      <c r="F144" s="420"/>
    </row>
    <row r="145" spans="1:6" ht="13.5" customHeight="1" x14ac:dyDescent="0.25">
      <c r="A145" s="221" t="s">
        <v>208</v>
      </c>
      <c r="B145" s="239"/>
      <c r="C145" s="421"/>
      <c r="D145" s="29">
        <v>28266</v>
      </c>
      <c r="E145" s="213"/>
      <c r="F145" s="420"/>
    </row>
    <row r="146" spans="1:6" ht="13.5" customHeight="1" x14ac:dyDescent="0.25">
      <c r="A146" s="221" t="s">
        <v>207</v>
      </c>
      <c r="B146" s="239"/>
      <c r="C146" s="421"/>
      <c r="D146" s="29"/>
      <c r="E146" s="213"/>
      <c r="F146" s="420"/>
    </row>
    <row r="147" spans="1:6" ht="13.5" customHeight="1" x14ac:dyDescent="0.2">
      <c r="A147" s="229" t="s">
        <v>206</v>
      </c>
      <c r="B147" s="239"/>
      <c r="C147" s="421"/>
      <c r="D147" s="29"/>
      <c r="E147" s="213"/>
      <c r="F147" s="420"/>
    </row>
    <row r="148" spans="1:6" ht="13.5" customHeight="1" x14ac:dyDescent="0.2">
      <c r="A148" s="229" t="s">
        <v>205</v>
      </c>
      <c r="B148" s="239"/>
      <c r="C148" s="421"/>
      <c r="D148" s="29"/>
      <c r="E148" s="213"/>
      <c r="F148" s="420"/>
    </row>
    <row r="149" spans="1:6" ht="13.5" customHeight="1" x14ac:dyDescent="0.2">
      <c r="A149" s="229" t="s">
        <v>204</v>
      </c>
      <c r="B149" s="239"/>
      <c r="C149" s="421"/>
      <c r="D149" s="29"/>
      <c r="E149" s="213"/>
      <c r="F149" s="420"/>
    </row>
    <row r="150" spans="1:6" ht="13.5" customHeight="1" x14ac:dyDescent="0.2">
      <c r="A150" s="210" t="s">
        <v>203</v>
      </c>
      <c r="B150" s="239"/>
      <c r="C150" s="421"/>
      <c r="D150" s="29"/>
      <c r="E150" s="213"/>
      <c r="F150" s="420"/>
    </row>
    <row r="151" spans="1:6" ht="13.5" customHeight="1" x14ac:dyDescent="0.2">
      <c r="A151" s="210" t="s">
        <v>202</v>
      </c>
      <c r="B151" s="239"/>
      <c r="C151" s="421">
        <v>5657026</v>
      </c>
      <c r="D151" s="29">
        <v>5657026</v>
      </c>
      <c r="E151" s="213"/>
      <c r="F151" s="420">
        <f t="shared" si="3"/>
        <v>1</v>
      </c>
    </row>
    <row r="152" spans="1:6" ht="13.5" customHeight="1" x14ac:dyDescent="0.2">
      <c r="A152" s="210" t="s">
        <v>201</v>
      </c>
      <c r="B152" s="239">
        <v>162814175</v>
      </c>
      <c r="C152" s="421">
        <v>204894649</v>
      </c>
      <c r="D152" s="29">
        <v>204894649</v>
      </c>
      <c r="E152" s="213"/>
      <c r="F152" s="420">
        <f t="shared" si="3"/>
        <v>1</v>
      </c>
    </row>
    <row r="153" spans="1:6" ht="13.5" customHeight="1" x14ac:dyDescent="0.25">
      <c r="A153" s="210" t="s">
        <v>200</v>
      </c>
      <c r="B153" s="238"/>
      <c r="C153" s="301"/>
      <c r="D153" s="29"/>
      <c r="E153" s="213"/>
      <c r="F153" s="420"/>
    </row>
    <row r="154" spans="1:6" ht="13.5" customHeight="1" x14ac:dyDescent="0.25">
      <c r="A154" s="220" t="s">
        <v>229</v>
      </c>
      <c r="B154" s="219">
        <f>SUM(B131:B153)</f>
        <v>211814175</v>
      </c>
      <c r="C154" s="219">
        <f>SUM(C131:C153)</f>
        <v>276088360</v>
      </c>
      <c r="D154" s="219">
        <f>SUM(D131:D153)</f>
        <v>275963284</v>
      </c>
      <c r="E154" s="213"/>
      <c r="F154" s="420">
        <f t="shared" si="3"/>
        <v>0.99954697112185387</v>
      </c>
    </row>
    <row r="155" spans="1:6" ht="13.5" customHeight="1" x14ac:dyDescent="0.25">
      <c r="A155" s="220" t="s">
        <v>228</v>
      </c>
      <c r="B155" s="237"/>
      <c r="C155" s="237"/>
      <c r="E155" s="213"/>
      <c r="F155" s="420"/>
    </row>
    <row r="156" spans="1:6" ht="13.5" customHeight="1" x14ac:dyDescent="0.2">
      <c r="A156" s="224" t="s">
        <v>222</v>
      </c>
      <c r="B156" s="237">
        <v>624046305</v>
      </c>
      <c r="C156" s="237">
        <v>639310245</v>
      </c>
      <c r="D156" s="29">
        <v>626841796</v>
      </c>
      <c r="E156" s="213"/>
      <c r="F156" s="420">
        <f t="shared" si="3"/>
        <v>0.9804970292631553</v>
      </c>
    </row>
    <row r="157" spans="1:6" ht="13.5" customHeight="1" x14ac:dyDescent="0.2">
      <c r="A157" s="210" t="s">
        <v>221</v>
      </c>
      <c r="B157" s="237"/>
      <c r="C157" s="237"/>
      <c r="D157" s="29"/>
      <c r="E157" s="213"/>
      <c r="F157" s="420"/>
    </row>
    <row r="158" spans="1:6" ht="13.5" customHeight="1" x14ac:dyDescent="0.2">
      <c r="A158" s="210" t="s">
        <v>220</v>
      </c>
      <c r="B158" s="237"/>
      <c r="C158" s="237"/>
      <c r="D158" s="29"/>
      <c r="E158" s="213"/>
      <c r="F158" s="420"/>
    </row>
    <row r="159" spans="1:6" ht="13.5" customHeight="1" x14ac:dyDescent="0.2">
      <c r="A159" s="210" t="s">
        <v>219</v>
      </c>
      <c r="D159" s="29"/>
      <c r="E159" s="213"/>
      <c r="F159" s="420"/>
    </row>
    <row r="160" spans="1:6" ht="13.5" customHeight="1" x14ac:dyDescent="0.2">
      <c r="A160" s="229" t="s">
        <v>218</v>
      </c>
      <c r="B160" s="237">
        <v>6742057</v>
      </c>
      <c r="C160" s="237">
        <v>7568306</v>
      </c>
      <c r="D160" s="29">
        <v>7568306</v>
      </c>
      <c r="E160" s="213"/>
      <c r="F160" s="420">
        <f t="shared" si="3"/>
        <v>1</v>
      </c>
    </row>
    <row r="161" spans="1:6" ht="13.5" customHeight="1" x14ac:dyDescent="0.2">
      <c r="A161" s="229" t="s">
        <v>217</v>
      </c>
      <c r="B161" s="237">
        <v>17206015</v>
      </c>
      <c r="C161" s="237">
        <v>18168370</v>
      </c>
      <c r="D161" s="29">
        <v>15941030</v>
      </c>
      <c r="E161" s="213"/>
      <c r="F161" s="420">
        <f t="shared" si="3"/>
        <v>0.87740562306910308</v>
      </c>
    </row>
    <row r="162" spans="1:6" ht="13.5" customHeight="1" x14ac:dyDescent="0.2">
      <c r="A162" s="229" t="s">
        <v>216</v>
      </c>
      <c r="B162" s="237">
        <v>2108220</v>
      </c>
      <c r="C162" s="237">
        <v>2657045</v>
      </c>
      <c r="D162" s="29">
        <v>2657045</v>
      </c>
      <c r="E162" s="213"/>
      <c r="F162" s="420">
        <f t="shared" si="3"/>
        <v>1</v>
      </c>
    </row>
    <row r="163" spans="1:6" ht="13.5" customHeight="1" x14ac:dyDescent="0.2">
      <c r="A163" s="210" t="s">
        <v>215</v>
      </c>
      <c r="B163" s="237"/>
      <c r="C163" s="237"/>
      <c r="D163" s="29"/>
      <c r="E163" s="213"/>
      <c r="F163" s="420"/>
    </row>
    <row r="164" spans="1:6" ht="13.5" customHeight="1" x14ac:dyDescent="0.2">
      <c r="A164" s="210" t="s">
        <v>214</v>
      </c>
      <c r="B164" s="237">
        <v>60309267</v>
      </c>
      <c r="C164" s="237">
        <v>68193208</v>
      </c>
      <c r="D164" s="29">
        <v>68193208</v>
      </c>
      <c r="E164" s="213"/>
      <c r="F164" s="420">
        <f t="shared" ref="F164:F217" si="4">D164/C164</f>
        <v>1</v>
      </c>
    </row>
    <row r="165" spans="1:6" ht="13.5" customHeight="1" x14ac:dyDescent="0.2">
      <c r="A165" s="210" t="s">
        <v>213</v>
      </c>
      <c r="B165" s="237">
        <v>1342324</v>
      </c>
      <c r="C165" s="237">
        <v>1759898</v>
      </c>
      <c r="D165" s="29">
        <v>1759898</v>
      </c>
      <c r="E165" s="213"/>
      <c r="F165" s="420">
        <f t="shared" si="4"/>
        <v>1</v>
      </c>
    </row>
    <row r="166" spans="1:6" ht="13.5" customHeight="1" x14ac:dyDescent="0.2">
      <c r="A166" s="210" t="s">
        <v>212</v>
      </c>
      <c r="B166" s="237"/>
      <c r="C166" s="237">
        <v>383000</v>
      </c>
      <c r="D166" s="29">
        <v>383000</v>
      </c>
      <c r="E166" s="213"/>
      <c r="F166" s="420">
        <f t="shared" si="4"/>
        <v>1</v>
      </c>
    </row>
    <row r="167" spans="1:6" ht="13.5" customHeight="1" x14ac:dyDescent="0.2">
      <c r="A167" s="210" t="s">
        <v>211</v>
      </c>
      <c r="B167" s="237"/>
      <c r="C167" s="237"/>
      <c r="D167" s="29"/>
      <c r="E167" s="213"/>
      <c r="F167" s="420"/>
    </row>
    <row r="168" spans="1:6" ht="13.5" customHeight="1" x14ac:dyDescent="0.2">
      <c r="A168" s="229" t="s">
        <v>210</v>
      </c>
      <c r="B168" s="237"/>
      <c r="C168" s="237"/>
      <c r="D168" s="29"/>
      <c r="E168" s="213"/>
      <c r="F168" s="420"/>
    </row>
    <row r="169" spans="1:6" ht="13.5" customHeight="1" x14ac:dyDescent="0.25">
      <c r="A169" s="221" t="s">
        <v>209</v>
      </c>
      <c r="B169" s="237"/>
      <c r="C169" s="237"/>
      <c r="D169" s="29"/>
      <c r="E169" s="213"/>
      <c r="F169" s="420"/>
    </row>
    <row r="170" spans="1:6" ht="13.5" customHeight="1" x14ac:dyDescent="0.25">
      <c r="A170" s="221" t="s">
        <v>208</v>
      </c>
      <c r="B170" s="237"/>
      <c r="C170" s="237">
        <v>6415942</v>
      </c>
      <c r="D170" s="29">
        <v>6420656</v>
      </c>
      <c r="E170" s="213"/>
      <c r="F170" s="420">
        <f t="shared" si="4"/>
        <v>1.0007347323276925</v>
      </c>
    </row>
    <row r="171" spans="1:6" ht="13.5" customHeight="1" x14ac:dyDescent="0.25">
      <c r="A171" s="221" t="s">
        <v>207</v>
      </c>
      <c r="B171" s="237"/>
      <c r="C171" s="237"/>
      <c r="D171" s="29"/>
      <c r="E171" s="213"/>
      <c r="F171" s="420"/>
    </row>
    <row r="172" spans="1:6" ht="13.5" customHeight="1" x14ac:dyDescent="0.2">
      <c r="A172" s="229" t="s">
        <v>206</v>
      </c>
      <c r="B172" s="237"/>
      <c r="C172" s="237"/>
      <c r="E172" s="213"/>
      <c r="F172" s="420"/>
    </row>
    <row r="173" spans="1:6" ht="13.5" customHeight="1" x14ac:dyDescent="0.2">
      <c r="A173" s="229" t="s">
        <v>205</v>
      </c>
      <c r="B173" s="237"/>
      <c r="C173" s="237"/>
      <c r="E173" s="213"/>
      <c r="F173" s="420"/>
    </row>
    <row r="174" spans="1:6" ht="13.5" customHeight="1" x14ac:dyDescent="0.2">
      <c r="A174" s="229" t="s">
        <v>204</v>
      </c>
      <c r="B174" s="237"/>
      <c r="C174" s="237"/>
      <c r="E174" s="213"/>
      <c r="F174" s="420"/>
    </row>
    <row r="175" spans="1:6" ht="13.5" customHeight="1" x14ac:dyDescent="0.2">
      <c r="A175" s="210" t="s">
        <v>203</v>
      </c>
      <c r="B175" s="237"/>
      <c r="C175" s="237"/>
      <c r="E175" s="213"/>
      <c r="F175" s="420"/>
    </row>
    <row r="176" spans="1:6" ht="13.5" customHeight="1" x14ac:dyDescent="0.2">
      <c r="A176" s="210" t="s">
        <v>202</v>
      </c>
      <c r="B176" s="237"/>
      <c r="C176" s="237">
        <v>31531754</v>
      </c>
      <c r="D176" s="29">
        <v>31531754</v>
      </c>
      <c r="E176" s="213"/>
      <c r="F176" s="420">
        <f t="shared" si="4"/>
        <v>1</v>
      </c>
    </row>
    <row r="177" spans="1:6" ht="13.5" customHeight="1" x14ac:dyDescent="0.2">
      <c r="A177" s="210" t="s">
        <v>201</v>
      </c>
      <c r="B177" s="237">
        <v>369382710</v>
      </c>
      <c r="C177" s="237">
        <v>523006257</v>
      </c>
      <c r="D177" s="29">
        <v>523006257</v>
      </c>
      <c r="E177" s="213"/>
      <c r="F177" s="420">
        <f t="shared" si="4"/>
        <v>1</v>
      </c>
    </row>
    <row r="178" spans="1:6" ht="13.5" customHeight="1" x14ac:dyDescent="0.2">
      <c r="A178" s="210" t="s">
        <v>200</v>
      </c>
      <c r="B178" s="237"/>
      <c r="C178" s="237"/>
      <c r="E178" s="213"/>
      <c r="F178" s="420"/>
    </row>
    <row r="179" spans="1:6" ht="13.5" customHeight="1" x14ac:dyDescent="0.25">
      <c r="A179" s="220" t="s">
        <v>46</v>
      </c>
      <c r="B179" s="219">
        <f>SUM(B156:B178)</f>
        <v>1081136898</v>
      </c>
      <c r="C179" s="219">
        <f>SUM(C156:C178)</f>
        <v>1298994025</v>
      </c>
      <c r="D179" s="219">
        <f>SUM(D156:D178)</f>
        <v>1284302950</v>
      </c>
      <c r="E179" s="213"/>
      <c r="F179" s="420">
        <f t="shared" si="4"/>
        <v>0.98869042142052965</v>
      </c>
    </row>
    <row r="180" spans="1:6" ht="13.5" customHeight="1" x14ac:dyDescent="0.25">
      <c r="A180" s="220" t="s">
        <v>227</v>
      </c>
      <c r="B180" s="237"/>
      <c r="C180" s="237"/>
      <c r="E180" s="213"/>
      <c r="F180" s="420"/>
    </row>
    <row r="181" spans="1:6" ht="13.5" customHeight="1" x14ac:dyDescent="0.2">
      <c r="A181" s="224" t="s">
        <v>222</v>
      </c>
      <c r="B181" s="237"/>
      <c r="C181" s="422"/>
      <c r="D181" s="29"/>
      <c r="E181" s="213"/>
      <c r="F181" s="420"/>
    </row>
    <row r="182" spans="1:6" ht="13.5" customHeight="1" x14ac:dyDescent="0.2">
      <c r="A182" s="210" t="s">
        <v>221</v>
      </c>
      <c r="B182" s="237"/>
      <c r="C182" s="422">
        <v>5990000</v>
      </c>
      <c r="D182" s="29">
        <v>5990000</v>
      </c>
      <c r="E182" s="213"/>
      <c r="F182" s="420">
        <f t="shared" si="4"/>
        <v>1</v>
      </c>
    </row>
    <row r="183" spans="1:6" ht="13.5" customHeight="1" x14ac:dyDescent="0.2">
      <c r="A183" s="210" t="s">
        <v>220</v>
      </c>
      <c r="B183" s="237"/>
      <c r="C183" s="422"/>
      <c r="D183" s="29"/>
      <c r="E183" s="213"/>
      <c r="F183" s="420"/>
    </row>
    <row r="184" spans="1:6" ht="13.5" customHeight="1" x14ac:dyDescent="0.2">
      <c r="A184" s="210" t="s">
        <v>219</v>
      </c>
      <c r="B184" s="237"/>
      <c r="C184" s="422"/>
      <c r="D184" s="29"/>
      <c r="E184" s="213"/>
      <c r="F184" s="420"/>
    </row>
    <row r="185" spans="1:6" ht="13.5" customHeight="1" x14ac:dyDescent="0.2">
      <c r="A185" s="229" t="s">
        <v>218</v>
      </c>
      <c r="B185" s="237"/>
      <c r="C185" s="422"/>
      <c r="D185" s="29"/>
      <c r="E185" s="213"/>
      <c r="F185" s="420"/>
    </row>
    <row r="186" spans="1:6" ht="13.5" customHeight="1" x14ac:dyDescent="0.2">
      <c r="A186" s="229" t="s">
        <v>217</v>
      </c>
      <c r="B186" s="237">
        <v>5000000</v>
      </c>
      <c r="C186" s="422">
        <v>5000000</v>
      </c>
      <c r="D186" s="29">
        <v>4464929</v>
      </c>
      <c r="E186" s="213"/>
      <c r="F186" s="420">
        <f t="shared" si="4"/>
        <v>0.89298580000000005</v>
      </c>
    </row>
    <row r="187" spans="1:6" ht="13.5" customHeight="1" x14ac:dyDescent="0.2">
      <c r="A187" s="229" t="s">
        <v>216</v>
      </c>
      <c r="B187" s="237"/>
      <c r="C187" s="422"/>
      <c r="D187" s="29"/>
      <c r="E187" s="213"/>
      <c r="F187" s="420"/>
    </row>
    <row r="188" spans="1:6" ht="13.5" customHeight="1" x14ac:dyDescent="0.2">
      <c r="A188" s="210" t="s">
        <v>215</v>
      </c>
      <c r="B188" s="237"/>
      <c r="C188" s="422"/>
      <c r="D188" s="29"/>
      <c r="E188" s="213"/>
      <c r="F188" s="420"/>
    </row>
    <row r="189" spans="1:6" ht="13.5" customHeight="1" x14ac:dyDescent="0.2">
      <c r="A189" s="210" t="s">
        <v>214</v>
      </c>
      <c r="B189" s="237"/>
      <c r="C189" s="422"/>
      <c r="D189" s="29"/>
      <c r="E189" s="213"/>
      <c r="F189" s="420"/>
    </row>
    <row r="190" spans="1:6" ht="13.5" customHeight="1" x14ac:dyDescent="0.2">
      <c r="A190" s="210" t="s">
        <v>213</v>
      </c>
      <c r="B190" s="237"/>
      <c r="C190" s="422"/>
      <c r="D190" s="29"/>
      <c r="E190" s="213"/>
      <c r="F190" s="420"/>
    </row>
    <row r="191" spans="1:6" ht="13.5" customHeight="1" x14ac:dyDescent="0.2">
      <c r="A191" s="210" t="s">
        <v>212</v>
      </c>
      <c r="B191" s="237"/>
      <c r="C191" s="422"/>
      <c r="D191" s="29"/>
      <c r="E191" s="213"/>
      <c r="F191" s="420"/>
    </row>
    <row r="192" spans="1:6" ht="13.5" customHeight="1" x14ac:dyDescent="0.2">
      <c r="A192" s="210" t="s">
        <v>211</v>
      </c>
      <c r="B192" s="237"/>
      <c r="C192" s="422">
        <v>0</v>
      </c>
      <c r="D192" s="29">
        <v>2</v>
      </c>
      <c r="E192" s="213"/>
      <c r="F192" s="420"/>
    </row>
    <row r="193" spans="1:6" ht="13.5" customHeight="1" x14ac:dyDescent="0.2">
      <c r="A193" s="229" t="s">
        <v>210</v>
      </c>
      <c r="B193" s="237"/>
      <c r="C193" s="422"/>
      <c r="D193" s="29"/>
      <c r="E193" s="213"/>
      <c r="F193" s="420"/>
    </row>
    <row r="194" spans="1:6" ht="13.5" customHeight="1" x14ac:dyDescent="0.25">
      <c r="A194" s="221" t="s">
        <v>209</v>
      </c>
      <c r="B194" s="237"/>
      <c r="C194" s="422"/>
      <c r="D194" s="29"/>
      <c r="E194" s="213"/>
      <c r="F194" s="420"/>
    </row>
    <row r="195" spans="1:6" ht="13.5" customHeight="1" x14ac:dyDescent="0.25">
      <c r="A195" s="221" t="s">
        <v>208</v>
      </c>
      <c r="B195" s="237"/>
      <c r="C195" s="422">
        <v>0</v>
      </c>
      <c r="D195" s="29">
        <v>5897</v>
      </c>
      <c r="E195" s="213"/>
      <c r="F195" s="420"/>
    </row>
    <row r="196" spans="1:6" ht="13.5" customHeight="1" x14ac:dyDescent="0.25">
      <c r="A196" s="221" t="s">
        <v>207</v>
      </c>
      <c r="B196" s="237"/>
      <c r="C196" s="422"/>
      <c r="D196" s="29"/>
      <c r="E196" s="213"/>
      <c r="F196" s="420"/>
    </row>
    <row r="197" spans="1:6" ht="13.5" customHeight="1" x14ac:dyDescent="0.2">
      <c r="A197" s="229" t="s">
        <v>206</v>
      </c>
      <c r="B197" s="237"/>
      <c r="C197" s="422">
        <v>0</v>
      </c>
      <c r="D197" s="29">
        <v>365000</v>
      </c>
      <c r="E197" s="213"/>
      <c r="F197" s="420"/>
    </row>
    <row r="198" spans="1:6" ht="13.5" customHeight="1" x14ac:dyDescent="0.2">
      <c r="A198" s="229" t="s">
        <v>205</v>
      </c>
      <c r="B198" s="237"/>
      <c r="C198" s="422"/>
      <c r="D198" s="29"/>
      <c r="E198" s="213"/>
      <c r="F198" s="420"/>
    </row>
    <row r="199" spans="1:6" ht="13.5" customHeight="1" x14ac:dyDescent="0.2">
      <c r="A199" s="229" t="s">
        <v>204</v>
      </c>
      <c r="B199" s="237"/>
      <c r="C199" s="422"/>
      <c r="D199" s="29"/>
      <c r="E199" s="213"/>
      <c r="F199" s="420"/>
    </row>
    <row r="200" spans="1:6" ht="13.5" customHeight="1" x14ac:dyDescent="0.2">
      <c r="A200" s="210" t="s">
        <v>203</v>
      </c>
      <c r="B200" s="237"/>
      <c r="C200" s="422"/>
      <c r="D200" s="29"/>
      <c r="E200" s="213"/>
      <c r="F200" s="420"/>
    </row>
    <row r="201" spans="1:6" ht="13.5" customHeight="1" x14ac:dyDescent="0.2">
      <c r="A201" s="210" t="s">
        <v>202</v>
      </c>
      <c r="B201" s="237"/>
      <c r="C201" s="422">
        <v>2139307</v>
      </c>
      <c r="D201" s="29">
        <v>2139307</v>
      </c>
      <c r="E201" s="213"/>
      <c r="F201" s="420">
        <f t="shared" si="4"/>
        <v>1</v>
      </c>
    </row>
    <row r="202" spans="1:6" ht="13.5" customHeight="1" x14ac:dyDescent="0.2">
      <c r="A202" s="210" t="s">
        <v>201</v>
      </c>
      <c r="B202" s="237">
        <v>14000000</v>
      </c>
      <c r="C202" s="422">
        <v>13227542</v>
      </c>
      <c r="D202" s="29">
        <v>13227542</v>
      </c>
      <c r="E202" s="213"/>
      <c r="F202" s="420">
        <f t="shared" si="4"/>
        <v>1</v>
      </c>
    </row>
    <row r="203" spans="1:6" ht="13.5" customHeight="1" x14ac:dyDescent="0.2">
      <c r="A203" s="210" t="s">
        <v>200</v>
      </c>
      <c r="B203" s="237"/>
      <c r="C203" s="422"/>
      <c r="D203" s="29"/>
      <c r="E203" s="213"/>
      <c r="F203" s="420"/>
    </row>
    <row r="204" spans="1:6" ht="13.5" customHeight="1" x14ac:dyDescent="0.25">
      <c r="A204" s="221" t="s">
        <v>46</v>
      </c>
      <c r="B204" s="219">
        <f>SUM(B181:B203)</f>
        <v>19000000</v>
      </c>
      <c r="C204" s="219">
        <f>SUM(C181:C203)</f>
        <v>26356849</v>
      </c>
      <c r="D204" s="219">
        <f>SUM(D181:D203)</f>
        <v>26192677</v>
      </c>
      <c r="E204" s="213"/>
      <c r="F204" s="420">
        <f t="shared" si="4"/>
        <v>0.99377118258711428</v>
      </c>
    </row>
    <row r="205" spans="1:6" ht="13.5" customHeight="1" x14ac:dyDescent="0.2">
      <c r="B205" s="237"/>
      <c r="C205" s="237"/>
      <c r="E205" s="213"/>
      <c r="F205" s="420"/>
    </row>
    <row r="206" spans="1:6" s="234" customFormat="1" ht="13.5" customHeight="1" x14ac:dyDescent="0.25">
      <c r="A206" s="220" t="s">
        <v>226</v>
      </c>
      <c r="B206" s="236"/>
      <c r="C206" s="236"/>
      <c r="E206" s="235"/>
      <c r="F206" s="420"/>
    </row>
    <row r="207" spans="1:6" s="226" customFormat="1" ht="13.5" customHeight="1" x14ac:dyDescent="0.25">
      <c r="A207" s="222" t="s">
        <v>222</v>
      </c>
      <c r="B207" s="233">
        <f t="shared" ref="B207:D208" si="5">B181+B156+B131+B106+B81+B56+B31+B5</f>
        <v>624046305</v>
      </c>
      <c r="C207" s="233">
        <f t="shared" si="5"/>
        <v>647351715</v>
      </c>
      <c r="D207" s="233">
        <f t="shared" si="5"/>
        <v>634883266</v>
      </c>
      <c r="E207" s="227"/>
      <c r="F207" s="420">
        <f t="shared" si="4"/>
        <v>0.98073929718406627</v>
      </c>
    </row>
    <row r="208" spans="1:6" s="226" customFormat="1" ht="13.5" customHeight="1" x14ac:dyDescent="0.25">
      <c r="A208" s="220" t="s">
        <v>221</v>
      </c>
      <c r="B208" s="233">
        <f t="shared" si="5"/>
        <v>14523000</v>
      </c>
      <c r="C208" s="233">
        <f t="shared" si="5"/>
        <v>146968844</v>
      </c>
      <c r="D208" s="233">
        <f t="shared" si="5"/>
        <v>134446429</v>
      </c>
      <c r="E208" s="227"/>
      <c r="F208" s="420">
        <f t="shared" si="4"/>
        <v>0.91479544467261376</v>
      </c>
    </row>
    <row r="209" spans="1:6" s="226" customFormat="1" ht="13.5" customHeight="1" x14ac:dyDescent="0.25">
      <c r="A209" s="220" t="s">
        <v>220</v>
      </c>
      <c r="B209" s="233">
        <f>B7+B33+B58+B108+B133+B158+B183</f>
        <v>9496865</v>
      </c>
      <c r="C209" s="233">
        <f>C7+C33+C58+C108+C133+C158+C183</f>
        <v>0</v>
      </c>
      <c r="D209" s="233">
        <f>D7+D33+D58+D108+D133+D158+D183</f>
        <v>0</v>
      </c>
      <c r="E209" s="227"/>
      <c r="F209" s="420"/>
    </row>
    <row r="210" spans="1:6" s="226" customFormat="1" ht="13.5" customHeight="1" x14ac:dyDescent="0.25">
      <c r="A210" s="220" t="s">
        <v>219</v>
      </c>
      <c r="B210" s="233">
        <f t="shared" ref="B210:C224" si="6">B8+B34+B59+B109+B134+B159+B184</f>
        <v>0</v>
      </c>
      <c r="C210" s="233">
        <f t="shared" si="6"/>
        <v>0</v>
      </c>
      <c r="D210" s="233" t="s">
        <v>441</v>
      </c>
      <c r="E210" s="227"/>
      <c r="F210" s="420"/>
    </row>
    <row r="211" spans="1:6" s="226" customFormat="1" ht="13.5" customHeight="1" x14ac:dyDescent="0.25">
      <c r="A211" s="220" t="s">
        <v>218</v>
      </c>
      <c r="B211" s="233">
        <f t="shared" si="6"/>
        <v>13656057</v>
      </c>
      <c r="C211" s="233">
        <f t="shared" si="6"/>
        <v>21368552</v>
      </c>
      <c r="D211" s="233">
        <f t="shared" ref="D211" si="7">D185+D160+D135+D110+D85+D60+D35+D9</f>
        <v>21551776</v>
      </c>
      <c r="E211" s="227"/>
      <c r="F211" s="420">
        <f t="shared" si="4"/>
        <v>1.0085744696224621</v>
      </c>
    </row>
    <row r="212" spans="1:6" s="226" customFormat="1" ht="13.5" customHeight="1" x14ac:dyDescent="0.25">
      <c r="A212" s="220" t="s">
        <v>217</v>
      </c>
      <c r="B212" s="233">
        <f t="shared" si="6"/>
        <v>70195015</v>
      </c>
      <c r="C212" s="233">
        <f t="shared" si="6"/>
        <v>75551390</v>
      </c>
      <c r="D212" s="233">
        <f t="shared" ref="D212" si="8">D186+D161+D136+D111+D86+D61+D36+D10</f>
        <v>76541697</v>
      </c>
      <c r="E212" s="227"/>
      <c r="F212" s="420">
        <f t="shared" si="4"/>
        <v>1.0131077270715998</v>
      </c>
    </row>
    <row r="213" spans="1:6" s="226" customFormat="1" ht="13.5" customHeight="1" x14ac:dyDescent="0.25">
      <c r="A213" s="220" t="s">
        <v>216</v>
      </c>
      <c r="B213" s="233">
        <f t="shared" si="6"/>
        <v>7276220</v>
      </c>
      <c r="C213" s="233">
        <f t="shared" si="6"/>
        <v>20868625</v>
      </c>
      <c r="D213" s="233">
        <f t="shared" ref="D213" si="9">D187+D162+D137+D112+D87+D62+D37+D11</f>
        <v>27833286</v>
      </c>
      <c r="E213" s="227"/>
      <c r="F213" s="420">
        <f t="shared" si="4"/>
        <v>1.3337383751924241</v>
      </c>
    </row>
    <row r="214" spans="1:6" s="226" customFormat="1" ht="13.5" customHeight="1" x14ac:dyDescent="0.25">
      <c r="A214" s="220" t="s">
        <v>215</v>
      </c>
      <c r="B214" s="233">
        <f>B12+B38+B63+B113+B138+B163+B188</f>
        <v>0</v>
      </c>
      <c r="C214" s="233">
        <f t="shared" ref="C214:C224" si="10">C12+C38+C63+C113+C138+C163+C188</f>
        <v>0</v>
      </c>
      <c r="D214" s="233">
        <f t="shared" ref="D214:F214" si="11">SUM(D12,D38,D63,D88,D113,D138,D163,D188)</f>
        <v>0</v>
      </c>
      <c r="E214" s="233">
        <f t="shared" si="11"/>
        <v>0</v>
      </c>
      <c r="F214" s="233">
        <f t="shared" si="11"/>
        <v>0</v>
      </c>
    </row>
    <row r="215" spans="1:6" s="226" customFormat="1" ht="13.5" customHeight="1" x14ac:dyDescent="0.25">
      <c r="A215" s="220" t="s">
        <v>214</v>
      </c>
      <c r="B215" s="233">
        <f t="shared" si="6"/>
        <v>188491267</v>
      </c>
      <c r="C215" s="233">
        <f t="shared" si="10"/>
        <v>215345854</v>
      </c>
      <c r="D215" s="233">
        <f t="shared" ref="D215" si="12">D189+D164+D139+D114+D89+D64+D39+D13</f>
        <v>203115392</v>
      </c>
      <c r="E215" s="227"/>
      <c r="F215" s="420">
        <f t="shared" si="4"/>
        <v>0.94320549120021602</v>
      </c>
    </row>
    <row r="216" spans="1:6" s="226" customFormat="1" ht="13.5" customHeight="1" x14ac:dyDescent="0.25">
      <c r="A216" s="220" t="s">
        <v>213</v>
      </c>
      <c r="B216" s="233">
        <f t="shared" si="6"/>
        <v>38468324</v>
      </c>
      <c r="C216" s="233">
        <f t="shared" si="10"/>
        <v>47136828</v>
      </c>
      <c r="D216" s="233">
        <f t="shared" ref="D216" si="13">D190+D165+D140+D115+D90+D65+D40+D14</f>
        <v>48138634</v>
      </c>
      <c r="E216" s="227"/>
      <c r="F216" s="420">
        <f t="shared" si="4"/>
        <v>1.0212531483874987</v>
      </c>
    </row>
    <row r="217" spans="1:6" s="226" customFormat="1" ht="13.5" customHeight="1" x14ac:dyDescent="0.25">
      <c r="A217" s="220" t="s">
        <v>212</v>
      </c>
      <c r="B217" s="233">
        <f t="shared" si="6"/>
        <v>49759000</v>
      </c>
      <c r="C217" s="233">
        <f t="shared" si="10"/>
        <v>60916800</v>
      </c>
      <c r="D217" s="233">
        <f t="shared" ref="D217" si="14">D191+D166+D141+D116+D91+D66+D41+D15</f>
        <v>62312800</v>
      </c>
      <c r="E217" s="227"/>
      <c r="F217" s="420">
        <f t="shared" si="4"/>
        <v>1.0229165025083393</v>
      </c>
    </row>
    <row r="218" spans="1:6" s="226" customFormat="1" ht="13.5" customHeight="1" x14ac:dyDescent="0.25">
      <c r="A218" s="220" t="s">
        <v>211</v>
      </c>
      <c r="B218" s="233">
        <f t="shared" si="6"/>
        <v>0</v>
      </c>
      <c r="C218" s="233">
        <f t="shared" si="10"/>
        <v>5</v>
      </c>
      <c r="D218" s="233">
        <f>SUM(D16+D42+D67+D92+D117+D142+D167+D192)</f>
        <v>69</v>
      </c>
      <c r="E218" s="227"/>
      <c r="F218" s="420"/>
    </row>
    <row r="219" spans="1:6" s="226" customFormat="1" ht="13.5" customHeight="1" x14ac:dyDescent="0.25">
      <c r="A219" s="220" t="s">
        <v>210</v>
      </c>
      <c r="B219" s="233">
        <f t="shared" si="6"/>
        <v>0</v>
      </c>
      <c r="C219" s="233">
        <f t="shared" si="10"/>
        <v>0</v>
      </c>
      <c r="D219" s="233">
        <f t="shared" ref="D219:D220" si="15">SUM(D17+C43+D68+D93+D118+D143+D168+D193)</f>
        <v>0</v>
      </c>
      <c r="E219" s="227"/>
      <c r="F219" s="420"/>
    </row>
    <row r="220" spans="1:6" s="226" customFormat="1" ht="13.5" customHeight="1" x14ac:dyDescent="0.25">
      <c r="A220" s="221" t="s">
        <v>209</v>
      </c>
      <c r="B220" s="233">
        <f t="shared" si="6"/>
        <v>0</v>
      </c>
      <c r="C220" s="233">
        <f t="shared" si="10"/>
        <v>4780</v>
      </c>
      <c r="D220" s="233">
        <f t="shared" si="15"/>
        <v>4781</v>
      </c>
      <c r="E220" s="227"/>
      <c r="F220" s="420"/>
    </row>
    <row r="221" spans="1:6" s="226" customFormat="1" ht="13.5" customHeight="1" x14ac:dyDescent="0.25">
      <c r="A221" s="221" t="s">
        <v>208</v>
      </c>
      <c r="B221" s="233">
        <f t="shared" si="6"/>
        <v>0</v>
      </c>
      <c r="C221" s="233">
        <f t="shared" si="10"/>
        <v>6419235</v>
      </c>
      <c r="D221" s="233">
        <f>SUM(D19+D45+D70+D95+D120+D145+D170+D195)</f>
        <v>6475208</v>
      </c>
      <c r="E221" s="227"/>
      <c r="F221" s="420"/>
    </row>
    <row r="222" spans="1:6" s="226" customFormat="1" ht="13.5" customHeight="1" x14ac:dyDescent="0.25">
      <c r="A222" s="221" t="s">
        <v>207</v>
      </c>
      <c r="B222" s="233">
        <f t="shared" si="6"/>
        <v>0</v>
      </c>
      <c r="C222" s="233">
        <f t="shared" si="10"/>
        <v>0</v>
      </c>
      <c r="D222" s="233">
        <f t="shared" ref="D222:D224" si="16">SUM(D20+D46+D71+D96+D121+D146+D171+D196)</f>
        <v>0</v>
      </c>
      <c r="E222" s="227"/>
      <c r="F222" s="420"/>
    </row>
    <row r="223" spans="1:6" s="226" customFormat="1" ht="13.5" customHeight="1" x14ac:dyDescent="0.25">
      <c r="A223" s="220" t="s">
        <v>206</v>
      </c>
      <c r="B223" s="233">
        <f t="shared" si="6"/>
        <v>0</v>
      </c>
      <c r="C223" s="233">
        <f t="shared" si="10"/>
        <v>200000</v>
      </c>
      <c r="D223" s="233">
        <f t="shared" si="16"/>
        <v>565000</v>
      </c>
      <c r="E223" s="227"/>
      <c r="F223" s="420"/>
    </row>
    <row r="224" spans="1:6" s="226" customFormat="1" ht="13.5" customHeight="1" x14ac:dyDescent="0.25">
      <c r="A224" s="220" t="s">
        <v>205</v>
      </c>
      <c r="B224" s="233">
        <f t="shared" si="6"/>
        <v>3000000</v>
      </c>
      <c r="C224" s="233">
        <f t="shared" si="10"/>
        <v>0</v>
      </c>
      <c r="D224" s="233">
        <f t="shared" si="16"/>
        <v>0</v>
      </c>
      <c r="E224" s="227"/>
      <c r="F224" s="420"/>
    </row>
    <row r="225" spans="1:6" s="226" customFormat="1" ht="13.5" customHeight="1" x14ac:dyDescent="0.25">
      <c r="A225" s="220" t="s">
        <v>204</v>
      </c>
      <c r="B225" s="233">
        <f t="shared" ref="B225" si="17">B199+B174+B149+B124+B99+B74+B49+B23</f>
        <v>0</v>
      </c>
      <c r="C225" s="233" t="s">
        <v>441</v>
      </c>
      <c r="D225" s="233">
        <f>SUM(D23+D49+D74+D99+D124+D149+D174+D199)</f>
        <v>0</v>
      </c>
      <c r="E225" s="227"/>
      <c r="F225" s="420"/>
    </row>
    <row r="226" spans="1:6" s="226" customFormat="1" ht="13.5" customHeight="1" x14ac:dyDescent="0.25">
      <c r="A226" s="220" t="s">
        <v>203</v>
      </c>
      <c r="B226" s="233" t="s">
        <v>441</v>
      </c>
      <c r="C226" s="233" t="s">
        <v>441</v>
      </c>
      <c r="D226" s="233" t="s">
        <v>441</v>
      </c>
      <c r="E226" s="227"/>
      <c r="F226" s="420"/>
    </row>
    <row r="227" spans="1:6" s="226" customFormat="1" ht="13.5" customHeight="1" x14ac:dyDescent="0.25">
      <c r="A227" s="220" t="s">
        <v>202</v>
      </c>
      <c r="B227" s="233">
        <f>SUM(B26,B51,B76,B101,B126,B151,B176,B201)</f>
        <v>0</v>
      </c>
      <c r="C227" s="233">
        <f>SUM(C26,C51,C76,C101,C126,C151,C176,C201)</f>
        <v>77496228</v>
      </c>
      <c r="D227" s="233">
        <f t="shared" ref="D227" si="18">SUM(D26,D51,D76,D101,D126,D151,D176,D201)</f>
        <v>77496228</v>
      </c>
      <c r="E227" s="227"/>
      <c r="F227" s="420"/>
    </row>
    <row r="228" spans="1:6" s="226" customFormat="1" ht="13.5" customHeight="1" x14ac:dyDescent="0.25">
      <c r="A228" s="220" t="s">
        <v>201</v>
      </c>
      <c r="B228" s="233">
        <f t="shared" ref="B228:D230" si="19">B202+B177+B152+B127+B102+B77+B52+B27</f>
        <v>1659088055</v>
      </c>
      <c r="C228" s="233">
        <f t="shared" si="19"/>
        <v>1932073988</v>
      </c>
      <c r="D228" s="233">
        <f t="shared" ref="D228" si="20">D202+D177+D152+D127+D102+D77+D52+D27</f>
        <v>1932073988</v>
      </c>
      <c r="E228" s="227"/>
      <c r="F228" s="420">
        <f t="shared" ref="F228:F288" si="21">D228/C228</f>
        <v>1</v>
      </c>
    </row>
    <row r="229" spans="1:6" s="226" customFormat="1" ht="13.5" customHeight="1" x14ac:dyDescent="0.25">
      <c r="A229" s="220" t="s">
        <v>200</v>
      </c>
      <c r="B229" s="233">
        <f t="shared" si="19"/>
        <v>0</v>
      </c>
      <c r="C229" s="233">
        <f t="shared" si="19"/>
        <v>0</v>
      </c>
      <c r="D229" s="233">
        <f t="shared" ref="D229" si="22">D203+D178+D153+D128+D103+D78+D53+D28</f>
        <v>0</v>
      </c>
      <c r="E229" s="227"/>
      <c r="F229" s="420"/>
    </row>
    <row r="230" spans="1:6" s="226" customFormat="1" ht="13.5" customHeight="1" x14ac:dyDescent="0.25">
      <c r="A230" s="221" t="s">
        <v>46</v>
      </c>
      <c r="B230" s="225">
        <f t="shared" si="19"/>
        <v>2685206108</v>
      </c>
      <c r="C230" s="225">
        <f t="shared" si="19"/>
        <v>3270030444</v>
      </c>
      <c r="D230" s="225">
        <f t="shared" si="19"/>
        <v>3225438554</v>
      </c>
      <c r="E230" s="227"/>
      <c r="F230" s="420">
        <f t="shared" si="21"/>
        <v>0.98636346334884462</v>
      </c>
    </row>
    <row r="231" spans="1:6" s="226" customFormat="1" ht="13.5" customHeight="1" x14ac:dyDescent="0.25">
      <c r="A231" s="220" t="s">
        <v>225</v>
      </c>
      <c r="B231" s="228"/>
      <c r="C231" s="228"/>
      <c r="E231" s="227"/>
      <c r="F231" s="420"/>
    </row>
    <row r="232" spans="1:6" s="226" customFormat="1" ht="13.5" customHeight="1" x14ac:dyDescent="0.2">
      <c r="A232" s="231" t="s">
        <v>222</v>
      </c>
      <c r="B232" s="228">
        <v>19067484</v>
      </c>
      <c r="C232" s="423">
        <v>53686872</v>
      </c>
      <c r="D232" s="31">
        <v>51177232</v>
      </c>
      <c r="E232" s="227"/>
      <c r="F232" s="420">
        <f t="shared" si="21"/>
        <v>0.95325412141724331</v>
      </c>
    </row>
    <row r="233" spans="1:6" s="226" customFormat="1" ht="13.5" customHeight="1" x14ac:dyDescent="0.2">
      <c r="A233" s="229" t="s">
        <v>221</v>
      </c>
      <c r="B233" s="228"/>
      <c r="C233" s="423"/>
      <c r="D233" s="31"/>
      <c r="E233" s="227"/>
      <c r="F233" s="420"/>
    </row>
    <row r="234" spans="1:6" s="226" customFormat="1" ht="13.5" customHeight="1" x14ac:dyDescent="0.2">
      <c r="A234" s="229" t="s">
        <v>220</v>
      </c>
      <c r="B234" s="228"/>
      <c r="C234" s="423"/>
      <c r="D234" s="31"/>
      <c r="E234" s="227"/>
      <c r="F234" s="420"/>
    </row>
    <row r="235" spans="1:6" s="226" customFormat="1" ht="13.5" customHeight="1" x14ac:dyDescent="0.2">
      <c r="A235" s="229" t="s">
        <v>219</v>
      </c>
      <c r="B235" s="228"/>
      <c r="C235" s="423"/>
      <c r="D235" s="31"/>
      <c r="E235" s="227"/>
      <c r="F235" s="420"/>
    </row>
    <row r="236" spans="1:6" s="226" customFormat="1" ht="13.5" customHeight="1" x14ac:dyDescent="0.2">
      <c r="A236" s="229" t="s">
        <v>218</v>
      </c>
      <c r="B236" s="228"/>
      <c r="C236" s="423"/>
      <c r="D236" s="31"/>
      <c r="E236" s="227"/>
      <c r="F236" s="420"/>
    </row>
    <row r="237" spans="1:6" s="226" customFormat="1" ht="13.5" customHeight="1" x14ac:dyDescent="0.2">
      <c r="A237" s="229" t="s">
        <v>217</v>
      </c>
      <c r="B237" s="228"/>
      <c r="C237" s="423"/>
      <c r="D237" s="31">
        <v>14</v>
      </c>
      <c r="E237" s="227"/>
      <c r="F237" s="420"/>
    </row>
    <row r="238" spans="1:6" s="226" customFormat="1" ht="13.5" customHeight="1" x14ac:dyDescent="0.2">
      <c r="A238" s="229" t="s">
        <v>216</v>
      </c>
      <c r="B238" s="228">
        <v>2000000</v>
      </c>
      <c r="C238" s="423">
        <v>2000000</v>
      </c>
      <c r="D238" s="31">
        <v>1781660</v>
      </c>
      <c r="E238" s="227"/>
      <c r="F238" s="420">
        <f t="shared" si="21"/>
        <v>0.89083000000000001</v>
      </c>
    </row>
    <row r="239" spans="1:6" s="226" customFormat="1" ht="13.5" customHeight="1" x14ac:dyDescent="0.2">
      <c r="A239" s="229" t="s">
        <v>215</v>
      </c>
      <c r="B239" s="228"/>
      <c r="C239" s="423"/>
      <c r="D239" s="31"/>
      <c r="E239" s="227"/>
      <c r="F239" s="420"/>
    </row>
    <row r="240" spans="1:6" s="226" customFormat="1" ht="13.5" customHeight="1" x14ac:dyDescent="0.2">
      <c r="A240" s="229" t="s">
        <v>214</v>
      </c>
      <c r="B240" s="228"/>
      <c r="C240" s="423"/>
      <c r="D240" s="31"/>
      <c r="E240" s="227"/>
      <c r="F240" s="420"/>
    </row>
    <row r="241" spans="1:6" s="226" customFormat="1" ht="13.5" customHeight="1" x14ac:dyDescent="0.2">
      <c r="A241" s="229" t="s">
        <v>213</v>
      </c>
      <c r="B241" s="228">
        <v>850000</v>
      </c>
      <c r="C241" s="423">
        <v>850000</v>
      </c>
      <c r="D241" s="31">
        <v>837158</v>
      </c>
      <c r="E241" s="227"/>
      <c r="F241" s="420">
        <f t="shared" si="21"/>
        <v>0.98489176470588236</v>
      </c>
    </row>
    <row r="242" spans="1:6" s="226" customFormat="1" ht="13.5" customHeight="1" x14ac:dyDescent="0.2">
      <c r="A242" s="229" t="s">
        <v>212</v>
      </c>
      <c r="B242" s="228"/>
      <c r="C242" s="423"/>
      <c r="D242" s="31"/>
      <c r="E242" s="227"/>
      <c r="F242" s="420"/>
    </row>
    <row r="243" spans="1:6" s="226" customFormat="1" ht="13.5" customHeight="1" x14ac:dyDescent="0.2">
      <c r="A243" s="229" t="s">
        <v>211</v>
      </c>
      <c r="B243" s="228"/>
      <c r="C243" s="423"/>
      <c r="D243" s="31"/>
      <c r="E243" s="227"/>
      <c r="F243" s="420"/>
    </row>
    <row r="244" spans="1:6" s="226" customFormat="1" ht="13.5" customHeight="1" x14ac:dyDescent="0.2">
      <c r="A244" s="229" t="s">
        <v>210</v>
      </c>
      <c r="B244" s="228"/>
      <c r="C244" s="423"/>
      <c r="D244" s="31"/>
      <c r="E244" s="227"/>
      <c r="F244" s="420"/>
    </row>
    <row r="245" spans="1:6" s="226" customFormat="1" ht="13.5" customHeight="1" x14ac:dyDescent="0.2">
      <c r="A245" s="230" t="s">
        <v>209</v>
      </c>
      <c r="B245" s="228"/>
      <c r="C245" s="423"/>
      <c r="D245" s="31"/>
      <c r="E245" s="227"/>
      <c r="F245" s="420"/>
    </row>
    <row r="246" spans="1:6" s="226" customFormat="1" ht="13.5" customHeight="1" x14ac:dyDescent="0.2">
      <c r="A246" s="230" t="s">
        <v>208</v>
      </c>
      <c r="B246" s="228">
        <v>1600000</v>
      </c>
      <c r="C246" s="423">
        <v>1600000</v>
      </c>
      <c r="D246" s="31">
        <v>1374698</v>
      </c>
      <c r="E246" s="227"/>
      <c r="F246" s="420">
        <f t="shared" si="21"/>
        <v>0.85918625000000004</v>
      </c>
    </row>
    <row r="247" spans="1:6" s="226" customFormat="1" ht="13.5" customHeight="1" x14ac:dyDescent="0.2">
      <c r="A247" s="230" t="s">
        <v>207</v>
      </c>
      <c r="B247" s="228"/>
      <c r="C247" s="423"/>
      <c r="D247" s="31"/>
      <c r="E247" s="227"/>
      <c r="F247" s="420"/>
    </row>
    <row r="248" spans="1:6" s="226" customFormat="1" ht="13.5" customHeight="1" x14ac:dyDescent="0.2">
      <c r="A248" s="229" t="s">
        <v>206</v>
      </c>
      <c r="B248" s="228"/>
      <c r="C248" s="423"/>
      <c r="D248" s="31"/>
      <c r="E248" s="227"/>
      <c r="F248" s="420"/>
    </row>
    <row r="249" spans="1:6" s="226" customFormat="1" ht="13.5" customHeight="1" x14ac:dyDescent="0.2">
      <c r="A249" s="229" t="s">
        <v>205</v>
      </c>
      <c r="B249" s="228"/>
      <c r="C249" s="423"/>
      <c r="D249" s="31"/>
      <c r="E249" s="227"/>
      <c r="F249" s="420"/>
    </row>
    <row r="250" spans="1:6" s="226" customFormat="1" ht="13.5" customHeight="1" x14ac:dyDescent="0.2">
      <c r="A250" s="229" t="s">
        <v>204</v>
      </c>
      <c r="B250" s="228"/>
      <c r="C250" s="423"/>
      <c r="D250" s="31"/>
      <c r="E250" s="227"/>
      <c r="F250" s="420"/>
    </row>
    <row r="251" spans="1:6" s="226" customFormat="1" ht="13.5" customHeight="1" x14ac:dyDescent="0.2">
      <c r="A251" s="229" t="s">
        <v>203</v>
      </c>
      <c r="B251" s="228"/>
      <c r="C251" s="423"/>
      <c r="D251" s="31"/>
      <c r="E251" s="227"/>
      <c r="F251" s="420"/>
    </row>
    <row r="252" spans="1:6" s="226" customFormat="1" ht="13.5" customHeight="1" x14ac:dyDescent="0.2">
      <c r="A252" s="229" t="s">
        <v>202</v>
      </c>
      <c r="B252" s="228"/>
      <c r="C252" s="423">
        <v>1928697</v>
      </c>
      <c r="D252" s="31">
        <v>1928697</v>
      </c>
      <c r="E252" s="227"/>
      <c r="F252" s="420">
        <f t="shared" si="21"/>
        <v>1</v>
      </c>
    </row>
    <row r="253" spans="1:6" s="226" customFormat="1" ht="13.5" customHeight="1" x14ac:dyDescent="0.2">
      <c r="A253" s="229" t="s">
        <v>201</v>
      </c>
      <c r="B253" s="228">
        <v>342721123</v>
      </c>
      <c r="C253" s="423">
        <v>346191600</v>
      </c>
      <c r="D253" s="31">
        <v>346191600</v>
      </c>
      <c r="E253" s="227"/>
      <c r="F253" s="420">
        <f t="shared" si="21"/>
        <v>1</v>
      </c>
    </row>
    <row r="254" spans="1:6" s="226" customFormat="1" ht="13.5" customHeight="1" x14ac:dyDescent="0.2">
      <c r="A254" s="229" t="s">
        <v>200</v>
      </c>
      <c r="B254" s="228"/>
      <c r="C254" s="423"/>
      <c r="D254" s="31"/>
      <c r="E254" s="227"/>
      <c r="F254" s="420"/>
    </row>
    <row r="255" spans="1:6" s="226" customFormat="1" ht="13.5" customHeight="1" x14ac:dyDescent="0.25">
      <c r="A255" s="221" t="s">
        <v>46</v>
      </c>
      <c r="B255" s="225">
        <f>SUM(B232:B254)</f>
        <v>366238607</v>
      </c>
      <c r="C255" s="225">
        <f>SUM(C232:C254)</f>
        <v>406257169</v>
      </c>
      <c r="D255" s="225">
        <f>SUM(D232:D254)</f>
        <v>403291059</v>
      </c>
      <c r="E255" s="227"/>
      <c r="F255" s="420">
        <f t="shared" si="21"/>
        <v>0.99269893499405548</v>
      </c>
    </row>
    <row r="256" spans="1:6" s="226" customFormat="1" ht="13.5" customHeight="1" x14ac:dyDescent="0.25">
      <c r="A256" s="220" t="s">
        <v>224</v>
      </c>
      <c r="B256" s="228"/>
      <c r="C256" s="228"/>
      <c r="E256" s="227"/>
      <c r="F256" s="420"/>
    </row>
    <row r="257" spans="1:6" s="226" customFormat="1" ht="13.5" customHeight="1" x14ac:dyDescent="0.2">
      <c r="A257" s="231" t="s">
        <v>222</v>
      </c>
      <c r="B257" s="228">
        <v>1560924330</v>
      </c>
      <c r="C257" s="228">
        <v>1697462977</v>
      </c>
      <c r="D257" s="257">
        <v>1697462977</v>
      </c>
      <c r="E257" s="227"/>
      <c r="F257" s="420">
        <f t="shared" si="21"/>
        <v>1</v>
      </c>
    </row>
    <row r="258" spans="1:6" s="226" customFormat="1" ht="13.5" customHeight="1" x14ac:dyDescent="0.2">
      <c r="A258" s="229" t="s">
        <v>221</v>
      </c>
      <c r="B258" s="228"/>
      <c r="C258" s="228">
        <v>63822223</v>
      </c>
      <c r="D258" s="257">
        <v>69100029</v>
      </c>
      <c r="E258" s="227"/>
      <c r="F258" s="420">
        <f t="shared" si="21"/>
        <v>1.0826954272652021</v>
      </c>
    </row>
    <row r="259" spans="1:6" s="226" customFormat="1" ht="13.5" customHeight="1" x14ac:dyDescent="0.2">
      <c r="A259" s="229" t="s">
        <v>220</v>
      </c>
      <c r="B259" s="228">
        <v>335061938</v>
      </c>
      <c r="C259" s="228">
        <v>373404284</v>
      </c>
      <c r="D259" s="257">
        <v>275056877</v>
      </c>
      <c r="E259" s="227"/>
      <c r="F259" s="420">
        <f t="shared" si="21"/>
        <v>0.73661950005908339</v>
      </c>
    </row>
    <row r="260" spans="1:6" s="226" customFormat="1" ht="13.5" customHeight="1" x14ac:dyDescent="0.2">
      <c r="A260" s="229" t="s">
        <v>219</v>
      </c>
      <c r="B260" s="228">
        <v>1043000000</v>
      </c>
      <c r="C260" s="228">
        <v>1191451791</v>
      </c>
      <c r="D260" s="257">
        <v>1199800997</v>
      </c>
      <c r="E260" s="227"/>
      <c r="F260" s="420">
        <f t="shared" si="21"/>
        <v>1.0070075902886448</v>
      </c>
    </row>
    <row r="261" spans="1:6" s="226" customFormat="1" ht="13.5" customHeight="1" x14ac:dyDescent="0.2">
      <c r="A261" s="229" t="s">
        <v>218</v>
      </c>
      <c r="B261" s="228"/>
      <c r="C261" s="228"/>
      <c r="D261" s="257">
        <v>102284</v>
      </c>
      <c r="E261" s="227"/>
      <c r="F261" s="420"/>
    </row>
    <row r="262" spans="1:6" s="226" customFormat="1" ht="13.5" customHeight="1" x14ac:dyDescent="0.2">
      <c r="A262" s="229" t="s">
        <v>217</v>
      </c>
      <c r="B262" s="228">
        <v>104630000</v>
      </c>
      <c r="C262" s="228">
        <v>104630000</v>
      </c>
      <c r="D262" s="257">
        <v>133262335</v>
      </c>
      <c r="E262" s="227"/>
      <c r="F262" s="420">
        <f t="shared" si="21"/>
        <v>1.2736532065373221</v>
      </c>
    </row>
    <row r="263" spans="1:6" s="226" customFormat="1" ht="13.5" customHeight="1" x14ac:dyDescent="0.2">
      <c r="A263" s="229" t="s">
        <v>216</v>
      </c>
      <c r="B263" s="228"/>
      <c r="C263" s="228">
        <v>291354</v>
      </c>
      <c r="D263" s="257">
        <v>11278131</v>
      </c>
      <c r="E263" s="227"/>
      <c r="F263" s="420">
        <f t="shared" si="21"/>
        <v>38.709374163388865</v>
      </c>
    </row>
    <row r="264" spans="1:6" s="226" customFormat="1" ht="13.5" customHeight="1" x14ac:dyDescent="0.2">
      <c r="A264" s="229" t="s">
        <v>215</v>
      </c>
      <c r="B264" s="228">
        <v>30000000</v>
      </c>
      <c r="C264" s="228">
        <v>30000000</v>
      </c>
      <c r="D264" s="257">
        <v>22626596</v>
      </c>
      <c r="E264" s="227"/>
      <c r="F264" s="420">
        <f t="shared" si="21"/>
        <v>0.75421986666666663</v>
      </c>
    </row>
    <row r="265" spans="1:6" s="226" customFormat="1" ht="13.5" customHeight="1" x14ac:dyDescent="0.2">
      <c r="A265" s="229" t="s">
        <v>214</v>
      </c>
      <c r="B265" s="228"/>
      <c r="C265" s="228"/>
      <c r="D265" s="257"/>
      <c r="E265" s="227"/>
      <c r="F265" s="420"/>
    </row>
    <row r="266" spans="1:6" s="226" customFormat="1" ht="13.5" customHeight="1" x14ac:dyDescent="0.2">
      <c r="A266" s="229" t="s">
        <v>213</v>
      </c>
      <c r="B266" s="228">
        <v>16370000</v>
      </c>
      <c r="C266" s="228">
        <v>16472156</v>
      </c>
      <c r="D266" s="257">
        <v>26160819</v>
      </c>
      <c r="E266" s="227"/>
      <c r="F266" s="420">
        <f t="shared" si="21"/>
        <v>1.5881842668318586</v>
      </c>
    </row>
    <row r="267" spans="1:6" s="226" customFormat="1" ht="13.5" customHeight="1" x14ac:dyDescent="0.2">
      <c r="A267" s="229" t="s">
        <v>212</v>
      </c>
      <c r="B267" s="228"/>
      <c r="C267" s="228"/>
      <c r="D267" s="257">
        <v>3471852</v>
      </c>
      <c r="E267" s="227"/>
      <c r="F267" s="420"/>
    </row>
    <row r="268" spans="1:6" s="226" customFormat="1" ht="13.5" customHeight="1" x14ac:dyDescent="0.2">
      <c r="A268" s="229" t="s">
        <v>211</v>
      </c>
      <c r="B268" s="228"/>
      <c r="C268" s="228"/>
      <c r="D268" s="257"/>
      <c r="E268" s="227"/>
      <c r="F268" s="420"/>
    </row>
    <row r="269" spans="1:6" s="226" customFormat="1" ht="13.5" customHeight="1" x14ac:dyDescent="0.2">
      <c r="A269" s="229" t="s">
        <v>210</v>
      </c>
      <c r="B269" s="228"/>
      <c r="C269" s="228"/>
      <c r="D269" s="257"/>
      <c r="E269" s="227"/>
      <c r="F269" s="420"/>
    </row>
    <row r="270" spans="1:6" s="226" customFormat="1" ht="13.5" customHeight="1" x14ac:dyDescent="0.2">
      <c r="A270" s="230" t="s">
        <v>209</v>
      </c>
      <c r="B270" s="228"/>
      <c r="C270" s="228"/>
      <c r="D270" s="257"/>
      <c r="E270" s="227"/>
      <c r="F270" s="420"/>
    </row>
    <row r="271" spans="1:6" s="226" customFormat="1" ht="13.5" customHeight="1" x14ac:dyDescent="0.2">
      <c r="A271" s="230" t="s">
        <v>208</v>
      </c>
      <c r="B271" s="228"/>
      <c r="C271" s="228">
        <v>435711</v>
      </c>
      <c r="D271" s="257">
        <v>7448564</v>
      </c>
      <c r="E271" s="227"/>
      <c r="F271" s="420">
        <f t="shared" si="21"/>
        <v>17.09519383260923</v>
      </c>
    </row>
    <row r="272" spans="1:6" s="226" customFormat="1" ht="13.5" customHeight="1" x14ac:dyDescent="0.2">
      <c r="A272" s="230" t="s">
        <v>207</v>
      </c>
      <c r="B272" s="228">
        <v>200000000</v>
      </c>
      <c r="C272" s="228">
        <v>200000000</v>
      </c>
      <c r="D272" s="257">
        <v>33411277</v>
      </c>
      <c r="E272" s="227"/>
      <c r="F272" s="420">
        <f t="shared" si="21"/>
        <v>0.167056385</v>
      </c>
    </row>
    <row r="273" spans="1:6" s="226" customFormat="1" ht="13.5" customHeight="1" x14ac:dyDescent="0.2">
      <c r="A273" s="229" t="s">
        <v>206</v>
      </c>
      <c r="B273" s="228"/>
      <c r="C273" s="228"/>
      <c r="D273" s="257">
        <v>240000</v>
      </c>
      <c r="E273" s="227"/>
      <c r="F273" s="420"/>
    </row>
    <row r="274" spans="1:6" s="226" customFormat="1" ht="13.5" customHeight="1" x14ac:dyDescent="0.2">
      <c r="A274" s="229" t="s">
        <v>205</v>
      </c>
      <c r="B274" s="228">
        <v>10000000</v>
      </c>
      <c r="C274" s="228">
        <v>13900000</v>
      </c>
      <c r="D274" s="257">
        <v>19154000</v>
      </c>
      <c r="E274" s="227"/>
      <c r="F274" s="420">
        <f t="shared" si="21"/>
        <v>1.3779856115107914</v>
      </c>
    </row>
    <row r="275" spans="1:6" s="226" customFormat="1" ht="13.5" customHeight="1" x14ac:dyDescent="0.2">
      <c r="A275" s="229" t="s">
        <v>204</v>
      </c>
      <c r="B275" s="228"/>
      <c r="C275" s="228">
        <v>204434384</v>
      </c>
      <c r="D275" s="257">
        <v>205124489</v>
      </c>
      <c r="E275" s="227"/>
      <c r="F275" s="420">
        <f t="shared" si="21"/>
        <v>1.0033756796997515</v>
      </c>
    </row>
    <row r="276" spans="1:6" s="226" customFormat="1" ht="13.5" customHeight="1" x14ac:dyDescent="0.2">
      <c r="A276" s="229" t="s">
        <v>203</v>
      </c>
      <c r="B276" s="228">
        <v>8000000</v>
      </c>
      <c r="C276" s="228">
        <v>8000000</v>
      </c>
      <c r="D276" s="257">
        <v>8145401</v>
      </c>
      <c r="E276" s="227"/>
      <c r="F276" s="420">
        <f t="shared" si="21"/>
        <v>1.018175125</v>
      </c>
    </row>
    <row r="277" spans="1:6" s="226" customFormat="1" ht="13.5" customHeight="1" x14ac:dyDescent="0.2">
      <c r="A277" s="229" t="s">
        <v>202</v>
      </c>
      <c r="B277" s="228"/>
      <c r="C277" s="228">
        <v>328778062</v>
      </c>
      <c r="D277" s="257">
        <v>328778062</v>
      </c>
      <c r="E277" s="227"/>
      <c r="F277" s="420">
        <f t="shared" si="21"/>
        <v>1</v>
      </c>
    </row>
    <row r="278" spans="1:6" s="226" customFormat="1" ht="13.5" customHeight="1" x14ac:dyDescent="0.2">
      <c r="A278" s="229" t="s">
        <v>201</v>
      </c>
      <c r="B278" s="228"/>
      <c r="C278" s="228"/>
      <c r="D278" s="257"/>
      <c r="E278" s="227"/>
      <c r="F278" s="420"/>
    </row>
    <row r="279" spans="1:6" s="226" customFormat="1" ht="13.5" customHeight="1" x14ac:dyDescent="0.2">
      <c r="A279" s="229" t="s">
        <v>200</v>
      </c>
      <c r="B279" s="228">
        <v>714343027</v>
      </c>
      <c r="C279" s="228">
        <v>714343027</v>
      </c>
      <c r="D279" s="257">
        <v>351218735</v>
      </c>
      <c r="E279" s="227"/>
      <c r="F279" s="420">
        <f t="shared" si="21"/>
        <v>0.49166677873934089</v>
      </c>
    </row>
    <row r="280" spans="1:6" s="226" customFormat="1" ht="13.5" customHeight="1" x14ac:dyDescent="0.2">
      <c r="A280" s="230" t="s">
        <v>46</v>
      </c>
      <c r="B280" s="225">
        <f>SUM(B257:B279)</f>
        <v>4022329295</v>
      </c>
      <c r="C280" s="225">
        <f>SUM(C257:C279)</f>
        <v>4947425969</v>
      </c>
      <c r="D280" s="225">
        <f>SUM(D257:D279)</f>
        <v>4391843425</v>
      </c>
      <c r="E280" s="227"/>
      <c r="F280" s="420">
        <f t="shared" si="21"/>
        <v>0.88770270692654807</v>
      </c>
    </row>
    <row r="281" spans="1:6" s="226" customFormat="1" ht="13.5" customHeight="1" x14ac:dyDescent="0.2">
      <c r="A281" s="210"/>
      <c r="B281" s="228"/>
      <c r="C281" s="228"/>
      <c r="E281" s="227"/>
      <c r="F281" s="420"/>
    </row>
    <row r="282" spans="1:6" s="226" customFormat="1" ht="13.5" customHeight="1" x14ac:dyDescent="0.25">
      <c r="A282" s="220" t="s">
        <v>223</v>
      </c>
      <c r="B282" s="228"/>
      <c r="C282" s="228"/>
      <c r="E282" s="227"/>
      <c r="F282" s="420"/>
    </row>
    <row r="283" spans="1:6" s="226" customFormat="1" ht="13.5" customHeight="1" x14ac:dyDescent="0.2">
      <c r="A283" s="231" t="s">
        <v>222</v>
      </c>
      <c r="B283" s="228"/>
      <c r="C283" s="228"/>
      <c r="D283" s="302"/>
      <c r="E283" s="227"/>
      <c r="F283" s="420"/>
    </row>
    <row r="284" spans="1:6" s="226" customFormat="1" ht="13.5" customHeight="1" x14ac:dyDescent="0.2">
      <c r="A284" s="229" t="s">
        <v>221</v>
      </c>
      <c r="B284" s="228"/>
      <c r="C284" s="228"/>
      <c r="D284" s="302"/>
      <c r="E284" s="227"/>
      <c r="F284" s="420"/>
    </row>
    <row r="285" spans="1:6" s="226" customFormat="1" ht="13.5" customHeight="1" x14ac:dyDescent="0.2">
      <c r="A285" s="229" t="s">
        <v>220</v>
      </c>
      <c r="B285" s="228">
        <v>0</v>
      </c>
      <c r="C285" s="228">
        <v>0</v>
      </c>
      <c r="D285" s="302"/>
      <c r="E285" s="227"/>
      <c r="F285" s="420"/>
    </row>
    <row r="286" spans="1:6" s="226" customFormat="1" ht="13.5" customHeight="1" x14ac:dyDescent="0.2">
      <c r="A286" s="229" t="s">
        <v>219</v>
      </c>
      <c r="B286" s="228"/>
      <c r="C286" s="228"/>
      <c r="D286" s="302"/>
      <c r="E286" s="227"/>
      <c r="F286" s="420"/>
    </row>
    <row r="287" spans="1:6" s="226" customFormat="1" ht="13.5" customHeight="1" x14ac:dyDescent="0.2">
      <c r="A287" s="229" t="s">
        <v>218</v>
      </c>
      <c r="B287" s="228"/>
      <c r="C287" s="228"/>
      <c r="D287" s="302"/>
      <c r="E287" s="227"/>
      <c r="F287" s="420"/>
    </row>
    <row r="288" spans="1:6" s="226" customFormat="1" ht="13.5" customHeight="1" x14ac:dyDescent="0.2">
      <c r="A288" s="229" t="s">
        <v>217</v>
      </c>
      <c r="B288" s="228">
        <v>21607296</v>
      </c>
      <c r="C288" s="228">
        <v>22978296</v>
      </c>
      <c r="D288" s="302">
        <v>23407904</v>
      </c>
      <c r="E288" s="227"/>
      <c r="F288" s="420">
        <f t="shared" si="21"/>
        <v>1.0186962514539808</v>
      </c>
    </row>
    <row r="289" spans="1:6" s="226" customFormat="1" ht="13.5" customHeight="1" x14ac:dyDescent="0.2">
      <c r="A289" s="229" t="s">
        <v>216</v>
      </c>
      <c r="B289" s="228"/>
      <c r="C289" s="228"/>
      <c r="D289" s="302"/>
      <c r="E289" s="227"/>
      <c r="F289" s="420"/>
    </row>
    <row r="290" spans="1:6" s="226" customFormat="1" ht="13.5" customHeight="1" x14ac:dyDescent="0.2">
      <c r="A290" s="229" t="s">
        <v>215</v>
      </c>
      <c r="B290" s="228"/>
      <c r="C290" s="228"/>
      <c r="D290" s="302"/>
      <c r="E290" s="227"/>
      <c r="F290" s="420"/>
    </row>
    <row r="291" spans="1:6" s="226" customFormat="1" ht="13.5" customHeight="1" x14ac:dyDescent="0.2">
      <c r="A291" s="229" t="s">
        <v>214</v>
      </c>
      <c r="B291" s="228"/>
      <c r="C291" s="228"/>
      <c r="D291" s="302"/>
      <c r="E291" s="227"/>
      <c r="F291" s="420"/>
    </row>
    <row r="292" spans="1:6" s="226" customFormat="1" ht="13.5" customHeight="1" x14ac:dyDescent="0.2">
      <c r="A292" s="229" t="s">
        <v>213</v>
      </c>
      <c r="B292" s="228">
        <v>5833970</v>
      </c>
      <c r="C292" s="228">
        <v>5833970</v>
      </c>
      <c r="D292" s="302">
        <v>6320132</v>
      </c>
      <c r="E292" s="227"/>
      <c r="F292" s="420">
        <f t="shared" ref="F292:F335" si="23">D292/C292</f>
        <v>1.0833329619452963</v>
      </c>
    </row>
    <row r="293" spans="1:6" s="226" customFormat="1" ht="13.5" customHeight="1" x14ac:dyDescent="0.2">
      <c r="A293" s="229" t="s">
        <v>212</v>
      </c>
      <c r="B293" s="228">
        <v>5214574</v>
      </c>
      <c r="C293" s="228">
        <v>6672574</v>
      </c>
      <c r="D293" s="302">
        <v>4781000</v>
      </c>
      <c r="E293" s="227"/>
      <c r="F293" s="420">
        <f t="shared" si="23"/>
        <v>0.71651509597345797</v>
      </c>
    </row>
    <row r="294" spans="1:6" s="226" customFormat="1" ht="13.5" customHeight="1" x14ac:dyDescent="0.2">
      <c r="A294" s="229" t="s">
        <v>211</v>
      </c>
      <c r="B294" s="228"/>
      <c r="C294" s="228"/>
      <c r="D294" s="302">
        <v>15</v>
      </c>
      <c r="E294" s="227"/>
      <c r="F294" s="420"/>
    </row>
    <row r="295" spans="1:6" s="226" customFormat="1" ht="13.5" customHeight="1" x14ac:dyDescent="0.2">
      <c r="A295" s="229" t="s">
        <v>210</v>
      </c>
      <c r="B295" s="228"/>
      <c r="C295" s="228"/>
      <c r="D295" s="302"/>
      <c r="E295" s="227"/>
      <c r="F295" s="420"/>
    </row>
    <row r="296" spans="1:6" s="226" customFormat="1" ht="13.5" customHeight="1" x14ac:dyDescent="0.2">
      <c r="A296" s="230" t="s">
        <v>209</v>
      </c>
      <c r="B296" s="228"/>
      <c r="C296" s="228"/>
      <c r="D296" s="302"/>
      <c r="E296" s="227"/>
      <c r="F296" s="420"/>
    </row>
    <row r="297" spans="1:6" s="226" customFormat="1" ht="13.5" customHeight="1" x14ac:dyDescent="0.2">
      <c r="A297" s="230" t="s">
        <v>208</v>
      </c>
      <c r="B297" s="228"/>
      <c r="C297" s="228"/>
      <c r="D297" s="302">
        <v>1621</v>
      </c>
      <c r="E297" s="227"/>
      <c r="F297" s="420"/>
    </row>
    <row r="298" spans="1:6" s="226" customFormat="1" ht="13.5" customHeight="1" x14ac:dyDescent="0.2">
      <c r="A298" s="230" t="s">
        <v>207</v>
      </c>
      <c r="B298" s="228"/>
      <c r="C298" s="228"/>
      <c r="D298" s="302"/>
      <c r="E298" s="227"/>
      <c r="F298" s="420"/>
    </row>
    <row r="299" spans="1:6" s="226" customFormat="1" ht="13.5" customHeight="1" x14ac:dyDescent="0.2">
      <c r="A299" s="229" t="s">
        <v>206</v>
      </c>
      <c r="B299" s="228"/>
      <c r="C299" s="228"/>
      <c r="D299" s="302"/>
      <c r="E299" s="227"/>
      <c r="F299" s="420"/>
    </row>
    <row r="300" spans="1:6" s="226" customFormat="1" ht="13.5" customHeight="1" x14ac:dyDescent="0.2">
      <c r="A300" s="229" t="s">
        <v>205</v>
      </c>
      <c r="B300" s="228"/>
      <c r="C300" s="228"/>
      <c r="D300" s="302"/>
      <c r="E300" s="227"/>
      <c r="F300" s="420"/>
    </row>
    <row r="301" spans="1:6" s="226" customFormat="1" ht="13.5" customHeight="1" x14ac:dyDescent="0.2">
      <c r="A301" s="229" t="s">
        <v>204</v>
      </c>
      <c r="B301" s="228"/>
      <c r="C301" s="228"/>
      <c r="D301" s="302"/>
      <c r="E301" s="227"/>
      <c r="F301" s="420"/>
    </row>
    <row r="302" spans="1:6" s="226" customFormat="1" ht="13.5" customHeight="1" x14ac:dyDescent="0.2">
      <c r="A302" s="229" t="s">
        <v>203</v>
      </c>
      <c r="B302" s="228"/>
      <c r="C302" s="228"/>
      <c r="D302" s="302"/>
      <c r="E302" s="227"/>
      <c r="F302" s="420"/>
    </row>
    <row r="303" spans="1:6" s="226" customFormat="1" ht="13.5" customHeight="1" x14ac:dyDescent="0.2">
      <c r="A303" s="229" t="s">
        <v>202</v>
      </c>
      <c r="B303" s="228"/>
      <c r="C303" s="228">
        <v>25225678</v>
      </c>
      <c r="D303" s="302">
        <v>25225678</v>
      </c>
      <c r="E303" s="227"/>
      <c r="F303" s="420">
        <f t="shared" si="23"/>
        <v>1</v>
      </c>
    </row>
    <row r="304" spans="1:6" s="226" customFormat="1" ht="13.5" customHeight="1" x14ac:dyDescent="0.2">
      <c r="A304" s="229" t="s">
        <v>201</v>
      </c>
      <c r="B304" s="228"/>
      <c r="C304" s="228"/>
      <c r="D304" s="302"/>
      <c r="E304" s="227"/>
      <c r="F304" s="420"/>
    </row>
    <row r="305" spans="1:6" s="226" customFormat="1" ht="13.5" customHeight="1" x14ac:dyDescent="0.2">
      <c r="A305" s="229" t="s">
        <v>200</v>
      </c>
      <c r="B305" s="228"/>
      <c r="C305" s="228"/>
      <c r="D305" s="302"/>
      <c r="E305" s="227"/>
      <c r="F305" s="420"/>
    </row>
    <row r="306" spans="1:6" s="226" customFormat="1" ht="13.5" customHeight="1" x14ac:dyDescent="0.25">
      <c r="A306" s="220" t="s">
        <v>46</v>
      </c>
      <c r="B306" s="225">
        <f>SUM(B283:B305)</f>
        <v>32655840</v>
      </c>
      <c r="C306" s="225">
        <f>SUM(C283:C305)</f>
        <v>60710518</v>
      </c>
      <c r="D306" s="225">
        <f>SUM(D283:D305)</f>
        <v>59736350</v>
      </c>
      <c r="E306" s="227"/>
      <c r="F306" s="420">
        <f t="shared" si="23"/>
        <v>0.98395388423468899</v>
      </c>
    </row>
    <row r="307" spans="1:6" s="226" customFormat="1" ht="13.5" customHeight="1" x14ac:dyDescent="0.2">
      <c r="A307" s="210"/>
      <c r="B307" s="228"/>
      <c r="C307" s="228"/>
      <c r="E307" s="227"/>
      <c r="F307" s="420"/>
    </row>
    <row r="308" spans="1:6" s="226" customFormat="1" ht="13.5" customHeight="1" x14ac:dyDescent="0.2">
      <c r="A308" s="210"/>
      <c r="B308" s="228"/>
      <c r="C308" s="228"/>
      <c r="E308" s="227"/>
      <c r="F308" s="420"/>
    </row>
    <row r="309" spans="1:6" s="226" customFormat="1" ht="13.5" customHeight="1" x14ac:dyDescent="0.25">
      <c r="A309" s="221" t="s">
        <v>442</v>
      </c>
      <c r="B309" s="417"/>
      <c r="C309" s="417"/>
      <c r="E309" s="227"/>
      <c r="F309" s="420"/>
    </row>
    <row r="310" spans="1:6" s="226" customFormat="1" ht="13.5" customHeight="1" x14ac:dyDescent="0.25">
      <c r="A310" s="222" t="s">
        <v>222</v>
      </c>
      <c r="B310" s="225">
        <f>B283+B257+B232+B207</f>
        <v>2204038119</v>
      </c>
      <c r="C310" s="225">
        <f>C283+C257+C232+C207</f>
        <v>2398501564</v>
      </c>
      <c r="D310" s="225">
        <f>D283+D257+D232+D207</f>
        <v>2383523475</v>
      </c>
      <c r="E310" s="227"/>
      <c r="F310" s="420">
        <f t="shared" si="23"/>
        <v>0.99375523067201132</v>
      </c>
    </row>
    <row r="311" spans="1:6" s="226" customFormat="1" ht="13.5" customHeight="1" x14ac:dyDescent="0.25">
      <c r="A311" s="220" t="s">
        <v>221</v>
      </c>
      <c r="B311" s="225">
        <f t="shared" ref="B311:C311" si="24">B284+B258+B233+B208</f>
        <v>14523000</v>
      </c>
      <c r="C311" s="225">
        <f t="shared" si="24"/>
        <v>210791067</v>
      </c>
      <c r="D311" s="225">
        <f t="shared" ref="D311" si="25">D284+D258+D233+D208</f>
        <v>203546458</v>
      </c>
      <c r="E311" s="227"/>
      <c r="F311" s="420">
        <f t="shared" si="23"/>
        <v>0.96563132820044983</v>
      </c>
    </row>
    <row r="312" spans="1:6" s="226" customFormat="1" ht="13.5" customHeight="1" x14ac:dyDescent="0.25">
      <c r="A312" s="220" t="s">
        <v>220</v>
      </c>
      <c r="B312" s="225">
        <f>SUM(B209,B234,B259,B285)</f>
        <v>344558803</v>
      </c>
      <c r="C312" s="225">
        <f>SUM(C209,C234,C259,C285)</f>
        <v>373404284</v>
      </c>
      <c r="D312" s="225">
        <f>SUM(D209,D234,D259,D285)</f>
        <v>275056877</v>
      </c>
      <c r="E312" s="227"/>
      <c r="F312" s="420">
        <f t="shared" si="23"/>
        <v>0.73661950005908339</v>
      </c>
    </row>
    <row r="313" spans="1:6" s="226" customFormat="1" ht="13.5" customHeight="1" x14ac:dyDescent="0.25">
      <c r="A313" s="220" t="s">
        <v>219</v>
      </c>
      <c r="B313" s="225">
        <f>SUM(B210,B235,B260,B286)</f>
        <v>1043000000</v>
      </c>
      <c r="C313" s="225">
        <f t="shared" ref="C313:D333" si="26">SUM(C210,C235,C260,C286)</f>
        <v>1191451791</v>
      </c>
      <c r="D313" s="225">
        <f t="shared" si="26"/>
        <v>1199800997</v>
      </c>
      <c r="E313" s="227"/>
      <c r="F313" s="420">
        <f t="shared" si="23"/>
        <v>1.0070075902886448</v>
      </c>
    </row>
    <row r="314" spans="1:6" s="226" customFormat="1" ht="13.5" customHeight="1" x14ac:dyDescent="0.25">
      <c r="A314" s="220" t="s">
        <v>218</v>
      </c>
      <c r="B314" s="225">
        <f t="shared" ref="B314:B333" si="27">SUM(B211,B236,B261,B287)</f>
        <v>13656057</v>
      </c>
      <c r="C314" s="225">
        <f t="shared" si="26"/>
        <v>21368552</v>
      </c>
      <c r="D314" s="225">
        <f t="shared" si="26"/>
        <v>21654060</v>
      </c>
      <c r="E314" s="227"/>
      <c r="F314" s="420">
        <f t="shared" si="23"/>
        <v>1.0133611299446028</v>
      </c>
    </row>
    <row r="315" spans="1:6" s="226" customFormat="1" ht="13.5" customHeight="1" x14ac:dyDescent="0.25">
      <c r="A315" s="220" t="s">
        <v>217</v>
      </c>
      <c r="B315" s="225">
        <f t="shared" si="27"/>
        <v>196432311</v>
      </c>
      <c r="C315" s="225">
        <v>206894686</v>
      </c>
      <c r="D315" s="225">
        <f t="shared" si="26"/>
        <v>233211950</v>
      </c>
      <c r="E315" s="227"/>
      <c r="F315" s="420">
        <f t="shared" si="23"/>
        <v>1.127201256391863</v>
      </c>
    </row>
    <row r="316" spans="1:6" s="226" customFormat="1" ht="13.5" customHeight="1" x14ac:dyDescent="0.25">
      <c r="A316" s="220" t="s">
        <v>216</v>
      </c>
      <c r="B316" s="225">
        <f t="shared" si="27"/>
        <v>9276220</v>
      </c>
      <c r="C316" s="225">
        <v>30708483</v>
      </c>
      <c r="D316" s="225">
        <f t="shared" si="26"/>
        <v>40893077</v>
      </c>
      <c r="E316" s="227"/>
      <c r="F316" s="420">
        <f t="shared" si="23"/>
        <v>1.3316540905000094</v>
      </c>
    </row>
    <row r="317" spans="1:6" s="226" customFormat="1" ht="13.5" customHeight="1" x14ac:dyDescent="0.25">
      <c r="A317" s="220" t="s">
        <v>215</v>
      </c>
      <c r="B317" s="225">
        <f t="shared" si="27"/>
        <v>30000000</v>
      </c>
      <c r="C317" s="225">
        <f t="shared" si="26"/>
        <v>30000000</v>
      </c>
      <c r="D317" s="225">
        <f t="shared" si="26"/>
        <v>22626596</v>
      </c>
      <c r="E317" s="227"/>
      <c r="F317" s="420">
        <f t="shared" si="23"/>
        <v>0.75421986666666663</v>
      </c>
    </row>
    <row r="318" spans="1:6" s="226" customFormat="1" ht="13.5" customHeight="1" x14ac:dyDescent="0.25">
      <c r="A318" s="220" t="s">
        <v>214</v>
      </c>
      <c r="B318" s="225">
        <f t="shared" si="27"/>
        <v>188491267</v>
      </c>
      <c r="C318" s="225">
        <f t="shared" si="26"/>
        <v>215345854</v>
      </c>
      <c r="D318" s="225">
        <f t="shared" si="26"/>
        <v>203115392</v>
      </c>
      <c r="E318" s="227"/>
      <c r="F318" s="420">
        <f t="shared" si="23"/>
        <v>0.94320549120021602</v>
      </c>
    </row>
    <row r="319" spans="1:6" s="226" customFormat="1" ht="13.5" customHeight="1" x14ac:dyDescent="0.25">
      <c r="A319" s="220" t="s">
        <v>213</v>
      </c>
      <c r="B319" s="225">
        <f t="shared" si="27"/>
        <v>61522294</v>
      </c>
      <c r="C319" s="225">
        <v>73339050</v>
      </c>
      <c r="D319" s="225">
        <f t="shared" si="26"/>
        <v>81456743</v>
      </c>
      <c r="E319" s="227"/>
      <c r="F319" s="420">
        <f t="shared" si="23"/>
        <v>1.110687185067164</v>
      </c>
    </row>
    <row r="320" spans="1:6" s="226" customFormat="1" ht="13.5" customHeight="1" x14ac:dyDescent="0.25">
      <c r="A320" s="220" t="s">
        <v>212</v>
      </c>
      <c r="B320" s="225">
        <f t="shared" si="27"/>
        <v>54973574</v>
      </c>
      <c r="C320" s="225">
        <v>71589374</v>
      </c>
      <c r="D320" s="225">
        <f t="shared" si="26"/>
        <v>70565652</v>
      </c>
      <c r="E320" s="227"/>
      <c r="F320" s="420">
        <f t="shared" si="23"/>
        <v>0.98570008448460522</v>
      </c>
    </row>
    <row r="321" spans="1:6" s="226" customFormat="1" ht="13.5" customHeight="1" x14ac:dyDescent="0.25">
      <c r="A321" s="220" t="s">
        <v>211</v>
      </c>
      <c r="B321" s="225">
        <f t="shared" si="27"/>
        <v>0</v>
      </c>
      <c r="C321" s="225">
        <f t="shared" si="26"/>
        <v>5</v>
      </c>
      <c r="D321" s="225">
        <f>SUM(D218,D243,D268,D294)</f>
        <v>84</v>
      </c>
      <c r="E321" s="227"/>
      <c r="F321" s="420">
        <f t="shared" si="23"/>
        <v>16.8</v>
      </c>
    </row>
    <row r="322" spans="1:6" s="226" customFormat="1" ht="13.5" customHeight="1" x14ac:dyDescent="0.25">
      <c r="A322" s="220" t="s">
        <v>210</v>
      </c>
      <c r="B322" s="225">
        <f t="shared" si="27"/>
        <v>0</v>
      </c>
      <c r="C322" s="225">
        <f t="shared" si="26"/>
        <v>0</v>
      </c>
      <c r="D322" s="225">
        <f t="shared" ref="D322" si="28">SUM(D219,D244,D269,D295)</f>
        <v>0</v>
      </c>
      <c r="E322" s="227"/>
      <c r="F322" s="420"/>
    </row>
    <row r="323" spans="1:6" s="226" customFormat="1" ht="13.5" customHeight="1" x14ac:dyDescent="0.25">
      <c r="A323" s="221" t="s">
        <v>209</v>
      </c>
      <c r="B323" s="225">
        <f t="shared" si="27"/>
        <v>0</v>
      </c>
      <c r="C323" s="225">
        <f t="shared" si="26"/>
        <v>4780</v>
      </c>
      <c r="D323" s="225">
        <f t="shared" ref="D323" si="29">SUM(D220,D245,D270,D296)</f>
        <v>4781</v>
      </c>
      <c r="E323" s="227"/>
      <c r="F323" s="420">
        <f t="shared" si="23"/>
        <v>1.0002092050209206</v>
      </c>
    </row>
    <row r="324" spans="1:6" s="226" customFormat="1" ht="13.5" customHeight="1" x14ac:dyDescent="0.25">
      <c r="A324" s="221" t="s">
        <v>208</v>
      </c>
      <c r="B324" s="225">
        <f t="shared" si="27"/>
        <v>1600000</v>
      </c>
      <c r="C324" s="225">
        <f t="shared" si="26"/>
        <v>8454946</v>
      </c>
      <c r="D324" s="225">
        <f>SUM(D221,D246,D271,D297)</f>
        <v>15300091</v>
      </c>
      <c r="E324" s="225">
        <f t="shared" ref="E324" si="30">E297+E271+E246+E221</f>
        <v>0</v>
      </c>
      <c r="F324" s="420">
        <f t="shared" si="23"/>
        <v>1.8096024504473476</v>
      </c>
    </row>
    <row r="325" spans="1:6" s="226" customFormat="1" ht="13.5" customHeight="1" x14ac:dyDescent="0.25">
      <c r="A325" s="221" t="s">
        <v>207</v>
      </c>
      <c r="B325" s="225">
        <f t="shared" si="27"/>
        <v>200000000</v>
      </c>
      <c r="C325" s="225">
        <f t="shared" si="26"/>
        <v>200000000</v>
      </c>
      <c r="D325" s="225">
        <f t="shared" si="26"/>
        <v>33411277</v>
      </c>
      <c r="E325" s="227"/>
      <c r="F325" s="420">
        <f t="shared" si="23"/>
        <v>0.167056385</v>
      </c>
    </row>
    <row r="326" spans="1:6" s="226" customFormat="1" ht="13.5" customHeight="1" x14ac:dyDescent="0.25">
      <c r="A326" s="220" t="s">
        <v>206</v>
      </c>
      <c r="B326" s="225">
        <f t="shared" si="27"/>
        <v>0</v>
      </c>
      <c r="C326" s="225">
        <f t="shared" si="26"/>
        <v>200000</v>
      </c>
      <c r="D326" s="225">
        <f t="shared" ref="D326" si="31">SUM(D223,D248,D273,D299)</f>
        <v>805000</v>
      </c>
      <c r="E326" s="227"/>
      <c r="F326" s="420">
        <f t="shared" si="23"/>
        <v>4.0250000000000004</v>
      </c>
    </row>
    <row r="327" spans="1:6" s="214" customFormat="1" ht="13.5" customHeight="1" x14ac:dyDescent="0.25">
      <c r="A327" s="220" t="s">
        <v>205</v>
      </c>
      <c r="B327" s="225">
        <f t="shared" si="27"/>
        <v>13000000</v>
      </c>
      <c r="C327" s="225">
        <f t="shared" si="26"/>
        <v>13900000</v>
      </c>
      <c r="D327" s="225">
        <f>SUM(D224,D249,D274,D300)</f>
        <v>19154000</v>
      </c>
      <c r="E327" s="215"/>
      <c r="F327" s="420">
        <f t="shared" si="23"/>
        <v>1.3779856115107914</v>
      </c>
    </row>
    <row r="328" spans="1:6" s="214" customFormat="1" ht="13.5" customHeight="1" x14ac:dyDescent="0.25">
      <c r="A328" s="220" t="s">
        <v>204</v>
      </c>
      <c r="B328" s="225">
        <f t="shared" si="27"/>
        <v>0</v>
      </c>
      <c r="C328" s="225">
        <f t="shared" si="26"/>
        <v>204434384</v>
      </c>
      <c r="D328" s="225">
        <f t="shared" ref="D328" si="32">SUM(D225,D250,D275,D301)</f>
        <v>205124489</v>
      </c>
      <c r="E328" s="215"/>
      <c r="F328" s="420">
        <f t="shared" si="23"/>
        <v>1.0033756796997515</v>
      </c>
    </row>
    <row r="329" spans="1:6" s="214" customFormat="1" ht="13.5" customHeight="1" x14ac:dyDescent="0.25">
      <c r="A329" s="220" t="s">
        <v>203</v>
      </c>
      <c r="B329" s="225">
        <f t="shared" si="27"/>
        <v>8000000</v>
      </c>
      <c r="C329" s="225">
        <f t="shared" si="26"/>
        <v>8000000</v>
      </c>
      <c r="D329" s="225">
        <f t="shared" ref="D329" si="33">SUM(D226,D251,D276,D302)</f>
        <v>8145401</v>
      </c>
      <c r="E329" s="215"/>
      <c r="F329" s="420">
        <f t="shared" si="23"/>
        <v>1.018175125</v>
      </c>
    </row>
    <row r="330" spans="1:6" s="214" customFormat="1" ht="13.5" customHeight="1" x14ac:dyDescent="0.25">
      <c r="A330" s="220" t="s">
        <v>202</v>
      </c>
      <c r="B330" s="225">
        <f t="shared" si="27"/>
        <v>0</v>
      </c>
      <c r="C330" s="225">
        <f t="shared" si="26"/>
        <v>433428665</v>
      </c>
      <c r="D330" s="225">
        <f t="shared" ref="D330" si="34">SUM(D227,D252,D277,D303)</f>
        <v>433428665</v>
      </c>
      <c r="E330" s="215"/>
      <c r="F330" s="420">
        <f t="shared" si="23"/>
        <v>1</v>
      </c>
    </row>
    <row r="331" spans="1:6" s="214" customFormat="1" ht="13.5" customHeight="1" x14ac:dyDescent="0.25">
      <c r="A331" s="220" t="s">
        <v>201</v>
      </c>
      <c r="B331" s="225">
        <f t="shared" si="27"/>
        <v>2001809178</v>
      </c>
      <c r="C331" s="225">
        <f t="shared" si="26"/>
        <v>2278265588</v>
      </c>
      <c r="D331" s="225">
        <f t="shared" ref="D331" si="35">SUM(D228,D253,D278,D304)</f>
        <v>2278265588</v>
      </c>
      <c r="E331" s="215"/>
      <c r="F331" s="420">
        <f t="shared" si="23"/>
        <v>1</v>
      </c>
    </row>
    <row r="332" spans="1:6" s="214" customFormat="1" ht="13.5" customHeight="1" x14ac:dyDescent="0.25">
      <c r="A332" s="220" t="s">
        <v>200</v>
      </c>
      <c r="B332" s="225">
        <f t="shared" si="27"/>
        <v>714343027</v>
      </c>
      <c r="C332" s="225">
        <f t="shared" si="26"/>
        <v>714343027</v>
      </c>
      <c r="D332" s="225">
        <f t="shared" ref="D332" si="36">SUM(D229,D254,D279,D305)</f>
        <v>351218735</v>
      </c>
      <c r="E332" s="215"/>
      <c r="F332" s="420">
        <f t="shared" si="23"/>
        <v>0.49166677873934089</v>
      </c>
    </row>
    <row r="333" spans="1:6" s="214" customFormat="1" ht="13.5" customHeight="1" x14ac:dyDescent="0.2">
      <c r="A333" s="218" t="s">
        <v>46</v>
      </c>
      <c r="B333" s="225">
        <f t="shared" si="27"/>
        <v>7106429850</v>
      </c>
      <c r="C333" s="225">
        <f t="shared" si="26"/>
        <v>8684424100</v>
      </c>
      <c r="D333" s="225">
        <v>8080309374</v>
      </c>
      <c r="E333" s="215"/>
      <c r="F333" s="420">
        <f t="shared" si="23"/>
        <v>0.93043698476217895</v>
      </c>
    </row>
    <row r="334" spans="1:6" s="214" customFormat="1" ht="13.5" customHeight="1" x14ac:dyDescent="0.2">
      <c r="A334" s="218" t="s">
        <v>156</v>
      </c>
      <c r="B334" s="225">
        <v>-2001809178</v>
      </c>
      <c r="C334" s="225">
        <v>-2278265588</v>
      </c>
      <c r="D334" s="225">
        <v>-2278265588</v>
      </c>
      <c r="E334" s="225">
        <f t="shared" ref="E334" si="37">E307+E281+E256+E231</f>
        <v>0</v>
      </c>
      <c r="F334" s="420">
        <f t="shared" si="23"/>
        <v>1</v>
      </c>
    </row>
    <row r="335" spans="1:6" s="214" customFormat="1" ht="13.5" customHeight="1" x14ac:dyDescent="0.25">
      <c r="A335" s="220" t="s">
        <v>46</v>
      </c>
      <c r="B335" s="225">
        <f>SUM(B333:B334)</f>
        <v>5104620672</v>
      </c>
      <c r="C335" s="225">
        <f>SUM(C333:C334)</f>
        <v>6406158512</v>
      </c>
      <c r="D335" s="225">
        <f>SUM(D333:D334)</f>
        <v>5802043786</v>
      </c>
      <c r="E335" s="225">
        <f t="shared" ref="E335" si="38">E308+E282+E257+E232</f>
        <v>0</v>
      </c>
      <c r="F335" s="420">
        <f t="shared" si="23"/>
        <v>0.90569781798742977</v>
      </c>
    </row>
    <row r="336" spans="1:6" s="214" customFormat="1" ht="13.5" customHeight="1" x14ac:dyDescent="0.2">
      <c r="A336" s="224"/>
      <c r="B336" s="293"/>
      <c r="C336" s="293"/>
      <c r="E336" s="215"/>
      <c r="F336" s="416"/>
    </row>
    <row r="337" spans="1:6" s="214" customFormat="1" ht="13.5" customHeight="1" x14ac:dyDescent="0.2">
      <c r="A337" s="210"/>
      <c r="B337" s="293"/>
      <c r="C337" s="293"/>
      <c r="E337" s="215"/>
      <c r="F337" s="416"/>
    </row>
    <row r="338" spans="1:6" s="214" customFormat="1" ht="13.5" customHeight="1" x14ac:dyDescent="0.2">
      <c r="A338" s="210"/>
      <c r="B338" s="293"/>
      <c r="C338" s="293"/>
      <c r="E338" s="215"/>
      <c r="F338" s="416"/>
    </row>
    <row r="339" spans="1:6" s="214" customFormat="1" ht="13.5" customHeight="1" x14ac:dyDescent="0.2">
      <c r="A339" s="210"/>
      <c r="B339" s="293"/>
      <c r="C339" s="293"/>
      <c r="E339" s="215"/>
      <c r="F339" s="416"/>
    </row>
    <row r="340" spans="1:6" s="214" customFormat="1" ht="13.5" customHeight="1" x14ac:dyDescent="0.2">
      <c r="A340" s="210"/>
      <c r="B340" s="293"/>
      <c r="C340" s="293"/>
      <c r="E340" s="215"/>
      <c r="F340" s="416"/>
    </row>
    <row r="341" spans="1:6" s="214" customFormat="1" ht="13.5" customHeight="1" x14ac:dyDescent="0.2">
      <c r="A341" s="210"/>
      <c r="B341" s="293"/>
      <c r="C341" s="293"/>
      <c r="E341" s="215"/>
      <c r="F341" s="416"/>
    </row>
    <row r="342" spans="1:6" s="214" customFormat="1" ht="13.5" customHeight="1" x14ac:dyDescent="0.2">
      <c r="A342" s="210"/>
      <c r="B342" s="293"/>
      <c r="C342" s="293"/>
      <c r="E342" s="215"/>
      <c r="F342" s="416"/>
    </row>
    <row r="343" spans="1:6" s="214" customFormat="1" ht="13.5" customHeight="1" x14ac:dyDescent="0.2">
      <c r="A343" s="210"/>
      <c r="B343" s="293"/>
      <c r="C343" s="293"/>
      <c r="E343" s="215"/>
      <c r="F343" s="416"/>
    </row>
    <row r="344" spans="1:6" s="214" customFormat="1" ht="13.5" customHeight="1" x14ac:dyDescent="0.2">
      <c r="A344" s="210"/>
      <c r="B344" s="293"/>
      <c r="C344" s="293"/>
      <c r="E344" s="215"/>
      <c r="F344" s="416"/>
    </row>
    <row r="345" spans="1:6" s="214" customFormat="1" ht="13.5" customHeight="1" x14ac:dyDescent="0.2">
      <c r="A345" s="210"/>
      <c r="B345" s="293"/>
      <c r="C345" s="293"/>
      <c r="E345" s="215"/>
      <c r="F345" s="416"/>
    </row>
    <row r="346" spans="1:6" s="214" customFormat="1" ht="13.5" customHeight="1" x14ac:dyDescent="0.2">
      <c r="A346" s="210"/>
      <c r="B346" s="293"/>
      <c r="C346" s="293"/>
      <c r="E346" s="215"/>
      <c r="F346" s="416"/>
    </row>
    <row r="347" spans="1:6" s="214" customFormat="1" ht="13.5" customHeight="1" x14ac:dyDescent="0.2">
      <c r="A347" s="210"/>
      <c r="B347" s="293"/>
      <c r="C347" s="293"/>
      <c r="E347" s="215"/>
      <c r="F347" s="416"/>
    </row>
    <row r="348" spans="1:6" s="214" customFormat="1" ht="13.5" customHeight="1" x14ac:dyDescent="0.2">
      <c r="A348" s="210"/>
      <c r="B348" s="293"/>
      <c r="C348" s="293"/>
      <c r="E348" s="215"/>
      <c r="F348" s="416"/>
    </row>
    <row r="349" spans="1:6" s="214" customFormat="1" ht="13.5" customHeight="1" x14ac:dyDescent="0.2">
      <c r="A349" s="418"/>
      <c r="B349" s="293"/>
      <c r="C349" s="293"/>
      <c r="E349" s="215"/>
      <c r="F349" s="416"/>
    </row>
    <row r="350" spans="1:6" s="214" customFormat="1" ht="13.5" customHeight="1" x14ac:dyDescent="0.2">
      <c r="A350" s="418"/>
      <c r="B350" s="293"/>
      <c r="C350" s="293"/>
      <c r="E350" s="215"/>
      <c r="F350" s="416"/>
    </row>
    <row r="351" spans="1:6" s="214" customFormat="1" ht="13.5" customHeight="1" x14ac:dyDescent="0.2">
      <c r="A351" s="418"/>
      <c r="B351" s="293"/>
      <c r="C351" s="293"/>
      <c r="E351" s="215"/>
      <c r="F351" s="416"/>
    </row>
    <row r="352" spans="1:6" s="214" customFormat="1" ht="13.5" customHeight="1" x14ac:dyDescent="0.2">
      <c r="A352" s="210"/>
      <c r="B352" s="293"/>
      <c r="C352" s="293"/>
      <c r="E352" s="215"/>
      <c r="F352" s="416"/>
    </row>
    <row r="353" spans="1:6" s="214" customFormat="1" ht="13.5" customHeight="1" x14ac:dyDescent="0.2">
      <c r="A353" s="210"/>
      <c r="B353" s="293"/>
      <c r="C353" s="293"/>
      <c r="E353" s="215"/>
      <c r="F353" s="416"/>
    </row>
    <row r="354" spans="1:6" s="214" customFormat="1" ht="13.5" customHeight="1" x14ac:dyDescent="0.2">
      <c r="A354" s="210"/>
      <c r="B354" s="293"/>
      <c r="C354" s="293"/>
      <c r="E354" s="215"/>
      <c r="F354" s="416"/>
    </row>
    <row r="355" spans="1:6" s="214" customFormat="1" ht="13.5" customHeight="1" x14ac:dyDescent="0.2">
      <c r="A355" s="210"/>
      <c r="B355" s="293"/>
      <c r="C355" s="293"/>
      <c r="E355" s="215"/>
      <c r="F355" s="416"/>
    </row>
    <row r="356" spans="1:6" s="214" customFormat="1" ht="13.5" customHeight="1" x14ac:dyDescent="0.2">
      <c r="A356" s="210"/>
      <c r="B356" s="293"/>
      <c r="C356" s="293"/>
      <c r="E356" s="215"/>
      <c r="F356" s="416"/>
    </row>
    <row r="357" spans="1:6" s="214" customFormat="1" ht="13.5" customHeight="1" x14ac:dyDescent="0.2">
      <c r="A357" s="210"/>
      <c r="B357" s="293"/>
      <c r="C357" s="293"/>
      <c r="E357" s="215"/>
      <c r="F357" s="416"/>
    </row>
    <row r="358" spans="1:6" s="214" customFormat="1" ht="13.5" customHeight="1" x14ac:dyDescent="0.2">
      <c r="A358" s="210"/>
      <c r="B358" s="293"/>
      <c r="C358" s="293"/>
      <c r="E358" s="215"/>
      <c r="F358" s="416"/>
    </row>
    <row r="359" spans="1:6" s="214" customFormat="1" ht="13.5" customHeight="1" x14ac:dyDescent="0.25">
      <c r="A359" s="220"/>
      <c r="B359" s="293"/>
      <c r="C359" s="293"/>
      <c r="E359" s="215"/>
      <c r="F359" s="416"/>
    </row>
    <row r="360" spans="1:6" ht="13.5" customHeight="1" x14ac:dyDescent="0.2">
      <c r="A360" s="218"/>
      <c r="B360" s="208"/>
      <c r="C360" s="208"/>
      <c r="E360" s="213"/>
      <c r="F360" s="415"/>
    </row>
    <row r="361" spans="1:6" ht="13.5" customHeight="1" x14ac:dyDescent="0.25">
      <c r="A361" s="220"/>
      <c r="B361" s="208"/>
      <c r="C361" s="208"/>
      <c r="E361" s="213"/>
      <c r="F361" s="415"/>
    </row>
    <row r="362" spans="1:6" ht="13.5" customHeight="1" x14ac:dyDescent="0.2">
      <c r="A362" s="224"/>
      <c r="B362" s="208"/>
      <c r="C362" s="208"/>
      <c r="E362" s="213"/>
      <c r="F362" s="415"/>
    </row>
    <row r="363" spans="1:6" ht="13.5" customHeight="1" x14ac:dyDescent="0.2">
      <c r="B363" s="208"/>
      <c r="C363" s="208"/>
      <c r="E363" s="213"/>
      <c r="F363" s="415"/>
    </row>
    <row r="364" spans="1:6" ht="13.5" customHeight="1" x14ac:dyDescent="0.2">
      <c r="B364" s="208"/>
      <c r="C364" s="208"/>
      <c r="E364" s="213"/>
      <c r="F364" s="415"/>
    </row>
    <row r="365" spans="1:6" ht="13.5" customHeight="1" x14ac:dyDescent="0.2">
      <c r="B365" s="208"/>
      <c r="C365" s="208"/>
      <c r="E365" s="213"/>
      <c r="F365" s="415"/>
    </row>
    <row r="366" spans="1:6" ht="13.5" customHeight="1" x14ac:dyDescent="0.2">
      <c r="B366" s="208"/>
      <c r="C366" s="208"/>
      <c r="E366" s="213"/>
      <c r="F366" s="415"/>
    </row>
    <row r="367" spans="1:6" ht="13.5" customHeight="1" x14ac:dyDescent="0.2">
      <c r="B367" s="208"/>
      <c r="C367" s="208"/>
      <c r="E367" s="213"/>
      <c r="F367" s="415"/>
    </row>
    <row r="368" spans="1:6" ht="13.5" customHeight="1" x14ac:dyDescent="0.2">
      <c r="B368" s="208"/>
      <c r="C368" s="208"/>
      <c r="E368" s="213"/>
      <c r="F368" s="415"/>
    </row>
    <row r="369" spans="1:6" ht="13.5" customHeight="1" x14ac:dyDescent="0.2">
      <c r="B369" s="208"/>
      <c r="C369" s="208"/>
      <c r="E369" s="213"/>
      <c r="F369" s="415"/>
    </row>
    <row r="370" spans="1:6" ht="13.5" customHeight="1" x14ac:dyDescent="0.2">
      <c r="B370" s="208"/>
      <c r="C370" s="208"/>
      <c r="E370" s="213"/>
      <c r="F370" s="415"/>
    </row>
    <row r="371" spans="1:6" ht="13.5" customHeight="1" x14ac:dyDescent="0.2">
      <c r="B371" s="208"/>
      <c r="C371" s="208"/>
      <c r="E371" s="213"/>
      <c r="F371" s="415"/>
    </row>
    <row r="372" spans="1:6" ht="13.5" customHeight="1" x14ac:dyDescent="0.2">
      <c r="B372" s="208"/>
      <c r="C372" s="208"/>
      <c r="E372" s="213"/>
      <c r="F372" s="415"/>
    </row>
    <row r="373" spans="1:6" ht="13.5" customHeight="1" x14ac:dyDescent="0.2">
      <c r="B373" s="208"/>
      <c r="C373" s="208"/>
      <c r="E373" s="213"/>
      <c r="F373" s="415"/>
    </row>
    <row r="374" spans="1:6" ht="13.5" customHeight="1" x14ac:dyDescent="0.2">
      <c r="B374" s="208"/>
      <c r="C374" s="208"/>
      <c r="E374" s="213"/>
      <c r="F374" s="415"/>
    </row>
    <row r="375" spans="1:6" ht="13.5" customHeight="1" x14ac:dyDescent="0.2">
      <c r="A375" s="418"/>
      <c r="B375" s="208"/>
      <c r="C375" s="208"/>
      <c r="E375" s="213"/>
      <c r="F375" s="415"/>
    </row>
    <row r="376" spans="1:6" ht="13.5" customHeight="1" x14ac:dyDescent="0.2">
      <c r="A376" s="418"/>
      <c r="B376" s="208"/>
      <c r="C376" s="208"/>
      <c r="E376" s="213"/>
      <c r="F376" s="415"/>
    </row>
    <row r="377" spans="1:6" ht="13.5" customHeight="1" x14ac:dyDescent="0.2">
      <c r="A377" s="418"/>
      <c r="B377" s="208"/>
      <c r="C377" s="208"/>
      <c r="E377" s="213"/>
      <c r="F377" s="415"/>
    </row>
    <row r="378" spans="1:6" ht="13.5" customHeight="1" x14ac:dyDescent="0.2">
      <c r="B378" s="208"/>
      <c r="C378" s="208"/>
      <c r="E378" s="213"/>
      <c r="F378" s="415"/>
    </row>
    <row r="379" spans="1:6" ht="13.5" customHeight="1" x14ac:dyDescent="0.2">
      <c r="B379" s="208"/>
      <c r="C379" s="208"/>
      <c r="E379" s="213"/>
      <c r="F379" s="415"/>
    </row>
    <row r="380" spans="1:6" ht="13.5" customHeight="1" x14ac:dyDescent="0.2">
      <c r="B380" s="208"/>
      <c r="C380" s="208"/>
      <c r="E380" s="213"/>
      <c r="F380" s="415"/>
    </row>
    <row r="381" spans="1:6" ht="13.5" customHeight="1" x14ac:dyDescent="0.2">
      <c r="B381" s="208"/>
      <c r="C381" s="208"/>
      <c r="E381" s="213"/>
      <c r="F381" s="415"/>
    </row>
    <row r="382" spans="1:6" ht="13.5" customHeight="1" x14ac:dyDescent="0.2">
      <c r="B382" s="208"/>
      <c r="C382" s="208"/>
      <c r="E382" s="213"/>
      <c r="F382" s="415"/>
    </row>
    <row r="383" spans="1:6" ht="13.5" customHeight="1" x14ac:dyDescent="0.2">
      <c r="B383" s="208"/>
      <c r="C383" s="208"/>
      <c r="E383" s="213"/>
      <c r="F383" s="415"/>
    </row>
    <row r="384" spans="1:6" ht="13.5" customHeight="1" x14ac:dyDescent="0.2">
      <c r="B384" s="208"/>
      <c r="C384" s="208"/>
      <c r="E384" s="213"/>
      <c r="F384" s="415"/>
    </row>
    <row r="385" spans="1:6" ht="13.5" customHeight="1" x14ac:dyDescent="0.25">
      <c r="A385" s="220"/>
      <c r="B385" s="208"/>
      <c r="C385" s="208"/>
      <c r="E385" s="213"/>
      <c r="F385" s="415"/>
    </row>
    <row r="386" spans="1:6" ht="13.5" customHeight="1" x14ac:dyDescent="0.2">
      <c r="A386" s="223"/>
      <c r="B386" s="208"/>
      <c r="C386" s="208"/>
      <c r="E386" s="213"/>
      <c r="F386" s="415"/>
    </row>
    <row r="387" spans="1:6" s="214" customFormat="1" ht="13.5" customHeight="1" x14ac:dyDescent="0.2">
      <c r="A387" s="218"/>
      <c r="B387" s="293"/>
      <c r="C387" s="293"/>
      <c r="E387" s="215"/>
      <c r="F387" s="416"/>
    </row>
    <row r="388" spans="1:6" s="214" customFormat="1" ht="13.5" customHeight="1" x14ac:dyDescent="0.25">
      <c r="A388" s="222"/>
      <c r="B388" s="219"/>
      <c r="C388" s="219"/>
      <c r="E388" s="215"/>
      <c r="F388" s="416"/>
    </row>
    <row r="389" spans="1:6" s="214" customFormat="1" ht="13.5" customHeight="1" x14ac:dyDescent="0.25">
      <c r="A389" s="220"/>
      <c r="B389" s="219"/>
      <c r="C389" s="219"/>
      <c r="E389" s="215"/>
      <c r="F389" s="416"/>
    </row>
    <row r="390" spans="1:6" s="214" customFormat="1" ht="13.5" customHeight="1" x14ac:dyDescent="0.25">
      <c r="A390" s="220"/>
      <c r="B390" s="219"/>
      <c r="C390" s="219"/>
      <c r="E390" s="215"/>
      <c r="F390" s="416"/>
    </row>
    <row r="391" spans="1:6" s="214" customFormat="1" ht="13.5" customHeight="1" x14ac:dyDescent="0.25">
      <c r="A391" s="220"/>
      <c r="B391" s="219"/>
      <c r="C391" s="219"/>
      <c r="E391" s="215"/>
      <c r="F391" s="416"/>
    </row>
    <row r="392" spans="1:6" s="214" customFormat="1" ht="13.5" customHeight="1" x14ac:dyDescent="0.25">
      <c r="A392" s="220"/>
      <c r="B392" s="219"/>
      <c r="C392" s="219"/>
      <c r="E392" s="215"/>
      <c r="F392" s="416"/>
    </row>
    <row r="393" spans="1:6" s="214" customFormat="1" ht="13.5" customHeight="1" x14ac:dyDescent="0.25">
      <c r="A393" s="220"/>
      <c r="B393" s="219"/>
      <c r="C393" s="219"/>
      <c r="E393" s="215"/>
      <c r="F393" s="416"/>
    </row>
    <row r="394" spans="1:6" s="214" customFormat="1" ht="13.5" customHeight="1" x14ac:dyDescent="0.25">
      <c r="A394" s="220"/>
      <c r="B394" s="219"/>
      <c r="C394" s="219"/>
      <c r="E394" s="215"/>
      <c r="F394" s="416"/>
    </row>
    <row r="395" spans="1:6" s="214" customFormat="1" ht="13.5" customHeight="1" x14ac:dyDescent="0.25">
      <c r="A395" s="220"/>
      <c r="B395" s="219"/>
      <c r="C395" s="219"/>
      <c r="E395" s="215"/>
      <c r="F395" s="416"/>
    </row>
    <row r="396" spans="1:6" s="214" customFormat="1" ht="13.5" customHeight="1" x14ac:dyDescent="0.25">
      <c r="A396" s="220"/>
      <c r="B396" s="219"/>
      <c r="C396" s="219"/>
      <c r="E396" s="215"/>
      <c r="F396" s="416"/>
    </row>
    <row r="397" spans="1:6" s="214" customFormat="1" ht="13.5" customHeight="1" x14ac:dyDescent="0.25">
      <c r="A397" s="220"/>
      <c r="B397" s="219"/>
      <c r="C397" s="219"/>
      <c r="E397" s="215"/>
      <c r="F397" s="416"/>
    </row>
    <row r="398" spans="1:6" s="214" customFormat="1" ht="13.5" customHeight="1" x14ac:dyDescent="0.25">
      <c r="A398" s="220"/>
      <c r="B398" s="219"/>
      <c r="C398" s="219"/>
      <c r="E398" s="215"/>
      <c r="F398" s="416"/>
    </row>
    <row r="399" spans="1:6" s="214" customFormat="1" ht="13.5" customHeight="1" x14ac:dyDescent="0.25">
      <c r="A399" s="220"/>
      <c r="B399" s="219"/>
      <c r="C399" s="219"/>
      <c r="E399" s="215"/>
      <c r="F399" s="416"/>
    </row>
    <row r="400" spans="1:6" s="214" customFormat="1" ht="13.5" customHeight="1" x14ac:dyDescent="0.25">
      <c r="A400" s="220"/>
      <c r="B400" s="219"/>
      <c r="C400" s="219"/>
      <c r="E400" s="215"/>
      <c r="F400" s="416"/>
    </row>
    <row r="401" spans="1:6" s="214" customFormat="1" ht="13.5" customHeight="1" x14ac:dyDescent="0.25">
      <c r="A401" s="221"/>
      <c r="B401" s="219"/>
      <c r="C401" s="219"/>
      <c r="E401" s="215"/>
      <c r="F401" s="416"/>
    </row>
    <row r="402" spans="1:6" s="214" customFormat="1" ht="13.5" customHeight="1" x14ac:dyDescent="0.25">
      <c r="A402" s="221"/>
      <c r="B402" s="219"/>
      <c r="C402" s="219"/>
      <c r="E402" s="215"/>
      <c r="F402" s="416"/>
    </row>
    <row r="403" spans="1:6" s="214" customFormat="1" ht="13.5" customHeight="1" x14ac:dyDescent="0.25">
      <c r="A403" s="221"/>
      <c r="B403" s="219"/>
      <c r="C403" s="219"/>
      <c r="E403" s="215"/>
      <c r="F403" s="416"/>
    </row>
    <row r="404" spans="1:6" s="214" customFormat="1" ht="13.5" customHeight="1" x14ac:dyDescent="0.25">
      <c r="A404" s="220"/>
      <c r="B404" s="219"/>
      <c r="C404" s="219"/>
      <c r="E404" s="215"/>
      <c r="F404" s="416"/>
    </row>
    <row r="405" spans="1:6" s="214" customFormat="1" ht="13.5" customHeight="1" x14ac:dyDescent="0.25">
      <c r="A405" s="220"/>
      <c r="B405" s="219"/>
      <c r="C405" s="219"/>
      <c r="E405" s="215"/>
      <c r="F405" s="416"/>
    </row>
    <row r="406" spans="1:6" s="214" customFormat="1" ht="13.5" customHeight="1" x14ac:dyDescent="0.25">
      <c r="A406" s="220"/>
      <c r="B406" s="219"/>
      <c r="C406" s="219"/>
      <c r="E406" s="215"/>
      <c r="F406" s="416"/>
    </row>
    <row r="407" spans="1:6" s="214" customFormat="1" ht="13.5" customHeight="1" x14ac:dyDescent="0.25">
      <c r="A407" s="220"/>
      <c r="B407" s="219"/>
      <c r="C407" s="219"/>
      <c r="E407" s="215"/>
      <c r="F407" s="416"/>
    </row>
    <row r="408" spans="1:6" s="214" customFormat="1" ht="13.5" customHeight="1" x14ac:dyDescent="0.25">
      <c r="A408" s="220"/>
      <c r="B408" s="219"/>
      <c r="C408" s="219"/>
      <c r="E408" s="215"/>
      <c r="F408" s="416"/>
    </row>
    <row r="409" spans="1:6" s="214" customFormat="1" ht="13.5" customHeight="1" x14ac:dyDescent="0.25">
      <c r="A409" s="220"/>
      <c r="B409" s="219"/>
      <c r="C409" s="219"/>
      <c r="E409" s="215"/>
      <c r="F409" s="416"/>
    </row>
    <row r="410" spans="1:6" s="214" customFormat="1" ht="13.5" customHeight="1" x14ac:dyDescent="0.25">
      <c r="A410" s="220"/>
      <c r="B410" s="219"/>
      <c r="C410" s="219"/>
      <c r="E410" s="215"/>
      <c r="F410" s="416"/>
    </row>
    <row r="411" spans="1:6" s="214" customFormat="1" ht="13.5" customHeight="1" x14ac:dyDescent="0.25">
      <c r="A411" s="220"/>
      <c r="B411" s="219"/>
      <c r="C411" s="219"/>
      <c r="E411" s="215"/>
      <c r="F411" s="416"/>
    </row>
    <row r="412" spans="1:6" s="214" customFormat="1" ht="13.5" customHeight="1" x14ac:dyDescent="0.2">
      <c r="A412" s="218"/>
      <c r="B412" s="217"/>
      <c r="C412" s="217"/>
      <c r="E412" s="215"/>
      <c r="F412" s="416"/>
    </row>
    <row r="413" spans="1:6" s="214" customFormat="1" ht="13.5" customHeight="1" thickBot="1" x14ac:dyDescent="0.25">
      <c r="A413" s="294"/>
      <c r="B413" s="295"/>
      <c r="C413" s="295"/>
      <c r="D413" s="437"/>
      <c r="E413" s="215"/>
      <c r="F413" s="419"/>
    </row>
    <row r="414" spans="1:6" ht="13.5" customHeight="1" x14ac:dyDescent="0.2">
      <c r="A414" s="212"/>
      <c r="B414" s="216"/>
      <c r="C414" s="216"/>
      <c r="D414" s="438"/>
      <c r="E414" s="213"/>
      <c r="F414" s="211"/>
    </row>
    <row r="415" spans="1:6" ht="13.5" customHeight="1" x14ac:dyDescent="0.25">
      <c r="A415" s="212"/>
      <c r="B415" s="211"/>
      <c r="C415" s="211"/>
      <c r="D415" s="438"/>
      <c r="F415" s="211"/>
    </row>
  </sheetData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1.   BEVÉTELEK 
kiemelt előirányzatonként &amp;R1. melléklet a ...../2023. (V.....)
 önkormányzati rendelethez
adatok Ft-ban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9"/>
  <sheetViews>
    <sheetView view="pageLayout" topLeftCell="A97" zoomScale="48" zoomScaleSheetLayoutView="75" zoomScalePageLayoutView="48" workbookViewId="0">
      <selection activeCell="C102" sqref="C101:C102"/>
    </sheetView>
  </sheetViews>
  <sheetFormatPr defaultRowHeight="17.25" customHeight="1" x14ac:dyDescent="0.25"/>
  <cols>
    <col min="1" max="1" width="67.42578125" style="336" customWidth="1"/>
    <col min="2" max="3" width="15.85546875" style="396" customWidth="1"/>
    <col min="4" max="4" width="16.42578125" style="396" customWidth="1"/>
    <col min="5" max="6" width="15.42578125" style="396" customWidth="1"/>
    <col min="7" max="7" width="18.5703125" style="396" customWidth="1"/>
    <col min="8" max="8" width="17.28515625" style="396" customWidth="1"/>
    <col min="9" max="9" width="16.42578125" style="396" customWidth="1"/>
    <col min="10" max="10" width="16.28515625" style="396" customWidth="1"/>
    <col min="11" max="11" width="16.5703125" style="396" customWidth="1"/>
    <col min="12" max="12" width="19.42578125" style="396" customWidth="1"/>
    <col min="13" max="13" width="22.28515625" style="396" customWidth="1"/>
    <col min="14" max="14" width="21.42578125" style="396" customWidth="1"/>
    <col min="15" max="15" width="23.85546875" style="396" customWidth="1"/>
    <col min="16" max="16" width="23.28515625" style="396" customWidth="1"/>
    <col min="17" max="17" width="24.140625" style="396" customWidth="1"/>
    <col min="18" max="18" width="14" style="396" hidden="1" customWidth="1"/>
    <col min="19" max="16384" width="9.140625" style="336"/>
  </cols>
  <sheetData>
    <row r="1" spans="1:18" ht="17.25" customHeight="1" x14ac:dyDescent="0.2">
      <c r="A1" s="562" t="s">
        <v>0</v>
      </c>
      <c r="B1" s="564" t="s">
        <v>199</v>
      </c>
      <c r="C1" s="564"/>
      <c r="D1" s="564"/>
      <c r="E1" s="564"/>
      <c r="F1" s="564" t="s">
        <v>198</v>
      </c>
      <c r="G1" s="564"/>
      <c r="H1" s="564"/>
      <c r="I1" s="564"/>
      <c r="J1" s="564" t="s">
        <v>197</v>
      </c>
      <c r="K1" s="564"/>
      <c r="L1" s="564"/>
      <c r="M1" s="564"/>
      <c r="N1" s="564" t="s">
        <v>196</v>
      </c>
      <c r="O1" s="564"/>
      <c r="P1" s="564"/>
      <c r="Q1" s="565"/>
      <c r="R1" s="553"/>
    </row>
    <row r="2" spans="1:18" ht="17.25" customHeight="1" x14ac:dyDescent="0.2">
      <c r="A2" s="563"/>
      <c r="B2" s="556" t="s">
        <v>337</v>
      </c>
      <c r="C2" s="558" t="s">
        <v>338</v>
      </c>
      <c r="D2" s="559"/>
      <c r="E2" s="560"/>
      <c r="F2" s="556" t="s">
        <v>337</v>
      </c>
      <c r="G2" s="558" t="s">
        <v>338</v>
      </c>
      <c r="H2" s="559"/>
      <c r="I2" s="560"/>
      <c r="J2" s="556" t="s">
        <v>337</v>
      </c>
      <c r="K2" s="558" t="s">
        <v>338</v>
      </c>
      <c r="L2" s="559"/>
      <c r="M2" s="560"/>
      <c r="N2" s="556" t="s">
        <v>337</v>
      </c>
      <c r="O2" s="558" t="s">
        <v>338</v>
      </c>
      <c r="P2" s="559"/>
      <c r="Q2" s="561"/>
      <c r="R2" s="554"/>
    </row>
    <row r="3" spans="1:18" s="339" customFormat="1" ht="36.75" customHeight="1" x14ac:dyDescent="0.2">
      <c r="A3" s="563"/>
      <c r="B3" s="557"/>
      <c r="C3" s="337" t="s">
        <v>339</v>
      </c>
      <c r="D3" s="337" t="s">
        <v>340</v>
      </c>
      <c r="E3" s="338" t="s">
        <v>341</v>
      </c>
      <c r="F3" s="557"/>
      <c r="G3" s="337" t="s">
        <v>339</v>
      </c>
      <c r="H3" s="337" t="s">
        <v>340</v>
      </c>
      <c r="I3" s="338" t="s">
        <v>341</v>
      </c>
      <c r="J3" s="557"/>
      <c r="K3" s="337" t="s">
        <v>339</v>
      </c>
      <c r="L3" s="337" t="s">
        <v>340</v>
      </c>
      <c r="M3" s="337" t="s">
        <v>341</v>
      </c>
      <c r="N3" s="557"/>
      <c r="O3" s="337" t="s">
        <v>339</v>
      </c>
      <c r="P3" s="337" t="s">
        <v>340</v>
      </c>
      <c r="Q3" s="467" t="s">
        <v>341</v>
      </c>
      <c r="R3" s="555"/>
    </row>
    <row r="4" spans="1:18" ht="20.25" customHeight="1" x14ac:dyDescent="0.25">
      <c r="A4" s="340" t="s">
        <v>342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2"/>
      <c r="R4" s="343"/>
    </row>
    <row r="5" spans="1:18" s="346" customFormat="1" ht="17.25" customHeight="1" x14ac:dyDescent="0.25">
      <c r="A5" s="340" t="s">
        <v>343</v>
      </c>
      <c r="B5" s="344">
        <f>SUM(B7:B19)</f>
        <v>74257426</v>
      </c>
      <c r="C5" s="344">
        <f t="shared" ref="C5:Q5" si="0">SUM(C7:C19)</f>
        <v>74257426</v>
      </c>
      <c r="D5" s="344">
        <f t="shared" si="0"/>
        <v>0</v>
      </c>
      <c r="E5" s="344">
        <f t="shared" si="0"/>
        <v>0</v>
      </c>
      <c r="F5" s="344">
        <f t="shared" si="0"/>
        <v>4822937</v>
      </c>
      <c r="G5" s="344">
        <f t="shared" si="0"/>
        <v>4822937</v>
      </c>
      <c r="H5" s="344">
        <f t="shared" si="0"/>
        <v>0</v>
      </c>
      <c r="I5" s="344">
        <f t="shared" si="0"/>
        <v>0</v>
      </c>
      <c r="J5" s="344">
        <f t="shared" si="0"/>
        <v>369856592</v>
      </c>
      <c r="K5" s="344">
        <f t="shared" si="0"/>
        <v>369856592</v>
      </c>
      <c r="L5" s="344">
        <f t="shared" si="0"/>
        <v>0</v>
      </c>
      <c r="M5" s="344">
        <f t="shared" si="0"/>
        <v>0</v>
      </c>
      <c r="N5" s="344">
        <f t="shared" si="0"/>
        <v>448786985</v>
      </c>
      <c r="O5" s="344">
        <f t="shared" si="0"/>
        <v>448786985</v>
      </c>
      <c r="P5" s="344">
        <f t="shared" si="0"/>
        <v>0</v>
      </c>
      <c r="Q5" s="463">
        <f t="shared" si="0"/>
        <v>0</v>
      </c>
      <c r="R5" s="345"/>
    </row>
    <row r="6" spans="1:18" ht="17.25" customHeight="1" x14ac:dyDescent="0.25">
      <c r="A6" s="347" t="s">
        <v>344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>
        <f t="shared" ref="N6:P88" si="1">SUM(B6+F6+J6)</f>
        <v>0</v>
      </c>
      <c r="O6" s="348">
        <f t="shared" si="1"/>
        <v>0</v>
      </c>
      <c r="P6" s="348">
        <f t="shared" si="1"/>
        <v>0</v>
      </c>
      <c r="Q6" s="349"/>
      <c r="R6" s="350"/>
    </row>
    <row r="7" spans="1:18" ht="17.25" customHeight="1" x14ac:dyDescent="0.25">
      <c r="A7" s="347" t="s">
        <v>345</v>
      </c>
      <c r="B7" s="348"/>
      <c r="C7" s="348"/>
      <c r="D7" s="348"/>
      <c r="E7" s="348"/>
      <c r="F7" s="348"/>
      <c r="G7" s="348"/>
      <c r="H7" s="348"/>
      <c r="I7" s="348"/>
      <c r="J7" s="348">
        <v>1118456</v>
      </c>
      <c r="K7" s="348">
        <v>1118456</v>
      </c>
      <c r="L7" s="348"/>
      <c r="M7" s="348"/>
      <c r="N7" s="348">
        <f t="shared" si="1"/>
        <v>1118456</v>
      </c>
      <c r="O7" s="348">
        <f t="shared" si="1"/>
        <v>1118456</v>
      </c>
      <c r="P7" s="348">
        <f t="shared" si="1"/>
        <v>0</v>
      </c>
      <c r="Q7" s="349"/>
      <c r="R7" s="350"/>
    </row>
    <row r="8" spans="1:18" ht="17.25" customHeight="1" x14ac:dyDescent="0.25">
      <c r="A8" s="347" t="s">
        <v>346</v>
      </c>
      <c r="B8" s="348"/>
      <c r="C8" s="348"/>
      <c r="D8" s="348"/>
      <c r="E8" s="348"/>
      <c r="F8" s="348"/>
      <c r="G8" s="348"/>
      <c r="H8" s="348"/>
      <c r="I8" s="348"/>
      <c r="J8" s="348">
        <v>80744875</v>
      </c>
      <c r="K8" s="348">
        <v>80744875</v>
      </c>
      <c r="L8" s="348"/>
      <c r="M8" s="348"/>
      <c r="N8" s="348">
        <f t="shared" si="1"/>
        <v>80744875</v>
      </c>
      <c r="O8" s="348">
        <f t="shared" si="1"/>
        <v>80744875</v>
      </c>
      <c r="P8" s="348">
        <f t="shared" si="1"/>
        <v>0</v>
      </c>
      <c r="Q8" s="349"/>
      <c r="R8" s="350"/>
    </row>
    <row r="9" spans="1:18" ht="17.25" customHeight="1" x14ac:dyDescent="0.25">
      <c r="A9" s="347" t="s">
        <v>347</v>
      </c>
      <c r="B9" s="348">
        <f>1476825+41046671</f>
        <v>42523496</v>
      </c>
      <c r="C9" s="348">
        <f>1476825+41046671</f>
        <v>42523496</v>
      </c>
      <c r="D9" s="348"/>
      <c r="E9" s="348"/>
      <c r="F9" s="348">
        <v>2939914</v>
      </c>
      <c r="G9" s="348">
        <v>2939914</v>
      </c>
      <c r="H9" s="348"/>
      <c r="I9" s="348"/>
      <c r="J9" s="348">
        <f>168551136-45463410+2467329</f>
        <v>125555055</v>
      </c>
      <c r="K9" s="348">
        <f>168551136-45463410+2467329</f>
        <v>125555055</v>
      </c>
      <c r="L9" s="348"/>
      <c r="M9" s="348"/>
      <c r="N9" s="348">
        <f t="shared" si="1"/>
        <v>171018465</v>
      </c>
      <c r="O9" s="348">
        <f t="shared" si="1"/>
        <v>171018465</v>
      </c>
      <c r="P9" s="348">
        <f t="shared" si="1"/>
        <v>0</v>
      </c>
      <c r="Q9" s="349"/>
      <c r="R9" s="350"/>
    </row>
    <row r="10" spans="1:18" ht="17.25" customHeight="1" x14ac:dyDescent="0.25">
      <c r="A10" s="347" t="s">
        <v>348</v>
      </c>
      <c r="B10" s="348">
        <v>5947422</v>
      </c>
      <c r="C10" s="348">
        <v>5947422</v>
      </c>
      <c r="D10" s="348"/>
      <c r="E10" s="348"/>
      <c r="F10" s="348"/>
      <c r="G10" s="348"/>
      <c r="H10" s="348"/>
      <c r="I10" s="348"/>
      <c r="J10" s="348">
        <v>1114482</v>
      </c>
      <c r="K10" s="348">
        <v>1114482</v>
      </c>
      <c r="L10" s="348"/>
      <c r="M10" s="348"/>
      <c r="N10" s="348">
        <f t="shared" si="1"/>
        <v>7061904</v>
      </c>
      <c r="O10" s="348">
        <f t="shared" si="1"/>
        <v>7061904</v>
      </c>
      <c r="P10" s="348">
        <f t="shared" si="1"/>
        <v>0</v>
      </c>
      <c r="Q10" s="349"/>
      <c r="R10" s="350"/>
    </row>
    <row r="11" spans="1:18" ht="17.25" customHeight="1" x14ac:dyDescent="0.25">
      <c r="A11" s="353" t="s">
        <v>418</v>
      </c>
      <c r="B11" s="348"/>
      <c r="C11" s="348"/>
      <c r="D11" s="348"/>
      <c r="E11" s="348"/>
      <c r="F11" s="348"/>
      <c r="G11" s="348"/>
      <c r="H11" s="348"/>
      <c r="I11" s="348"/>
      <c r="J11" s="348">
        <v>149970</v>
      </c>
      <c r="K11" s="348">
        <v>149970</v>
      </c>
      <c r="L11" s="348"/>
      <c r="M11" s="348"/>
      <c r="N11" s="348"/>
      <c r="O11" s="348"/>
      <c r="P11" s="348"/>
      <c r="Q11" s="349"/>
      <c r="R11" s="350"/>
    </row>
    <row r="12" spans="1:18" ht="17.25" customHeight="1" x14ac:dyDescent="0.25">
      <c r="A12" s="347" t="s">
        <v>349</v>
      </c>
      <c r="B12" s="348">
        <v>1484960</v>
      </c>
      <c r="C12" s="348">
        <v>1484960</v>
      </c>
      <c r="D12" s="348"/>
      <c r="E12" s="348"/>
      <c r="F12" s="348"/>
      <c r="G12" s="348"/>
      <c r="H12" s="348"/>
      <c r="I12" s="348"/>
      <c r="J12" s="348">
        <f>4034439-1484960</f>
        <v>2549479</v>
      </c>
      <c r="K12" s="348">
        <f>4034439-1484960</f>
        <v>2549479</v>
      </c>
      <c r="L12" s="348"/>
      <c r="M12" s="348"/>
      <c r="N12" s="348">
        <f t="shared" si="1"/>
        <v>4034439</v>
      </c>
      <c r="O12" s="348">
        <f t="shared" si="1"/>
        <v>4034439</v>
      </c>
      <c r="P12" s="348">
        <f t="shared" si="1"/>
        <v>0</v>
      </c>
      <c r="Q12" s="349"/>
      <c r="R12" s="350"/>
    </row>
    <row r="13" spans="1:18" ht="17.25" customHeight="1" x14ac:dyDescent="0.25">
      <c r="A13" s="347" t="s">
        <v>350</v>
      </c>
      <c r="B13" s="348">
        <v>15000</v>
      </c>
      <c r="C13" s="348">
        <v>15000</v>
      </c>
      <c r="D13" s="348"/>
      <c r="E13" s="348"/>
      <c r="F13" s="348">
        <v>557840</v>
      </c>
      <c r="G13" s="348">
        <v>557840</v>
      </c>
      <c r="H13" s="348"/>
      <c r="I13" s="348"/>
      <c r="J13" s="348">
        <f>90560606-572840</f>
        <v>89987766</v>
      </c>
      <c r="K13" s="348">
        <f>90560606-572840</f>
        <v>89987766</v>
      </c>
      <c r="L13" s="348"/>
      <c r="M13" s="348"/>
      <c r="N13" s="348">
        <f t="shared" si="1"/>
        <v>90560606</v>
      </c>
      <c r="O13" s="348">
        <f t="shared" si="1"/>
        <v>90560606</v>
      </c>
      <c r="P13" s="348">
        <f t="shared" si="1"/>
        <v>0</v>
      </c>
      <c r="Q13" s="349"/>
      <c r="R13" s="350"/>
    </row>
    <row r="14" spans="1:18" ht="17.25" customHeight="1" x14ac:dyDescent="0.25">
      <c r="A14" s="347" t="s">
        <v>351</v>
      </c>
      <c r="B14" s="348"/>
      <c r="C14" s="348"/>
      <c r="D14" s="348"/>
      <c r="E14" s="348"/>
      <c r="F14" s="348"/>
      <c r="G14" s="348"/>
      <c r="H14" s="348"/>
      <c r="I14" s="348"/>
      <c r="J14" s="348">
        <v>4541353</v>
      </c>
      <c r="K14" s="348">
        <v>4541353</v>
      </c>
      <c r="L14" s="348"/>
      <c r="M14" s="348"/>
      <c r="N14" s="348">
        <f t="shared" si="1"/>
        <v>4541353</v>
      </c>
      <c r="O14" s="348">
        <f t="shared" si="1"/>
        <v>4541353</v>
      </c>
      <c r="P14" s="348">
        <f t="shared" si="1"/>
        <v>0</v>
      </c>
      <c r="Q14" s="349"/>
      <c r="R14" s="350"/>
    </row>
    <row r="15" spans="1:18" ht="17.25" customHeight="1" x14ac:dyDescent="0.25">
      <c r="A15" s="351" t="s">
        <v>352</v>
      </c>
      <c r="B15" s="348">
        <v>783911</v>
      </c>
      <c r="C15" s="348">
        <v>783911</v>
      </c>
      <c r="D15" s="348"/>
      <c r="E15" s="348"/>
      <c r="F15" s="348"/>
      <c r="G15" s="348"/>
      <c r="H15" s="348"/>
      <c r="I15" s="348"/>
      <c r="J15" s="348">
        <f>129509-783911</f>
        <v>-654402</v>
      </c>
      <c r="K15" s="348">
        <f>129509-783911</f>
        <v>-654402</v>
      </c>
      <c r="L15" s="348"/>
      <c r="M15" s="348"/>
      <c r="N15" s="348">
        <f t="shared" si="1"/>
        <v>129509</v>
      </c>
      <c r="O15" s="348">
        <f t="shared" si="1"/>
        <v>129509</v>
      </c>
      <c r="P15" s="348">
        <f t="shared" si="1"/>
        <v>0</v>
      </c>
      <c r="Q15" s="349"/>
      <c r="R15" s="350"/>
    </row>
    <row r="16" spans="1:18" ht="17.25" customHeight="1" x14ac:dyDescent="0.25">
      <c r="A16" s="347" t="s">
        <v>353</v>
      </c>
      <c r="B16" s="348">
        <v>21418677</v>
      </c>
      <c r="C16" s="348">
        <v>21418677</v>
      </c>
      <c r="D16" s="348"/>
      <c r="E16" s="348"/>
      <c r="F16" s="348">
        <v>1325183</v>
      </c>
      <c r="G16" s="348">
        <v>1325183</v>
      </c>
      <c r="H16" s="348"/>
      <c r="I16" s="348"/>
      <c r="J16" s="348">
        <f>66330784-22743860</f>
        <v>43586924</v>
      </c>
      <c r="K16" s="348">
        <f>66330784-22743860</f>
        <v>43586924</v>
      </c>
      <c r="L16" s="348"/>
      <c r="M16" s="348"/>
      <c r="N16" s="348">
        <f t="shared" si="1"/>
        <v>66330784</v>
      </c>
      <c r="O16" s="348">
        <f t="shared" si="1"/>
        <v>66330784</v>
      </c>
      <c r="P16" s="348">
        <f t="shared" si="1"/>
        <v>0</v>
      </c>
      <c r="Q16" s="349"/>
      <c r="R16" s="350"/>
    </row>
    <row r="17" spans="1:18" ht="17.25" customHeight="1" x14ac:dyDescent="0.25">
      <c r="A17" s="347" t="s">
        <v>354</v>
      </c>
      <c r="B17" s="348">
        <v>2083960</v>
      </c>
      <c r="C17" s="348">
        <v>2083960</v>
      </c>
      <c r="D17" s="348"/>
      <c r="E17" s="348"/>
      <c r="F17" s="348"/>
      <c r="G17" s="348"/>
      <c r="H17" s="348"/>
      <c r="I17" s="348"/>
      <c r="J17" s="348">
        <f>7177953-2083960</f>
        <v>5093993</v>
      </c>
      <c r="K17" s="348">
        <f>7177953-2083960</f>
        <v>5093993</v>
      </c>
      <c r="L17" s="348"/>
      <c r="M17" s="348"/>
      <c r="N17" s="348">
        <f t="shared" si="1"/>
        <v>7177953</v>
      </c>
      <c r="O17" s="348">
        <f t="shared" si="1"/>
        <v>7177953</v>
      </c>
      <c r="P17" s="348">
        <f t="shared" si="1"/>
        <v>0</v>
      </c>
      <c r="Q17" s="349"/>
      <c r="R17" s="348"/>
    </row>
    <row r="18" spans="1:18" ht="17.25" customHeight="1" x14ac:dyDescent="0.25">
      <c r="A18" s="351" t="s">
        <v>355</v>
      </c>
      <c r="B18" s="348"/>
      <c r="C18" s="348"/>
      <c r="D18" s="348"/>
      <c r="E18" s="348"/>
      <c r="F18" s="348"/>
      <c r="G18" s="348"/>
      <c r="H18" s="348"/>
      <c r="I18" s="348"/>
      <c r="J18" s="348">
        <v>16068641</v>
      </c>
      <c r="K18" s="348">
        <v>16068641</v>
      </c>
      <c r="L18" s="348"/>
      <c r="M18" s="348"/>
      <c r="N18" s="348">
        <f t="shared" si="1"/>
        <v>16068641</v>
      </c>
      <c r="O18" s="348">
        <f t="shared" si="1"/>
        <v>16068641</v>
      </c>
      <c r="P18" s="348">
        <f t="shared" si="1"/>
        <v>0</v>
      </c>
      <c r="Q18" s="349"/>
      <c r="R18" s="352"/>
    </row>
    <row r="19" spans="1:18" ht="17.25" customHeight="1" x14ac:dyDescent="0.25">
      <c r="A19" s="351" t="s">
        <v>419</v>
      </c>
      <c r="B19" s="348"/>
      <c r="C19" s="348"/>
      <c r="D19" s="348"/>
      <c r="E19" s="348"/>
      <c r="F19" s="348"/>
      <c r="G19" s="348"/>
      <c r="H19" s="348"/>
      <c r="I19" s="348"/>
      <c r="J19" s="348"/>
      <c r="K19" s="348"/>
      <c r="L19" s="348"/>
      <c r="M19" s="348"/>
      <c r="N19" s="348">
        <f t="shared" si="1"/>
        <v>0</v>
      </c>
      <c r="O19" s="348">
        <f t="shared" si="1"/>
        <v>0</v>
      </c>
      <c r="P19" s="348">
        <f t="shared" si="1"/>
        <v>0</v>
      </c>
      <c r="Q19" s="349"/>
      <c r="R19" s="352"/>
    </row>
    <row r="20" spans="1:18" ht="17.25" customHeight="1" x14ac:dyDescent="0.25">
      <c r="A20" s="353"/>
      <c r="B20" s="348"/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8">
        <f t="shared" si="1"/>
        <v>0</v>
      </c>
      <c r="O20" s="348">
        <f t="shared" si="1"/>
        <v>0</v>
      </c>
      <c r="P20" s="348">
        <f t="shared" si="1"/>
        <v>0</v>
      </c>
      <c r="Q20" s="349"/>
      <c r="R20" s="350"/>
    </row>
    <row r="21" spans="1:18" s="346" customFormat="1" ht="17.25" customHeight="1" x14ac:dyDescent="0.25">
      <c r="A21" s="340" t="s">
        <v>356</v>
      </c>
      <c r="B21" s="344">
        <f>SUM(B22:B29)</f>
        <v>170351689</v>
      </c>
      <c r="C21" s="344">
        <f t="shared" ref="C21:Q21" si="2">SUM(C22:C29)</f>
        <v>170351689</v>
      </c>
      <c r="D21" s="344">
        <f t="shared" si="2"/>
        <v>0</v>
      </c>
      <c r="E21" s="344">
        <f t="shared" si="2"/>
        <v>0</v>
      </c>
      <c r="F21" s="344">
        <f t="shared" si="2"/>
        <v>10014255</v>
      </c>
      <c r="G21" s="344">
        <f t="shared" si="2"/>
        <v>10014255</v>
      </c>
      <c r="H21" s="344">
        <f t="shared" si="2"/>
        <v>0</v>
      </c>
      <c r="I21" s="344">
        <f t="shared" si="2"/>
        <v>0</v>
      </c>
      <c r="J21" s="344">
        <f t="shared" si="2"/>
        <v>279437700</v>
      </c>
      <c r="K21" s="344">
        <f t="shared" si="2"/>
        <v>279437700</v>
      </c>
      <c r="L21" s="344">
        <f t="shared" si="2"/>
        <v>0</v>
      </c>
      <c r="M21" s="344">
        <f t="shared" si="2"/>
        <v>0</v>
      </c>
      <c r="N21" s="344">
        <f t="shared" si="1"/>
        <v>459803644</v>
      </c>
      <c r="O21" s="344">
        <f t="shared" si="1"/>
        <v>459803644</v>
      </c>
      <c r="P21" s="348">
        <f t="shared" si="1"/>
        <v>0</v>
      </c>
      <c r="Q21" s="463">
        <f t="shared" si="2"/>
        <v>0</v>
      </c>
      <c r="R21" s="345"/>
    </row>
    <row r="22" spans="1:18" ht="17.25" customHeight="1" x14ac:dyDescent="0.25">
      <c r="A22" s="354" t="s">
        <v>357</v>
      </c>
      <c r="B22" s="398">
        <v>103101604</v>
      </c>
      <c r="C22" s="398">
        <v>103101604</v>
      </c>
      <c r="D22" s="399"/>
      <c r="E22" s="399"/>
      <c r="F22" s="399">
        <v>3754347</v>
      </c>
      <c r="G22" s="399">
        <v>3754347</v>
      </c>
      <c r="H22" s="399"/>
      <c r="I22" s="399"/>
      <c r="J22" s="398">
        <v>214850924</v>
      </c>
      <c r="K22" s="398">
        <v>214850924</v>
      </c>
      <c r="L22" s="399"/>
      <c r="M22" s="399"/>
      <c r="N22" s="348">
        <f>SUM(B22+F22+J22)</f>
        <v>321706875</v>
      </c>
      <c r="O22" s="348">
        <f t="shared" ref="N22:P29" si="3">SUM(C22+G22+K22)</f>
        <v>321706875</v>
      </c>
      <c r="P22" s="348">
        <f t="shared" si="3"/>
        <v>0</v>
      </c>
      <c r="Q22" s="349"/>
      <c r="R22" s="350"/>
    </row>
    <row r="23" spans="1:18" ht="17.25" customHeight="1" x14ac:dyDescent="0.25">
      <c r="A23" s="354" t="s">
        <v>358</v>
      </c>
      <c r="B23" s="398">
        <v>2225575</v>
      </c>
      <c r="C23" s="398">
        <v>2225575</v>
      </c>
      <c r="D23" s="399"/>
      <c r="E23" s="399"/>
      <c r="F23" s="399"/>
      <c r="G23" s="399"/>
      <c r="H23" s="399"/>
      <c r="I23" s="399"/>
      <c r="J23" s="398">
        <v>10178457</v>
      </c>
      <c r="K23" s="398">
        <v>10178457</v>
      </c>
      <c r="L23" s="399"/>
      <c r="M23" s="399"/>
      <c r="N23" s="348">
        <f>SUM(B23+F23+J23)</f>
        <v>12404032</v>
      </c>
      <c r="O23" s="348">
        <f t="shared" si="3"/>
        <v>12404032</v>
      </c>
      <c r="P23" s="348">
        <f t="shared" si="3"/>
        <v>0</v>
      </c>
      <c r="Q23" s="349"/>
      <c r="R23" s="350"/>
    </row>
    <row r="24" spans="1:18" ht="17.25" customHeight="1" x14ac:dyDescent="0.25">
      <c r="A24" s="354" t="s">
        <v>359</v>
      </c>
      <c r="B24" s="398">
        <v>60986140</v>
      </c>
      <c r="C24" s="398">
        <v>60986140</v>
      </c>
      <c r="D24" s="398"/>
      <c r="E24" s="399"/>
      <c r="F24" s="399"/>
      <c r="G24" s="399"/>
      <c r="H24" s="399"/>
      <c r="I24" s="399"/>
      <c r="J24" s="398">
        <v>-2468301</v>
      </c>
      <c r="K24" s="398">
        <v>-2468301</v>
      </c>
      <c r="L24" s="398"/>
      <c r="M24" s="399"/>
      <c r="N24" s="348">
        <f t="shared" si="3"/>
        <v>58517839</v>
      </c>
      <c r="O24" s="348">
        <f t="shared" si="3"/>
        <v>58517839</v>
      </c>
      <c r="P24" s="348">
        <f t="shared" si="3"/>
        <v>0</v>
      </c>
      <c r="Q24" s="349"/>
      <c r="R24" s="350"/>
    </row>
    <row r="25" spans="1:18" ht="17.25" customHeight="1" x14ac:dyDescent="0.25">
      <c r="A25" s="354" t="s">
        <v>360</v>
      </c>
      <c r="B25" s="398">
        <v>145000</v>
      </c>
      <c r="C25" s="398">
        <v>145000</v>
      </c>
      <c r="D25" s="399"/>
      <c r="E25" s="399"/>
      <c r="F25" s="399"/>
      <c r="G25" s="399"/>
      <c r="H25" s="399"/>
      <c r="I25" s="399"/>
      <c r="J25" s="398">
        <v>699999</v>
      </c>
      <c r="K25" s="398">
        <v>699999</v>
      </c>
      <c r="L25" s="399"/>
      <c r="M25" s="399"/>
      <c r="N25" s="348">
        <f>SUM(B25+F25+J25)</f>
        <v>844999</v>
      </c>
      <c r="O25" s="348">
        <f t="shared" si="3"/>
        <v>844999</v>
      </c>
      <c r="P25" s="348">
        <f t="shared" si="3"/>
        <v>0</v>
      </c>
      <c r="Q25" s="349"/>
      <c r="R25" s="350"/>
    </row>
    <row r="26" spans="1:18" ht="17.25" customHeight="1" x14ac:dyDescent="0.25">
      <c r="A26" s="354" t="s">
        <v>159</v>
      </c>
      <c r="B26" s="398">
        <v>386323</v>
      </c>
      <c r="C26" s="398">
        <v>386323</v>
      </c>
      <c r="D26" s="399"/>
      <c r="E26" s="399"/>
      <c r="F26" s="399">
        <v>2287238</v>
      </c>
      <c r="G26" s="399">
        <v>2287238</v>
      </c>
      <c r="H26" s="399"/>
      <c r="I26" s="399"/>
      <c r="J26" s="398">
        <v>0</v>
      </c>
      <c r="K26" s="398">
        <v>0</v>
      </c>
      <c r="L26" s="399"/>
      <c r="M26" s="399"/>
      <c r="N26" s="348">
        <f>SUM(B26+F26+J26)</f>
        <v>2673561</v>
      </c>
      <c r="O26" s="348">
        <f t="shared" si="3"/>
        <v>2673561</v>
      </c>
      <c r="P26" s="348">
        <f t="shared" si="3"/>
        <v>0</v>
      </c>
      <c r="Q26" s="349"/>
      <c r="R26" s="350"/>
    </row>
    <row r="27" spans="1:18" ht="17.25" customHeight="1" x14ac:dyDescent="0.25">
      <c r="A27" s="354" t="s">
        <v>361</v>
      </c>
      <c r="B27" s="398">
        <v>3193947</v>
      </c>
      <c r="C27" s="398">
        <v>3193947</v>
      </c>
      <c r="D27" s="398"/>
      <c r="E27" s="399"/>
      <c r="F27" s="398">
        <v>3000000</v>
      </c>
      <c r="G27" s="398">
        <v>3000000</v>
      </c>
      <c r="H27" s="398"/>
      <c r="I27" s="399"/>
      <c r="J27" s="398">
        <v>50179794</v>
      </c>
      <c r="K27" s="398">
        <v>50179794</v>
      </c>
      <c r="L27" s="398"/>
      <c r="M27" s="399"/>
      <c r="N27" s="348">
        <f>SUM(B27+F27+J27)</f>
        <v>56373741</v>
      </c>
      <c r="O27" s="348">
        <f t="shared" si="3"/>
        <v>56373741</v>
      </c>
      <c r="P27" s="348">
        <f t="shared" si="3"/>
        <v>0</v>
      </c>
      <c r="Q27" s="349"/>
      <c r="R27" s="350"/>
    </row>
    <row r="28" spans="1:18" ht="17.25" customHeight="1" x14ac:dyDescent="0.25">
      <c r="A28" s="354" t="s">
        <v>362</v>
      </c>
      <c r="B28" s="398">
        <v>223600</v>
      </c>
      <c r="C28" s="398">
        <v>223600</v>
      </c>
      <c r="D28" s="398"/>
      <c r="E28" s="399"/>
      <c r="F28" s="399"/>
      <c r="G28" s="399"/>
      <c r="H28" s="399"/>
      <c r="I28" s="399"/>
      <c r="J28" s="398">
        <v>-176600</v>
      </c>
      <c r="K28" s="398">
        <v>-176600</v>
      </c>
      <c r="L28" s="398"/>
      <c r="M28" s="399"/>
      <c r="N28" s="348">
        <f>SUM(B28+F28+J28)</f>
        <v>47000</v>
      </c>
      <c r="O28" s="348">
        <f t="shared" si="3"/>
        <v>47000</v>
      </c>
      <c r="P28" s="348">
        <f t="shared" si="3"/>
        <v>0</v>
      </c>
      <c r="Q28" s="349"/>
      <c r="R28" s="350"/>
    </row>
    <row r="29" spans="1:18" ht="17.25" customHeight="1" x14ac:dyDescent="0.25">
      <c r="A29" s="354" t="s">
        <v>363</v>
      </c>
      <c r="B29" s="398">
        <v>89500</v>
      </c>
      <c r="C29" s="399">
        <v>89500</v>
      </c>
      <c r="D29" s="399"/>
      <c r="E29" s="399"/>
      <c r="F29" s="399">
        <v>972670</v>
      </c>
      <c r="G29" s="399">
        <v>972670</v>
      </c>
      <c r="H29" s="399"/>
      <c r="I29" s="399"/>
      <c r="J29" s="398">
        <v>6173427</v>
      </c>
      <c r="K29" s="398">
        <v>6173427</v>
      </c>
      <c r="L29" s="398"/>
      <c r="M29" s="399"/>
      <c r="N29" s="348">
        <f>SUM(B29+F29+J29)</f>
        <v>7235597</v>
      </c>
      <c r="O29" s="348">
        <f t="shared" si="3"/>
        <v>7235597</v>
      </c>
      <c r="P29" s="348">
        <f t="shared" si="3"/>
        <v>0</v>
      </c>
      <c r="Q29" s="349"/>
      <c r="R29" s="350"/>
    </row>
    <row r="30" spans="1:18" ht="17.25" customHeight="1" x14ac:dyDescent="0.25">
      <c r="A30" s="354"/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8">
        <f t="shared" si="1"/>
        <v>0</v>
      </c>
      <c r="O30" s="348">
        <f t="shared" si="1"/>
        <v>0</v>
      </c>
      <c r="P30" s="348">
        <f t="shared" si="1"/>
        <v>0</v>
      </c>
      <c r="Q30" s="349"/>
      <c r="R30" s="350"/>
    </row>
    <row r="31" spans="1:18" s="346" customFormat="1" ht="17.25" customHeight="1" x14ac:dyDescent="0.25">
      <c r="A31" s="340" t="s">
        <v>235</v>
      </c>
      <c r="B31" s="344">
        <f>SUM(B33:B37)</f>
        <v>5369301</v>
      </c>
      <c r="C31" s="344">
        <f t="shared" ref="C31:Q31" si="4">SUM(C33:C37)</f>
        <v>5369301</v>
      </c>
      <c r="D31" s="344">
        <f t="shared" si="4"/>
        <v>0</v>
      </c>
      <c r="E31" s="344">
        <f t="shared" si="4"/>
        <v>0</v>
      </c>
      <c r="F31" s="344">
        <f t="shared" si="4"/>
        <v>7125199</v>
      </c>
      <c r="G31" s="344">
        <f t="shared" si="4"/>
        <v>7125199</v>
      </c>
      <c r="H31" s="344">
        <f t="shared" si="4"/>
        <v>0</v>
      </c>
      <c r="I31" s="344">
        <f t="shared" si="4"/>
        <v>0</v>
      </c>
      <c r="J31" s="344">
        <f t="shared" si="4"/>
        <v>417132134</v>
      </c>
      <c r="K31" s="344">
        <f t="shared" si="4"/>
        <v>417132134</v>
      </c>
      <c r="L31" s="344">
        <f t="shared" si="4"/>
        <v>0</v>
      </c>
      <c r="M31" s="344">
        <f t="shared" si="4"/>
        <v>0</v>
      </c>
      <c r="N31" s="344">
        <f t="shared" si="1"/>
        <v>429626634</v>
      </c>
      <c r="O31" s="344">
        <f t="shared" si="1"/>
        <v>429626634</v>
      </c>
      <c r="P31" s="348">
        <f t="shared" si="1"/>
        <v>0</v>
      </c>
      <c r="Q31" s="463">
        <f t="shared" si="4"/>
        <v>0</v>
      </c>
      <c r="R31" s="345"/>
    </row>
    <row r="32" spans="1:18" ht="17.25" customHeight="1" x14ac:dyDescent="0.25">
      <c r="A32" s="347" t="s">
        <v>364</v>
      </c>
      <c r="B32" s="356"/>
      <c r="C32" s="356"/>
      <c r="D32" s="356"/>
      <c r="E32" s="356"/>
      <c r="F32" s="356"/>
      <c r="G32" s="356"/>
      <c r="H32" s="356"/>
      <c r="I32" s="356"/>
      <c r="J32" s="356"/>
      <c r="K32" s="356"/>
      <c r="L32" s="356"/>
      <c r="M32" s="356"/>
      <c r="N32" s="348">
        <f t="shared" si="1"/>
        <v>0</v>
      </c>
      <c r="O32" s="348">
        <f t="shared" si="1"/>
        <v>0</v>
      </c>
      <c r="P32" s="348">
        <f t="shared" si="1"/>
        <v>0</v>
      </c>
      <c r="Q32" s="349"/>
      <c r="R32" s="350"/>
    </row>
    <row r="33" spans="1:18" ht="17.25" customHeight="1" x14ac:dyDescent="0.25">
      <c r="A33" s="354" t="s">
        <v>159</v>
      </c>
      <c r="B33" s="356">
        <v>575023</v>
      </c>
      <c r="C33" s="356">
        <v>575023</v>
      </c>
      <c r="D33" s="356"/>
      <c r="E33" s="356"/>
      <c r="F33" s="356">
        <v>3866852</v>
      </c>
      <c r="G33" s="356">
        <v>3866852</v>
      </c>
      <c r="H33" s="356"/>
      <c r="I33" s="356"/>
      <c r="J33" s="356">
        <v>0</v>
      </c>
      <c r="K33" s="356">
        <v>0</v>
      </c>
      <c r="L33" s="356"/>
      <c r="M33" s="356"/>
      <c r="N33" s="348">
        <f t="shared" ref="N33:P37" si="5">SUM(B33+F33+J33)</f>
        <v>4441875</v>
      </c>
      <c r="O33" s="348">
        <f t="shared" si="1"/>
        <v>4441875</v>
      </c>
      <c r="P33" s="348">
        <f t="shared" si="5"/>
        <v>0</v>
      </c>
      <c r="Q33" s="349"/>
      <c r="R33" s="350"/>
    </row>
    <row r="34" spans="1:18" ht="17.25" customHeight="1" x14ac:dyDescent="0.25">
      <c r="A34" s="354" t="s">
        <v>365</v>
      </c>
      <c r="B34" s="356"/>
      <c r="C34" s="356"/>
      <c r="D34" s="356"/>
      <c r="E34" s="356"/>
      <c r="F34" s="356">
        <v>3158347</v>
      </c>
      <c r="G34" s="356">
        <v>3158347</v>
      </c>
      <c r="H34" s="356"/>
      <c r="I34" s="356"/>
      <c r="J34" s="355">
        <v>362588082</v>
      </c>
      <c r="K34" s="355">
        <v>362588082</v>
      </c>
      <c r="L34" s="356"/>
      <c r="M34" s="356"/>
      <c r="N34" s="348">
        <f t="shared" si="5"/>
        <v>365746429</v>
      </c>
      <c r="O34" s="348">
        <f t="shared" si="1"/>
        <v>365746429</v>
      </c>
      <c r="P34" s="348">
        <f t="shared" si="5"/>
        <v>0</v>
      </c>
      <c r="Q34" s="349"/>
      <c r="R34" s="350"/>
    </row>
    <row r="35" spans="1:18" ht="17.25" customHeight="1" x14ac:dyDescent="0.25">
      <c r="A35" s="353" t="s">
        <v>420</v>
      </c>
      <c r="B35" s="356"/>
      <c r="C35" s="356"/>
      <c r="D35" s="356"/>
      <c r="E35" s="356"/>
      <c r="F35" s="356"/>
      <c r="G35" s="356"/>
      <c r="H35" s="356"/>
      <c r="I35" s="356"/>
      <c r="J35" s="355">
        <v>3082200</v>
      </c>
      <c r="K35" s="355">
        <v>3082200</v>
      </c>
      <c r="L35" s="356"/>
      <c r="M35" s="356"/>
      <c r="N35" s="348">
        <f t="shared" si="5"/>
        <v>3082200</v>
      </c>
      <c r="O35" s="348">
        <f t="shared" si="1"/>
        <v>3082200</v>
      </c>
      <c r="P35" s="348"/>
      <c r="Q35" s="349"/>
      <c r="R35" s="350"/>
    </row>
    <row r="36" spans="1:18" ht="17.25" customHeight="1" x14ac:dyDescent="0.25">
      <c r="A36" s="354" t="s">
        <v>366</v>
      </c>
      <c r="B36" s="355">
        <v>4676949</v>
      </c>
      <c r="C36" s="355">
        <v>4676949</v>
      </c>
      <c r="D36" s="356"/>
      <c r="E36" s="356"/>
      <c r="F36" s="356">
        <v>100000</v>
      </c>
      <c r="G36" s="356">
        <v>100000</v>
      </c>
      <c r="H36" s="356"/>
      <c r="I36" s="356"/>
      <c r="J36" s="355">
        <v>51461852</v>
      </c>
      <c r="K36" s="355">
        <v>51461852</v>
      </c>
      <c r="L36" s="356"/>
      <c r="M36" s="356"/>
      <c r="N36" s="348">
        <f t="shared" si="5"/>
        <v>56238801</v>
      </c>
      <c r="O36" s="348">
        <f t="shared" si="1"/>
        <v>56238801</v>
      </c>
      <c r="P36" s="348">
        <f t="shared" si="5"/>
        <v>0</v>
      </c>
      <c r="Q36" s="349"/>
      <c r="R36" s="350"/>
    </row>
    <row r="37" spans="1:18" ht="17.25" customHeight="1" x14ac:dyDescent="0.25">
      <c r="A37" s="357" t="s">
        <v>367</v>
      </c>
      <c r="B37" s="400">
        <v>117329</v>
      </c>
      <c r="C37" s="400">
        <v>117329</v>
      </c>
      <c r="D37" s="400"/>
      <c r="E37" s="400"/>
      <c r="F37" s="400"/>
      <c r="G37" s="400"/>
      <c r="H37" s="400"/>
      <c r="I37" s="400"/>
      <c r="J37" s="400"/>
      <c r="K37" s="400"/>
      <c r="L37" s="400"/>
      <c r="M37" s="400"/>
      <c r="N37" s="348">
        <f t="shared" si="5"/>
        <v>117329</v>
      </c>
      <c r="O37" s="348">
        <f t="shared" si="1"/>
        <v>117329</v>
      </c>
      <c r="P37" s="348"/>
      <c r="Q37" s="349"/>
      <c r="R37" s="350"/>
    </row>
    <row r="38" spans="1:18" ht="17.25" customHeight="1" x14ac:dyDescent="0.25">
      <c r="A38" s="347"/>
      <c r="B38" s="348"/>
      <c r="C38" s="348"/>
      <c r="D38" s="348"/>
      <c r="E38" s="348"/>
      <c r="F38" s="348"/>
      <c r="G38" s="348"/>
      <c r="H38" s="348"/>
      <c r="I38" s="348"/>
      <c r="J38" s="348"/>
      <c r="K38" s="348"/>
      <c r="L38" s="348"/>
      <c r="M38" s="348"/>
      <c r="N38" s="348">
        <f t="shared" si="1"/>
        <v>0</v>
      </c>
      <c r="O38" s="348">
        <f t="shared" si="1"/>
        <v>0</v>
      </c>
      <c r="P38" s="348">
        <f t="shared" si="1"/>
        <v>0</v>
      </c>
      <c r="Q38" s="349"/>
      <c r="R38" s="350"/>
    </row>
    <row r="39" spans="1:18" s="346" customFormat="1" ht="17.25" customHeight="1" x14ac:dyDescent="0.25">
      <c r="A39" s="340" t="s">
        <v>142</v>
      </c>
      <c r="B39" s="344">
        <f>SUM(B41:B48)</f>
        <v>43996167</v>
      </c>
      <c r="C39" s="344">
        <f t="shared" ref="C39:R39" si="6">SUM(C41:C48)</f>
        <v>43996167</v>
      </c>
      <c r="D39" s="344">
        <f t="shared" si="6"/>
        <v>0</v>
      </c>
      <c r="E39" s="344">
        <f t="shared" si="6"/>
        <v>0</v>
      </c>
      <c r="F39" s="344">
        <f t="shared" si="6"/>
        <v>27465502</v>
      </c>
      <c r="G39" s="344">
        <f t="shared" si="6"/>
        <v>27465502</v>
      </c>
      <c r="H39" s="344">
        <f t="shared" si="6"/>
        <v>0</v>
      </c>
      <c r="I39" s="344">
        <f t="shared" si="6"/>
        <v>0</v>
      </c>
      <c r="J39" s="344">
        <f t="shared" si="6"/>
        <v>59355545</v>
      </c>
      <c r="K39" s="344">
        <f t="shared" si="6"/>
        <v>59355545</v>
      </c>
      <c r="L39" s="344">
        <f t="shared" si="6"/>
        <v>0</v>
      </c>
      <c r="M39" s="344">
        <f t="shared" si="6"/>
        <v>0</v>
      </c>
      <c r="N39" s="344">
        <f t="shared" si="1"/>
        <v>130817214</v>
      </c>
      <c r="O39" s="344">
        <f t="shared" si="1"/>
        <v>130817214</v>
      </c>
      <c r="P39" s="348">
        <f t="shared" si="1"/>
        <v>0</v>
      </c>
      <c r="Q39" s="463">
        <f t="shared" si="6"/>
        <v>0</v>
      </c>
      <c r="R39" s="464">
        <f t="shared" si="6"/>
        <v>0</v>
      </c>
    </row>
    <row r="40" spans="1:18" ht="17.25" customHeight="1" x14ac:dyDescent="0.25">
      <c r="A40" s="347" t="s">
        <v>364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  <c r="N40" s="348">
        <f t="shared" si="1"/>
        <v>0</v>
      </c>
      <c r="O40" s="348">
        <f t="shared" si="1"/>
        <v>0</v>
      </c>
      <c r="P40" s="348">
        <f t="shared" si="1"/>
        <v>0</v>
      </c>
      <c r="Q40" s="349"/>
      <c r="R40" s="350"/>
    </row>
    <row r="41" spans="1:18" ht="17.25" customHeight="1" x14ac:dyDescent="0.25">
      <c r="A41" s="354" t="s">
        <v>159</v>
      </c>
      <c r="B41" s="356">
        <v>450844</v>
      </c>
      <c r="C41" s="356">
        <v>450844</v>
      </c>
      <c r="D41" s="356"/>
      <c r="E41" s="356"/>
      <c r="F41" s="356">
        <v>397231</v>
      </c>
      <c r="G41" s="356">
        <v>397231</v>
      </c>
      <c r="H41" s="356"/>
      <c r="I41" s="356"/>
      <c r="J41" s="356">
        <v>0</v>
      </c>
      <c r="K41" s="356"/>
      <c r="L41" s="356"/>
      <c r="M41" s="356"/>
      <c r="N41" s="348">
        <f t="shared" ref="N41:P48" si="7">SUM(B41+F41+J41)</f>
        <v>848075</v>
      </c>
      <c r="O41" s="348">
        <f t="shared" si="7"/>
        <v>848075</v>
      </c>
      <c r="P41" s="348">
        <f t="shared" si="7"/>
        <v>0</v>
      </c>
      <c r="Q41" s="349"/>
      <c r="R41" s="350"/>
    </row>
    <row r="42" spans="1:18" ht="17.25" customHeight="1" x14ac:dyDescent="0.25">
      <c r="A42" s="354" t="s">
        <v>421</v>
      </c>
      <c r="B42" s="356"/>
      <c r="C42" s="356"/>
      <c r="D42" s="356"/>
      <c r="E42" s="356"/>
      <c r="F42" s="356">
        <v>3000000</v>
      </c>
      <c r="G42" s="356">
        <v>3000000</v>
      </c>
      <c r="H42" s="356"/>
      <c r="I42" s="356"/>
      <c r="J42" s="356">
        <v>0</v>
      </c>
      <c r="K42" s="356"/>
      <c r="L42" s="356"/>
      <c r="M42" s="356"/>
      <c r="N42" s="348">
        <f t="shared" si="7"/>
        <v>3000000</v>
      </c>
      <c r="O42" s="348">
        <f t="shared" si="7"/>
        <v>3000000</v>
      </c>
      <c r="P42" s="348">
        <f t="shared" si="7"/>
        <v>0</v>
      </c>
      <c r="Q42" s="349"/>
      <c r="R42" s="350"/>
    </row>
    <row r="43" spans="1:18" ht="17.25" customHeight="1" x14ac:dyDescent="0.25">
      <c r="A43" s="357" t="s">
        <v>367</v>
      </c>
      <c r="B43" s="355">
        <f>5782600+4376666</f>
        <v>10159266</v>
      </c>
      <c r="C43" s="355">
        <f>5782600+4376666</f>
        <v>10159266</v>
      </c>
      <c r="D43" s="356"/>
      <c r="E43" s="356"/>
      <c r="F43" s="355">
        <v>3784450</v>
      </c>
      <c r="G43" s="356">
        <v>3784450</v>
      </c>
      <c r="H43" s="356"/>
      <c r="I43" s="356"/>
      <c r="J43" s="355">
        <v>15859552</v>
      </c>
      <c r="K43" s="355">
        <v>15859552</v>
      </c>
      <c r="L43" s="356"/>
      <c r="M43" s="356"/>
      <c r="N43" s="348">
        <f t="shared" si="7"/>
        <v>29803268</v>
      </c>
      <c r="O43" s="348">
        <f t="shared" si="7"/>
        <v>29803268</v>
      </c>
      <c r="P43" s="348">
        <f t="shared" si="7"/>
        <v>0</v>
      </c>
      <c r="Q43" s="349"/>
      <c r="R43" s="350"/>
    </row>
    <row r="44" spans="1:18" ht="17.25" customHeight="1" x14ac:dyDescent="0.25">
      <c r="A44" s="357" t="s">
        <v>368</v>
      </c>
      <c r="B44" s="355">
        <f>1415500+11739080</f>
        <v>13154580</v>
      </c>
      <c r="C44" s="355">
        <f>1415500+11739080</f>
        <v>13154580</v>
      </c>
      <c r="D44" s="356"/>
      <c r="E44" s="356"/>
      <c r="F44" s="355">
        <v>10300000</v>
      </c>
      <c r="G44" s="356">
        <v>10300000</v>
      </c>
      <c r="H44" s="356"/>
      <c r="I44" s="356"/>
      <c r="J44" s="355">
        <v>10464212</v>
      </c>
      <c r="K44" s="355">
        <v>10464212</v>
      </c>
      <c r="L44" s="356"/>
      <c r="M44" s="356"/>
      <c r="N44" s="348">
        <f t="shared" si="7"/>
        <v>33918792</v>
      </c>
      <c r="O44" s="348">
        <f t="shared" si="7"/>
        <v>33918792</v>
      </c>
      <c r="P44" s="348">
        <f t="shared" si="7"/>
        <v>0</v>
      </c>
      <c r="Q44" s="349"/>
      <c r="R44" s="350"/>
    </row>
    <row r="45" spans="1:18" ht="17.25" customHeight="1" x14ac:dyDescent="0.25">
      <c r="A45" s="357" t="s">
        <v>369</v>
      </c>
      <c r="B45" s="355">
        <v>1758000</v>
      </c>
      <c r="C45" s="355">
        <v>1758000</v>
      </c>
      <c r="D45" s="356"/>
      <c r="E45" s="356"/>
      <c r="F45" s="355"/>
      <c r="G45" s="355"/>
      <c r="H45" s="356"/>
      <c r="I45" s="356"/>
      <c r="J45" s="355">
        <v>5697094</v>
      </c>
      <c r="K45" s="355">
        <v>5697094</v>
      </c>
      <c r="L45" s="356"/>
      <c r="M45" s="356"/>
      <c r="N45" s="348">
        <f t="shared" si="7"/>
        <v>7455094</v>
      </c>
      <c r="O45" s="348">
        <f t="shared" si="7"/>
        <v>7455094</v>
      </c>
      <c r="P45" s="348">
        <f t="shared" si="7"/>
        <v>0</v>
      </c>
      <c r="Q45" s="349"/>
      <c r="R45" s="350"/>
    </row>
    <row r="46" spans="1:18" ht="17.25" customHeight="1" x14ac:dyDescent="0.25">
      <c r="A46" s="357" t="s">
        <v>422</v>
      </c>
      <c r="B46" s="355"/>
      <c r="C46" s="355"/>
      <c r="D46" s="356"/>
      <c r="E46" s="356"/>
      <c r="F46" s="355">
        <v>7314264</v>
      </c>
      <c r="G46" s="355">
        <v>7314264</v>
      </c>
      <c r="H46" s="356"/>
      <c r="I46" s="356"/>
      <c r="J46" s="355">
        <v>-949175</v>
      </c>
      <c r="K46" s="355">
        <v>-949175</v>
      </c>
      <c r="L46" s="356"/>
      <c r="M46" s="356"/>
      <c r="N46" s="348">
        <f t="shared" si="7"/>
        <v>6365089</v>
      </c>
      <c r="O46" s="348">
        <f t="shared" si="7"/>
        <v>6365089</v>
      </c>
      <c r="P46" s="348">
        <f t="shared" si="7"/>
        <v>0</v>
      </c>
      <c r="Q46" s="349"/>
      <c r="R46" s="350"/>
    </row>
    <row r="47" spans="1:18" ht="17.25" customHeight="1" x14ac:dyDescent="0.25">
      <c r="A47" s="357" t="s">
        <v>370</v>
      </c>
      <c r="B47" s="355">
        <v>10153277</v>
      </c>
      <c r="C47" s="355">
        <v>10153277</v>
      </c>
      <c r="D47" s="355"/>
      <c r="E47" s="356"/>
      <c r="F47" s="355">
        <v>2569557</v>
      </c>
      <c r="G47" s="355">
        <v>2569557</v>
      </c>
      <c r="H47" s="355"/>
      <c r="I47" s="356"/>
      <c r="J47" s="355">
        <v>14572875</v>
      </c>
      <c r="K47" s="355">
        <v>14572875</v>
      </c>
      <c r="L47" s="355"/>
      <c r="M47" s="356"/>
      <c r="N47" s="348">
        <f t="shared" si="7"/>
        <v>27295709</v>
      </c>
      <c r="O47" s="348">
        <f t="shared" si="7"/>
        <v>27295709</v>
      </c>
      <c r="P47" s="348">
        <f t="shared" si="7"/>
        <v>0</v>
      </c>
      <c r="Q47" s="349"/>
      <c r="R47" s="350"/>
    </row>
    <row r="48" spans="1:18" ht="17.25" customHeight="1" x14ac:dyDescent="0.25">
      <c r="A48" s="357" t="s">
        <v>371</v>
      </c>
      <c r="B48" s="355">
        <v>8320200</v>
      </c>
      <c r="C48" s="355">
        <v>8320200</v>
      </c>
      <c r="D48" s="355"/>
      <c r="E48" s="356"/>
      <c r="F48" s="355">
        <v>100000</v>
      </c>
      <c r="G48" s="355">
        <v>100000</v>
      </c>
      <c r="H48" s="355"/>
      <c r="I48" s="356"/>
      <c r="J48" s="355">
        <v>13710987</v>
      </c>
      <c r="K48" s="355">
        <v>13710987</v>
      </c>
      <c r="L48" s="355"/>
      <c r="M48" s="356"/>
      <c r="N48" s="348">
        <f t="shared" si="7"/>
        <v>22131187</v>
      </c>
      <c r="O48" s="348">
        <f t="shared" si="7"/>
        <v>22131187</v>
      </c>
      <c r="P48" s="348">
        <f t="shared" si="7"/>
        <v>0</v>
      </c>
      <c r="Q48" s="349"/>
      <c r="R48" s="350"/>
    </row>
    <row r="49" spans="1:18" ht="17.25" customHeight="1" x14ac:dyDescent="0.25">
      <c r="A49" s="347"/>
      <c r="B49" s="356"/>
      <c r="C49" s="356"/>
      <c r="D49" s="356"/>
      <c r="E49" s="356"/>
      <c r="F49" s="356"/>
      <c r="G49" s="356"/>
      <c r="H49" s="356"/>
      <c r="I49" s="356"/>
      <c r="J49" s="356"/>
      <c r="K49" s="356"/>
      <c r="L49" s="356"/>
      <c r="M49" s="356"/>
      <c r="N49" s="348">
        <f t="shared" si="1"/>
        <v>0</v>
      </c>
      <c r="O49" s="348">
        <f t="shared" si="1"/>
        <v>0</v>
      </c>
      <c r="P49" s="348">
        <f t="shared" si="1"/>
        <v>0</v>
      </c>
      <c r="Q49" s="349"/>
      <c r="R49" s="350"/>
    </row>
    <row r="50" spans="1:18" s="346" customFormat="1" ht="17.25" customHeight="1" x14ac:dyDescent="0.25">
      <c r="A50" s="340" t="s">
        <v>372</v>
      </c>
      <c r="B50" s="344">
        <f>SUM(B52:B61)</f>
        <v>18388836</v>
      </c>
      <c r="C50" s="344">
        <f t="shared" ref="C50:Q50" si="8">SUM(C52:C61)</f>
        <v>18388836</v>
      </c>
      <c r="D50" s="344">
        <f t="shared" si="8"/>
        <v>0</v>
      </c>
      <c r="E50" s="344">
        <f t="shared" si="8"/>
        <v>0</v>
      </c>
      <c r="F50" s="344">
        <f t="shared" si="8"/>
        <v>86242791</v>
      </c>
      <c r="G50" s="344">
        <f t="shared" si="8"/>
        <v>86242791</v>
      </c>
      <c r="H50" s="344">
        <f t="shared" si="8"/>
        <v>0</v>
      </c>
      <c r="I50" s="344">
        <f t="shared" si="8"/>
        <v>0</v>
      </c>
      <c r="J50" s="344">
        <f t="shared" si="8"/>
        <v>65163569</v>
      </c>
      <c r="K50" s="344">
        <f t="shared" si="8"/>
        <v>65163569</v>
      </c>
      <c r="L50" s="344">
        <f t="shared" si="8"/>
        <v>0</v>
      </c>
      <c r="M50" s="344">
        <f t="shared" si="8"/>
        <v>0</v>
      </c>
      <c r="N50" s="344">
        <f t="shared" si="1"/>
        <v>169795196</v>
      </c>
      <c r="O50" s="344">
        <f t="shared" si="1"/>
        <v>169795196</v>
      </c>
      <c r="P50" s="348">
        <f t="shared" si="1"/>
        <v>0</v>
      </c>
      <c r="Q50" s="463">
        <f t="shared" si="8"/>
        <v>0</v>
      </c>
      <c r="R50" s="345"/>
    </row>
    <row r="51" spans="1:18" ht="17.25" customHeight="1" x14ac:dyDescent="0.25">
      <c r="A51" s="347" t="s">
        <v>364</v>
      </c>
      <c r="B51" s="356"/>
      <c r="C51" s="356"/>
      <c r="D51" s="356"/>
      <c r="E51" s="356"/>
      <c r="F51" s="356"/>
      <c r="G51" s="356"/>
      <c r="H51" s="356"/>
      <c r="I51" s="356"/>
      <c r="J51" s="356"/>
      <c r="K51" s="356"/>
      <c r="L51" s="356"/>
      <c r="M51" s="356"/>
      <c r="N51" s="348">
        <f t="shared" si="1"/>
        <v>0</v>
      </c>
      <c r="O51" s="348">
        <f t="shared" si="1"/>
        <v>0</v>
      </c>
      <c r="P51" s="348">
        <f t="shared" si="1"/>
        <v>0</v>
      </c>
      <c r="Q51" s="349"/>
      <c r="R51" s="350"/>
    </row>
    <row r="52" spans="1:18" s="409" customFormat="1" ht="17.25" customHeight="1" x14ac:dyDescent="0.25">
      <c r="A52" s="410" t="s">
        <v>159</v>
      </c>
      <c r="B52" s="411">
        <f>582728</f>
        <v>582728</v>
      </c>
      <c r="C52" s="411">
        <v>582728</v>
      </c>
      <c r="D52" s="411"/>
      <c r="E52" s="411"/>
      <c r="F52" s="411">
        <v>3968901</v>
      </c>
      <c r="G52" s="411">
        <v>3968901</v>
      </c>
      <c r="H52" s="411"/>
      <c r="I52" s="411"/>
      <c r="J52" s="411">
        <v>0</v>
      </c>
      <c r="K52" s="411">
        <v>0</v>
      </c>
      <c r="L52" s="411"/>
      <c r="M52" s="411"/>
      <c r="N52" s="412">
        <f t="shared" ref="N52:P61" si="9">SUM(B52+F52+J52)</f>
        <v>4551629</v>
      </c>
      <c r="O52" s="412">
        <f t="shared" si="9"/>
        <v>4551629</v>
      </c>
      <c r="P52" s="412">
        <f t="shared" si="9"/>
        <v>0</v>
      </c>
      <c r="Q52" s="413"/>
      <c r="R52" s="408"/>
    </row>
    <row r="53" spans="1:18" ht="17.25" customHeight="1" x14ac:dyDescent="0.25">
      <c r="A53" s="354" t="s">
        <v>373</v>
      </c>
      <c r="B53" s="355">
        <f>834325+2333092+830400</f>
        <v>3997817</v>
      </c>
      <c r="C53" s="355">
        <f>834325+2333092+830400</f>
        <v>3997817</v>
      </c>
      <c r="D53" s="356"/>
      <c r="E53" s="356"/>
      <c r="F53" s="355">
        <v>5112904</v>
      </c>
      <c r="G53" s="356">
        <v>5112904</v>
      </c>
      <c r="H53" s="356"/>
      <c r="I53" s="356"/>
      <c r="J53" s="355">
        <v>45513958</v>
      </c>
      <c r="K53" s="355">
        <v>45513958</v>
      </c>
      <c r="L53" s="356"/>
      <c r="M53" s="356"/>
      <c r="N53" s="348">
        <f t="shared" si="9"/>
        <v>54624679</v>
      </c>
      <c r="O53" s="348">
        <f t="shared" si="9"/>
        <v>54624679</v>
      </c>
      <c r="P53" s="348">
        <f t="shared" si="9"/>
        <v>0</v>
      </c>
      <c r="Q53" s="349"/>
      <c r="R53" s="350"/>
    </row>
    <row r="54" spans="1:18" ht="17.25" customHeight="1" x14ac:dyDescent="0.25">
      <c r="A54" s="354" t="s">
        <v>374</v>
      </c>
      <c r="B54" s="355">
        <v>2284985</v>
      </c>
      <c r="C54" s="355">
        <v>2284985</v>
      </c>
      <c r="D54" s="356"/>
      <c r="E54" s="356"/>
      <c r="F54" s="355"/>
      <c r="G54" s="356"/>
      <c r="H54" s="356"/>
      <c r="I54" s="356"/>
      <c r="J54" s="355">
        <v>-1798985</v>
      </c>
      <c r="K54" s="355">
        <v>-1798985</v>
      </c>
      <c r="L54" s="356"/>
      <c r="M54" s="356"/>
      <c r="N54" s="348">
        <f t="shared" si="9"/>
        <v>486000</v>
      </c>
      <c r="O54" s="348">
        <f t="shared" si="9"/>
        <v>486000</v>
      </c>
      <c r="P54" s="348">
        <f t="shared" si="9"/>
        <v>0</v>
      </c>
      <c r="Q54" s="349"/>
      <c r="R54" s="350"/>
    </row>
    <row r="55" spans="1:18" ht="17.25" customHeight="1" x14ac:dyDescent="0.25">
      <c r="A55" s="354" t="s">
        <v>423</v>
      </c>
      <c r="B55" s="355"/>
      <c r="C55" s="355"/>
      <c r="D55" s="356"/>
      <c r="E55" s="356"/>
      <c r="F55" s="355">
        <v>60643854</v>
      </c>
      <c r="G55" s="356">
        <v>60643854</v>
      </c>
      <c r="H55" s="356"/>
      <c r="I55" s="356"/>
      <c r="J55" s="355"/>
      <c r="K55" s="355"/>
      <c r="L55" s="356"/>
      <c r="M55" s="356"/>
      <c r="N55" s="348">
        <f t="shared" si="9"/>
        <v>60643854</v>
      </c>
      <c r="O55" s="348">
        <f t="shared" si="9"/>
        <v>60643854</v>
      </c>
      <c r="P55" s="348">
        <f t="shared" si="9"/>
        <v>0</v>
      </c>
      <c r="Q55" s="349"/>
      <c r="R55" s="350"/>
    </row>
    <row r="56" spans="1:18" ht="17.25" customHeight="1" x14ac:dyDescent="0.25">
      <c r="A56" s="354" t="s">
        <v>375</v>
      </c>
      <c r="B56" s="355">
        <f>1018286+600000</f>
        <v>1618286</v>
      </c>
      <c r="C56" s="355">
        <f>1018286+600000</f>
        <v>1618286</v>
      </c>
      <c r="D56" s="356"/>
      <c r="E56" s="356"/>
      <c r="F56" s="355">
        <v>17303</v>
      </c>
      <c r="G56" s="356">
        <v>17303</v>
      </c>
      <c r="H56" s="356"/>
      <c r="I56" s="356"/>
      <c r="J56" s="355">
        <v>22186898</v>
      </c>
      <c r="K56" s="355">
        <v>22186898</v>
      </c>
      <c r="L56" s="356"/>
      <c r="M56" s="356"/>
      <c r="N56" s="348">
        <f t="shared" si="9"/>
        <v>23822487</v>
      </c>
      <c r="O56" s="348">
        <f t="shared" si="9"/>
        <v>23822487</v>
      </c>
      <c r="P56" s="348">
        <f t="shared" si="9"/>
        <v>0</v>
      </c>
      <c r="Q56" s="349"/>
      <c r="R56" s="350"/>
    </row>
    <row r="57" spans="1:18" ht="17.25" customHeight="1" x14ac:dyDescent="0.25">
      <c r="A57" s="357" t="s">
        <v>367</v>
      </c>
      <c r="B57" s="401"/>
      <c r="C57" s="402"/>
      <c r="D57" s="402"/>
      <c r="E57" s="402"/>
      <c r="F57" s="401"/>
      <c r="G57" s="402"/>
      <c r="H57" s="402"/>
      <c r="I57" s="402"/>
      <c r="J57" s="401">
        <v>239157</v>
      </c>
      <c r="K57" s="401">
        <v>239157</v>
      </c>
      <c r="L57" s="402"/>
      <c r="M57" s="402"/>
      <c r="N57" s="348">
        <f t="shared" si="9"/>
        <v>239157</v>
      </c>
      <c r="O57" s="348">
        <f t="shared" si="9"/>
        <v>239157</v>
      </c>
      <c r="P57" s="348">
        <f t="shared" si="9"/>
        <v>0</v>
      </c>
      <c r="Q57" s="349"/>
      <c r="R57" s="350"/>
    </row>
    <row r="58" spans="1:18" ht="17.25" customHeight="1" x14ac:dyDescent="0.25">
      <c r="A58" s="357" t="s">
        <v>422</v>
      </c>
      <c r="B58" s="403"/>
      <c r="C58" s="400"/>
      <c r="D58" s="400"/>
      <c r="E58" s="400"/>
      <c r="F58" s="403">
        <v>8112067</v>
      </c>
      <c r="G58" s="403">
        <v>8112067</v>
      </c>
      <c r="H58" s="400"/>
      <c r="I58" s="400"/>
      <c r="J58" s="403">
        <v>-852432</v>
      </c>
      <c r="K58" s="403">
        <v>-852432</v>
      </c>
      <c r="L58" s="400"/>
      <c r="M58" s="400"/>
      <c r="N58" s="348">
        <f t="shared" si="9"/>
        <v>7259635</v>
      </c>
      <c r="O58" s="348">
        <f t="shared" si="9"/>
        <v>7259635</v>
      </c>
      <c r="P58" s="348">
        <f t="shared" si="9"/>
        <v>0</v>
      </c>
      <c r="Q58" s="349"/>
      <c r="R58" s="350"/>
    </row>
    <row r="59" spans="1:18" ht="17.25" customHeight="1" x14ac:dyDescent="0.25">
      <c r="A59" s="357" t="s">
        <v>370</v>
      </c>
      <c r="B59" s="403"/>
      <c r="C59" s="400"/>
      <c r="D59" s="400"/>
      <c r="E59" s="400"/>
      <c r="F59" s="403">
        <v>457762</v>
      </c>
      <c r="G59" s="403">
        <v>457762</v>
      </c>
      <c r="H59" s="400"/>
      <c r="I59" s="400"/>
      <c r="J59" s="403">
        <v>170097</v>
      </c>
      <c r="K59" s="403">
        <v>170097</v>
      </c>
      <c r="L59" s="400"/>
      <c r="M59" s="400"/>
      <c r="N59" s="348">
        <f t="shared" si="9"/>
        <v>627859</v>
      </c>
      <c r="O59" s="348">
        <f t="shared" si="9"/>
        <v>627859</v>
      </c>
      <c r="P59" s="348">
        <f t="shared" si="9"/>
        <v>0</v>
      </c>
      <c r="Q59" s="349"/>
      <c r="R59" s="350"/>
    </row>
    <row r="60" spans="1:18" ht="17.25" customHeight="1" x14ac:dyDescent="0.25">
      <c r="A60" s="357" t="s">
        <v>424</v>
      </c>
      <c r="B60" s="403">
        <v>800000</v>
      </c>
      <c r="C60" s="400">
        <v>800000</v>
      </c>
      <c r="D60" s="400"/>
      <c r="E60" s="400"/>
      <c r="F60" s="403">
        <v>7930000</v>
      </c>
      <c r="G60" s="403">
        <v>7930000</v>
      </c>
      <c r="H60" s="400"/>
      <c r="I60" s="400"/>
      <c r="J60" s="403">
        <v>0</v>
      </c>
      <c r="K60" s="403">
        <v>0</v>
      </c>
      <c r="L60" s="400"/>
      <c r="M60" s="400"/>
      <c r="N60" s="348">
        <f t="shared" si="9"/>
        <v>8730000</v>
      </c>
      <c r="O60" s="348">
        <f t="shared" si="9"/>
        <v>8730000</v>
      </c>
      <c r="P60" s="348">
        <f t="shared" si="9"/>
        <v>0</v>
      </c>
      <c r="Q60" s="349"/>
      <c r="R60" s="350"/>
    </row>
    <row r="61" spans="1:18" ht="17.25" customHeight="1" x14ac:dyDescent="0.25">
      <c r="A61" s="357" t="s">
        <v>371</v>
      </c>
      <c r="B61" s="403">
        <v>9105020</v>
      </c>
      <c r="C61" s="400">
        <v>9105020</v>
      </c>
      <c r="D61" s="400"/>
      <c r="E61" s="400"/>
      <c r="F61" s="403"/>
      <c r="G61" s="403"/>
      <c r="H61" s="400"/>
      <c r="I61" s="400"/>
      <c r="J61" s="403">
        <v>-295124</v>
      </c>
      <c r="K61" s="403">
        <v>-295124</v>
      </c>
      <c r="L61" s="400"/>
      <c r="M61" s="400"/>
      <c r="N61" s="348">
        <f t="shared" si="9"/>
        <v>8809896</v>
      </c>
      <c r="O61" s="348">
        <f t="shared" si="9"/>
        <v>8809896</v>
      </c>
      <c r="P61" s="348">
        <f t="shared" si="9"/>
        <v>0</v>
      </c>
      <c r="Q61" s="349"/>
      <c r="R61" s="350"/>
    </row>
    <row r="62" spans="1:18" ht="17.25" customHeight="1" x14ac:dyDescent="0.25">
      <c r="A62" s="347"/>
      <c r="B62" s="348"/>
      <c r="C62" s="348"/>
      <c r="D62" s="348"/>
      <c r="E62" s="348"/>
      <c r="F62" s="348"/>
      <c r="G62" s="348"/>
      <c r="H62" s="348"/>
      <c r="I62" s="348"/>
      <c r="J62" s="348"/>
      <c r="K62" s="348"/>
      <c r="L62" s="348"/>
      <c r="M62" s="348"/>
      <c r="N62" s="348"/>
      <c r="O62" s="348">
        <f t="shared" si="1"/>
        <v>0</v>
      </c>
      <c r="P62" s="348">
        <f t="shared" si="1"/>
        <v>0</v>
      </c>
      <c r="Q62" s="349"/>
      <c r="R62" s="350"/>
    </row>
    <row r="63" spans="1:18" s="360" customFormat="1" ht="17.25" customHeight="1" x14ac:dyDescent="0.25">
      <c r="A63" s="358" t="s">
        <v>468</v>
      </c>
      <c r="B63" s="359">
        <f>SUM(B5+B21+B31+B39+B50)</f>
        <v>312363419</v>
      </c>
      <c r="C63" s="359">
        <f t="shared" ref="C63:R63" si="10">SUM(C5+C21+C31+C39+C50)</f>
        <v>312363419</v>
      </c>
      <c r="D63" s="359">
        <f t="shared" si="10"/>
        <v>0</v>
      </c>
      <c r="E63" s="359">
        <f t="shared" si="10"/>
        <v>0</v>
      </c>
      <c r="F63" s="359">
        <f t="shared" si="10"/>
        <v>135670684</v>
      </c>
      <c r="G63" s="359">
        <f t="shared" si="10"/>
        <v>135670684</v>
      </c>
      <c r="H63" s="359">
        <f t="shared" si="10"/>
        <v>0</v>
      </c>
      <c r="I63" s="359">
        <f t="shared" si="10"/>
        <v>0</v>
      </c>
      <c r="J63" s="359">
        <f t="shared" si="10"/>
        <v>1190945540</v>
      </c>
      <c r="K63" s="359">
        <f t="shared" si="10"/>
        <v>1190945540</v>
      </c>
      <c r="L63" s="359">
        <f t="shared" si="10"/>
        <v>0</v>
      </c>
      <c r="M63" s="359">
        <f t="shared" si="10"/>
        <v>0</v>
      </c>
      <c r="N63" s="344">
        <f t="shared" si="1"/>
        <v>1638979643</v>
      </c>
      <c r="O63" s="344">
        <f t="shared" si="1"/>
        <v>1638979643</v>
      </c>
      <c r="P63" s="348">
        <f t="shared" si="1"/>
        <v>0</v>
      </c>
      <c r="Q63" s="361">
        <f t="shared" si="10"/>
        <v>0</v>
      </c>
      <c r="R63" s="465">
        <f t="shared" si="10"/>
        <v>0</v>
      </c>
    </row>
    <row r="64" spans="1:18" s="360" customFormat="1" ht="17.25" customHeight="1" x14ac:dyDescent="0.3">
      <c r="A64" s="358"/>
      <c r="B64" s="359"/>
      <c r="C64" s="359"/>
      <c r="D64" s="359"/>
      <c r="E64" s="359"/>
      <c r="F64" s="359"/>
      <c r="G64" s="359"/>
      <c r="H64" s="359"/>
      <c r="I64" s="359"/>
      <c r="J64" s="359"/>
      <c r="K64" s="359"/>
      <c r="L64" s="359"/>
      <c r="M64" s="359"/>
      <c r="N64" s="348">
        <f t="shared" si="1"/>
        <v>0</v>
      </c>
      <c r="O64" s="348">
        <f t="shared" si="1"/>
        <v>0</v>
      </c>
      <c r="P64" s="348">
        <f t="shared" si="1"/>
        <v>0</v>
      </c>
      <c r="Q64" s="361"/>
      <c r="R64" s="362"/>
    </row>
    <row r="65" spans="1:18" s="360" customFormat="1" ht="17.25" customHeight="1" x14ac:dyDescent="0.3">
      <c r="A65" s="358" t="s">
        <v>376</v>
      </c>
      <c r="B65" s="359">
        <f>SUM(B67)</f>
        <v>6610135</v>
      </c>
      <c r="C65" s="359">
        <f t="shared" ref="C65:M65" si="11">SUM(C67)</f>
        <v>0</v>
      </c>
      <c r="D65" s="359">
        <f t="shared" si="11"/>
        <v>6610135</v>
      </c>
      <c r="E65" s="359">
        <f t="shared" si="11"/>
        <v>0</v>
      </c>
      <c r="F65" s="359">
        <f t="shared" si="11"/>
        <v>6355000</v>
      </c>
      <c r="G65" s="359">
        <f t="shared" si="11"/>
        <v>0</v>
      </c>
      <c r="H65" s="359">
        <f t="shared" si="11"/>
        <v>6355000</v>
      </c>
      <c r="I65" s="359">
        <f t="shared" si="11"/>
        <v>0</v>
      </c>
      <c r="J65" s="359">
        <f t="shared" si="11"/>
        <v>13227542</v>
      </c>
      <c r="K65" s="359">
        <f t="shared" si="11"/>
        <v>0</v>
      </c>
      <c r="L65" s="359">
        <f t="shared" si="11"/>
        <v>13227542</v>
      </c>
      <c r="M65" s="359">
        <f t="shared" si="11"/>
        <v>0</v>
      </c>
      <c r="N65" s="344">
        <f t="shared" si="1"/>
        <v>26192677</v>
      </c>
      <c r="O65" s="348">
        <f t="shared" si="1"/>
        <v>0</v>
      </c>
      <c r="P65" s="344">
        <f t="shared" si="1"/>
        <v>26192677</v>
      </c>
      <c r="Q65" s="361">
        <f>SUM(E65+I65+M65)</f>
        <v>0</v>
      </c>
      <c r="R65" s="362"/>
    </row>
    <row r="66" spans="1:18" s="346" customFormat="1" ht="17.25" customHeight="1" x14ac:dyDescent="0.25">
      <c r="A66" s="347" t="s">
        <v>364</v>
      </c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348">
        <f t="shared" si="1"/>
        <v>0</v>
      </c>
      <c r="O66" s="348">
        <f t="shared" si="1"/>
        <v>0</v>
      </c>
      <c r="P66" s="348">
        <f t="shared" si="1"/>
        <v>0</v>
      </c>
      <c r="Q66" s="363"/>
      <c r="R66" s="350"/>
    </row>
    <row r="67" spans="1:18" s="346" customFormat="1" ht="17.25" customHeight="1" x14ac:dyDescent="0.25">
      <c r="A67" s="347" t="s">
        <v>377</v>
      </c>
      <c r="B67" s="364">
        <v>6610135</v>
      </c>
      <c r="C67" s="364"/>
      <c r="D67" s="364">
        <v>6610135</v>
      </c>
      <c r="E67" s="364"/>
      <c r="F67" s="364">
        <v>6355000</v>
      </c>
      <c r="G67" s="364"/>
      <c r="H67" s="364">
        <v>6355000</v>
      </c>
      <c r="I67" s="364"/>
      <c r="J67" s="364">
        <v>13227542</v>
      </c>
      <c r="K67" s="364"/>
      <c r="L67" s="364">
        <v>13227542</v>
      </c>
      <c r="M67" s="364"/>
      <c r="N67" s="348">
        <f t="shared" si="1"/>
        <v>26192677</v>
      </c>
      <c r="O67" s="348">
        <f t="shared" si="1"/>
        <v>0</v>
      </c>
      <c r="P67" s="348">
        <f t="shared" si="1"/>
        <v>26192677</v>
      </c>
      <c r="Q67" s="363"/>
      <c r="R67" s="350"/>
    </row>
    <row r="68" spans="1:18" s="346" customFormat="1" ht="12.75" customHeight="1" x14ac:dyDescent="0.25">
      <c r="A68" s="340"/>
      <c r="B68" s="364"/>
      <c r="C68" s="364"/>
      <c r="D68" s="364"/>
      <c r="E68" s="364"/>
      <c r="F68" s="364"/>
      <c r="G68" s="364"/>
      <c r="H68" s="364"/>
      <c r="I68" s="364"/>
      <c r="J68" s="364"/>
      <c r="K68" s="364"/>
      <c r="L68" s="364"/>
      <c r="M68" s="364"/>
      <c r="N68" s="348">
        <f t="shared" si="1"/>
        <v>0</v>
      </c>
      <c r="O68" s="348">
        <f t="shared" si="1"/>
        <v>0</v>
      </c>
      <c r="P68" s="348">
        <f t="shared" si="1"/>
        <v>0</v>
      </c>
      <c r="Q68" s="363"/>
      <c r="R68" s="350"/>
    </row>
    <row r="69" spans="1:18" s="360" customFormat="1" ht="17.25" customHeight="1" x14ac:dyDescent="0.3">
      <c r="A69" s="358" t="s">
        <v>378</v>
      </c>
      <c r="B69" s="359">
        <f t="shared" ref="B69:M69" si="12">SUM(B71:B87)</f>
        <v>134454897</v>
      </c>
      <c r="C69" s="359">
        <f t="shared" si="12"/>
        <v>3071842</v>
      </c>
      <c r="D69" s="359">
        <f t="shared" si="12"/>
        <v>131383055</v>
      </c>
      <c r="E69" s="359">
        <f t="shared" si="12"/>
        <v>0</v>
      </c>
      <c r="F69" s="359">
        <f t="shared" si="12"/>
        <v>626841796</v>
      </c>
      <c r="G69" s="359">
        <f t="shared" si="12"/>
        <v>113165491</v>
      </c>
      <c r="H69" s="359">
        <f t="shared" si="12"/>
        <v>513676305</v>
      </c>
      <c r="I69" s="359">
        <f t="shared" si="12"/>
        <v>0</v>
      </c>
      <c r="J69" s="359">
        <f t="shared" si="12"/>
        <v>523006257</v>
      </c>
      <c r="K69" s="359">
        <f t="shared" si="12"/>
        <v>157958982</v>
      </c>
      <c r="L69" s="359">
        <f t="shared" si="12"/>
        <v>365047275</v>
      </c>
      <c r="M69" s="359">
        <f t="shared" si="12"/>
        <v>0</v>
      </c>
      <c r="N69" s="344">
        <f t="shared" si="1"/>
        <v>1284302950</v>
      </c>
      <c r="O69" s="344">
        <f t="shared" si="1"/>
        <v>274196315</v>
      </c>
      <c r="P69" s="344">
        <f t="shared" si="1"/>
        <v>1010106635</v>
      </c>
      <c r="Q69" s="361">
        <f>SUM(E69+I69+M69)</f>
        <v>0</v>
      </c>
      <c r="R69" s="362"/>
    </row>
    <row r="70" spans="1:18" s="346" customFormat="1" ht="17.25" customHeight="1" x14ac:dyDescent="0.25">
      <c r="A70" s="347" t="s">
        <v>364</v>
      </c>
      <c r="B70" s="364"/>
      <c r="C70" s="364"/>
      <c r="D70" s="364"/>
      <c r="E70" s="364"/>
      <c r="F70" s="364"/>
      <c r="G70" s="364"/>
      <c r="H70" s="364"/>
      <c r="I70" s="364"/>
      <c r="J70" s="364"/>
      <c r="K70" s="364"/>
      <c r="L70" s="364"/>
      <c r="M70" s="364"/>
      <c r="N70" s="348">
        <f t="shared" si="1"/>
        <v>0</v>
      </c>
      <c r="O70" s="348">
        <f t="shared" si="1"/>
        <v>0</v>
      </c>
      <c r="P70" s="348">
        <f t="shared" si="1"/>
        <v>0</v>
      </c>
      <c r="Q70" s="363"/>
      <c r="R70" s="350"/>
    </row>
    <row r="71" spans="1:18" s="346" customFormat="1" ht="17.25" customHeight="1" x14ac:dyDescent="0.25">
      <c r="A71" s="347" t="s">
        <v>379</v>
      </c>
      <c r="B71" s="348">
        <f>20017815+2661350</f>
        <v>22679165</v>
      </c>
      <c r="C71" s="348"/>
      <c r="D71" s="348">
        <f>20017815+2661350</f>
        <v>22679165</v>
      </c>
      <c r="E71" s="348"/>
      <c r="F71" s="348">
        <v>717513</v>
      </c>
      <c r="G71" s="348"/>
      <c r="H71" s="348">
        <v>717513</v>
      </c>
      <c r="I71" s="348"/>
      <c r="J71" s="348">
        <v>33327819</v>
      </c>
      <c r="K71" s="348"/>
      <c r="L71" s="348">
        <v>33327819</v>
      </c>
      <c r="M71" s="348"/>
      <c r="N71" s="348">
        <f t="shared" ref="N71:N86" si="13">SUM(B71+F71+J71)</f>
        <v>56724497</v>
      </c>
      <c r="O71" s="348">
        <f t="shared" si="1"/>
        <v>0</v>
      </c>
      <c r="P71" s="348">
        <f t="shared" si="1"/>
        <v>56724497</v>
      </c>
      <c r="Q71" s="349"/>
      <c r="R71" s="350"/>
    </row>
    <row r="72" spans="1:18" s="346" customFormat="1" ht="17.25" customHeight="1" x14ac:dyDescent="0.25">
      <c r="A72" s="347" t="s">
        <v>380</v>
      </c>
      <c r="B72" s="348">
        <v>21068247</v>
      </c>
      <c r="C72" s="348"/>
      <c r="D72" s="348">
        <v>21068247</v>
      </c>
      <c r="E72" s="348"/>
      <c r="F72" s="348"/>
      <c r="G72" s="348"/>
      <c r="H72" s="348"/>
      <c r="I72" s="348"/>
      <c r="J72" s="348">
        <v>57060154</v>
      </c>
      <c r="K72" s="348"/>
      <c r="L72" s="348">
        <v>57060154</v>
      </c>
      <c r="M72" s="348"/>
      <c r="N72" s="348">
        <f t="shared" si="13"/>
        <v>78128401</v>
      </c>
      <c r="O72" s="348">
        <f t="shared" si="1"/>
        <v>0</v>
      </c>
      <c r="P72" s="348">
        <f t="shared" si="1"/>
        <v>78128401</v>
      </c>
      <c r="Q72" s="349"/>
      <c r="R72" s="350"/>
    </row>
    <row r="73" spans="1:18" s="346" customFormat="1" ht="17.25" customHeight="1" x14ac:dyDescent="0.25">
      <c r="A73" s="347" t="s">
        <v>381</v>
      </c>
      <c r="B73" s="348">
        <f>18158100+2164284</f>
        <v>20322384</v>
      </c>
      <c r="C73" s="348"/>
      <c r="D73" s="348">
        <f>18158100+2164284</f>
        <v>20322384</v>
      </c>
      <c r="E73" s="348"/>
      <c r="F73" s="348">
        <v>678000</v>
      </c>
      <c r="G73" s="348"/>
      <c r="H73" s="348">
        <v>678000</v>
      </c>
      <c r="I73" s="348"/>
      <c r="J73" s="348">
        <v>59323901</v>
      </c>
      <c r="K73" s="348"/>
      <c r="L73" s="348">
        <v>59323901</v>
      </c>
      <c r="M73" s="348"/>
      <c r="N73" s="348">
        <f t="shared" si="13"/>
        <v>80324285</v>
      </c>
      <c r="O73" s="348">
        <f t="shared" si="1"/>
        <v>0</v>
      </c>
      <c r="P73" s="348">
        <f t="shared" si="1"/>
        <v>80324285</v>
      </c>
      <c r="Q73" s="349"/>
      <c r="R73" s="350"/>
    </row>
    <row r="74" spans="1:18" s="346" customFormat="1" ht="17.25" customHeight="1" x14ac:dyDescent="0.25">
      <c r="A74" s="347" t="s">
        <v>382</v>
      </c>
      <c r="B74" s="348">
        <v>19401270</v>
      </c>
      <c r="C74" s="348"/>
      <c r="D74" s="348">
        <v>19401270</v>
      </c>
      <c r="E74" s="348"/>
      <c r="F74" s="348"/>
      <c r="G74" s="348"/>
      <c r="H74" s="348"/>
      <c r="I74" s="348"/>
      <c r="J74" s="348">
        <v>24287065</v>
      </c>
      <c r="K74" s="348"/>
      <c r="L74" s="348">
        <v>24287065</v>
      </c>
      <c r="M74" s="348"/>
      <c r="N74" s="348">
        <f t="shared" si="13"/>
        <v>43688335</v>
      </c>
      <c r="O74" s="348">
        <f t="shared" si="1"/>
        <v>0</v>
      </c>
      <c r="P74" s="348">
        <f t="shared" si="1"/>
        <v>43688335</v>
      </c>
      <c r="Q74" s="349"/>
      <c r="R74" s="350"/>
    </row>
    <row r="75" spans="1:18" s="346" customFormat="1" ht="17.25" customHeight="1" x14ac:dyDescent="0.25">
      <c r="A75" s="347" t="s">
        <v>383</v>
      </c>
      <c r="B75" s="348">
        <f>4+1788326</f>
        <v>1788330</v>
      </c>
      <c r="C75" s="348">
        <v>1788330</v>
      </c>
      <c r="D75" s="348">
        <v>0</v>
      </c>
      <c r="E75" s="348"/>
      <c r="F75" s="348">
        <v>71939819</v>
      </c>
      <c r="G75" s="348">
        <v>71939819</v>
      </c>
      <c r="H75" s="348"/>
      <c r="I75" s="348"/>
      <c r="J75" s="348">
        <v>-11367509</v>
      </c>
      <c r="K75" s="348">
        <v>-11367509</v>
      </c>
      <c r="L75" s="348"/>
      <c r="M75" s="348"/>
      <c r="N75" s="348">
        <f t="shared" si="13"/>
        <v>62360640</v>
      </c>
      <c r="O75" s="348">
        <f t="shared" si="1"/>
        <v>62360640</v>
      </c>
      <c r="P75" s="348">
        <f t="shared" si="1"/>
        <v>0</v>
      </c>
      <c r="Q75" s="349"/>
      <c r="R75" s="350"/>
    </row>
    <row r="76" spans="1:18" s="346" customFormat="1" ht="17.25" customHeight="1" x14ac:dyDescent="0.25">
      <c r="A76" s="347" t="s">
        <v>384</v>
      </c>
      <c r="B76" s="348"/>
      <c r="C76" s="348"/>
      <c r="D76" s="348"/>
      <c r="E76" s="348"/>
      <c r="F76" s="348"/>
      <c r="G76" s="348"/>
      <c r="H76" s="348"/>
      <c r="I76" s="348"/>
      <c r="J76" s="348">
        <v>15158209</v>
      </c>
      <c r="K76" s="348">
        <v>15158209</v>
      </c>
      <c r="L76" s="348"/>
      <c r="M76" s="348"/>
      <c r="N76" s="348">
        <f t="shared" si="13"/>
        <v>15158209</v>
      </c>
      <c r="O76" s="348">
        <f t="shared" si="1"/>
        <v>15158209</v>
      </c>
      <c r="P76" s="348">
        <f t="shared" si="1"/>
        <v>0</v>
      </c>
      <c r="Q76" s="363"/>
      <c r="R76" s="350"/>
    </row>
    <row r="77" spans="1:18" s="346" customFormat="1" ht="17.25" customHeight="1" x14ac:dyDescent="0.25">
      <c r="A77" s="347" t="s">
        <v>425</v>
      </c>
      <c r="B77" s="348">
        <f>1+426967</f>
        <v>426968</v>
      </c>
      <c r="C77" s="348">
        <v>426968</v>
      </c>
      <c r="D77" s="348"/>
      <c r="E77" s="348"/>
      <c r="F77" s="348">
        <v>41225672</v>
      </c>
      <c r="G77" s="348">
        <v>41225672</v>
      </c>
      <c r="H77" s="348"/>
      <c r="I77" s="348"/>
      <c r="J77" s="348">
        <v>42700000</v>
      </c>
      <c r="K77" s="348">
        <v>42700000</v>
      </c>
      <c r="L77" s="348"/>
      <c r="M77" s="348"/>
      <c r="N77" s="348">
        <f t="shared" si="13"/>
        <v>84352640</v>
      </c>
      <c r="O77" s="348">
        <f t="shared" si="1"/>
        <v>84352640</v>
      </c>
      <c r="P77" s="348">
        <f t="shared" si="1"/>
        <v>0</v>
      </c>
      <c r="Q77" s="363"/>
      <c r="R77" s="350"/>
    </row>
    <row r="78" spans="1:18" s="346" customFormat="1" ht="17.25" customHeight="1" x14ac:dyDescent="0.25">
      <c r="A78" s="347" t="s">
        <v>385</v>
      </c>
      <c r="B78" s="348">
        <f>17578273+21875935</f>
        <v>39454208</v>
      </c>
      <c r="C78" s="348"/>
      <c r="D78" s="348">
        <v>39454208</v>
      </c>
      <c r="E78" s="348"/>
      <c r="F78" s="348">
        <v>505988173</v>
      </c>
      <c r="G78" s="348"/>
      <c r="H78" s="348">
        <v>505988173</v>
      </c>
      <c r="I78" s="348"/>
      <c r="J78" s="348">
        <v>89370948</v>
      </c>
      <c r="K78" s="348"/>
      <c r="L78" s="348">
        <v>89370948</v>
      </c>
      <c r="M78" s="348"/>
      <c r="N78" s="348">
        <f t="shared" si="13"/>
        <v>634813329</v>
      </c>
      <c r="O78" s="348">
        <f t="shared" si="1"/>
        <v>0</v>
      </c>
      <c r="P78" s="348">
        <f t="shared" si="1"/>
        <v>634813329</v>
      </c>
      <c r="Q78" s="363"/>
      <c r="R78" s="350"/>
    </row>
    <row r="79" spans="1:18" s="346" customFormat="1" ht="17.25" customHeight="1" x14ac:dyDescent="0.25">
      <c r="A79" s="347" t="s">
        <v>386</v>
      </c>
      <c r="B79" s="348">
        <f>324991</f>
        <v>324991</v>
      </c>
      <c r="C79" s="364"/>
      <c r="D79" s="348">
        <v>324991</v>
      </c>
      <c r="E79" s="364"/>
      <c r="F79" s="348">
        <v>6079621</v>
      </c>
      <c r="G79" s="348"/>
      <c r="H79" s="348">
        <v>6079621</v>
      </c>
      <c r="I79" s="348"/>
      <c r="J79" s="348">
        <v>62796740</v>
      </c>
      <c r="K79" s="348"/>
      <c r="L79" s="348">
        <v>62796740</v>
      </c>
      <c r="M79" s="364"/>
      <c r="N79" s="348">
        <f t="shared" si="13"/>
        <v>69201352</v>
      </c>
      <c r="O79" s="348">
        <f t="shared" si="1"/>
        <v>0</v>
      </c>
      <c r="P79" s="348">
        <f t="shared" si="1"/>
        <v>69201352</v>
      </c>
      <c r="Q79" s="363"/>
      <c r="R79" s="350"/>
    </row>
    <row r="80" spans="1:18" s="346" customFormat="1" ht="17.25" customHeight="1" x14ac:dyDescent="0.25">
      <c r="A80" s="347" t="s">
        <v>387</v>
      </c>
      <c r="B80" s="348">
        <f>1+856543</f>
        <v>856544</v>
      </c>
      <c r="C80" s="348">
        <v>856544</v>
      </c>
      <c r="D80" s="348"/>
      <c r="E80" s="348"/>
      <c r="F80" s="348"/>
      <c r="G80" s="348"/>
      <c r="H80" s="348"/>
      <c r="I80" s="348"/>
      <c r="J80" s="348">
        <v>111468282</v>
      </c>
      <c r="K80" s="348">
        <v>111468282</v>
      </c>
      <c r="L80" s="348"/>
      <c r="M80" s="348"/>
      <c r="N80" s="348">
        <f t="shared" si="13"/>
        <v>112324826</v>
      </c>
      <c r="O80" s="348">
        <f t="shared" si="1"/>
        <v>112324826</v>
      </c>
      <c r="P80" s="348">
        <f t="shared" si="1"/>
        <v>0</v>
      </c>
      <c r="Q80" s="349"/>
      <c r="R80" s="350"/>
    </row>
    <row r="81" spans="1:18" s="346" customFormat="1" ht="17.25" customHeight="1" x14ac:dyDescent="0.25">
      <c r="A81" s="347" t="s">
        <v>426</v>
      </c>
      <c r="B81" s="348"/>
      <c r="C81" s="348"/>
      <c r="D81" s="348"/>
      <c r="E81" s="348"/>
      <c r="F81" s="348"/>
      <c r="G81" s="348"/>
      <c r="H81" s="348"/>
      <c r="I81" s="348"/>
      <c r="J81" s="348">
        <v>1523479</v>
      </c>
      <c r="K81" s="348"/>
      <c r="L81" s="348">
        <v>1523479</v>
      </c>
      <c r="M81" s="348"/>
      <c r="N81" s="348">
        <f t="shared" si="13"/>
        <v>1523479</v>
      </c>
      <c r="O81" s="348">
        <f t="shared" si="1"/>
        <v>0</v>
      </c>
      <c r="P81" s="348">
        <f t="shared" si="1"/>
        <v>1523479</v>
      </c>
      <c r="Q81" s="349"/>
      <c r="R81" s="350"/>
    </row>
    <row r="82" spans="1:18" s="346" customFormat="1" ht="17.25" customHeight="1" x14ac:dyDescent="0.25">
      <c r="A82" s="347" t="s">
        <v>427</v>
      </c>
      <c r="B82" s="348">
        <v>283490</v>
      </c>
      <c r="C82" s="348"/>
      <c r="D82" s="348">
        <v>283490</v>
      </c>
      <c r="E82" s="348"/>
      <c r="F82" s="348"/>
      <c r="G82" s="348"/>
      <c r="H82" s="348"/>
      <c r="I82" s="348"/>
      <c r="J82" s="348">
        <v>145993</v>
      </c>
      <c r="K82" s="348"/>
      <c r="L82" s="348">
        <v>145993</v>
      </c>
      <c r="M82" s="348"/>
      <c r="N82" s="348">
        <f t="shared" si="13"/>
        <v>429483</v>
      </c>
      <c r="O82" s="348">
        <f t="shared" si="1"/>
        <v>0</v>
      </c>
      <c r="P82" s="348">
        <f t="shared" si="1"/>
        <v>429483</v>
      </c>
      <c r="Q82" s="363"/>
      <c r="R82" s="350"/>
    </row>
    <row r="83" spans="1:18" s="346" customFormat="1" ht="17.25" customHeight="1" x14ac:dyDescent="0.25">
      <c r="A83" s="347" t="s">
        <v>428</v>
      </c>
      <c r="B83" s="348">
        <v>6415942</v>
      </c>
      <c r="C83" s="348"/>
      <c r="D83" s="348">
        <v>6415942</v>
      </c>
      <c r="E83" s="348"/>
      <c r="F83" s="348"/>
      <c r="G83" s="348"/>
      <c r="H83" s="348"/>
      <c r="I83" s="348"/>
      <c r="J83" s="348">
        <v>1123</v>
      </c>
      <c r="K83" s="348"/>
      <c r="L83" s="348">
        <v>1123</v>
      </c>
      <c r="M83" s="348"/>
      <c r="N83" s="348">
        <f t="shared" si="13"/>
        <v>6417065</v>
      </c>
      <c r="O83" s="348">
        <f t="shared" si="1"/>
        <v>0</v>
      </c>
      <c r="P83" s="348">
        <f t="shared" si="1"/>
        <v>6417065</v>
      </c>
      <c r="Q83" s="363"/>
      <c r="R83" s="350"/>
    </row>
    <row r="84" spans="1:18" s="346" customFormat="1" ht="17.25" customHeight="1" x14ac:dyDescent="0.25">
      <c r="A84" s="347" t="s">
        <v>159</v>
      </c>
      <c r="B84" s="348"/>
      <c r="C84" s="348"/>
      <c r="D84" s="348"/>
      <c r="E84" s="348"/>
      <c r="F84" s="348">
        <v>212998</v>
      </c>
      <c r="G84" s="348"/>
      <c r="H84" s="348">
        <v>212998</v>
      </c>
      <c r="I84" s="348"/>
      <c r="J84" s="348">
        <v>91588</v>
      </c>
      <c r="K84" s="348"/>
      <c r="L84" s="348">
        <v>91588</v>
      </c>
      <c r="M84" s="348"/>
      <c r="N84" s="348">
        <f t="shared" si="13"/>
        <v>304586</v>
      </c>
      <c r="O84" s="348">
        <f t="shared" si="1"/>
        <v>0</v>
      </c>
      <c r="P84" s="348">
        <f t="shared" si="1"/>
        <v>304586</v>
      </c>
      <c r="Q84" s="363"/>
      <c r="R84" s="350"/>
    </row>
    <row r="85" spans="1:18" s="346" customFormat="1" ht="17.25" customHeight="1" x14ac:dyDescent="0.25">
      <c r="A85" s="365" t="s">
        <v>429</v>
      </c>
      <c r="B85" s="366">
        <v>1433358</v>
      </c>
      <c r="C85" s="366"/>
      <c r="D85" s="366">
        <v>1433358</v>
      </c>
      <c r="E85" s="366"/>
      <c r="F85" s="366"/>
      <c r="G85" s="366"/>
      <c r="H85" s="366"/>
      <c r="I85" s="366"/>
      <c r="J85" s="366">
        <v>27650981</v>
      </c>
      <c r="K85" s="366"/>
      <c r="L85" s="366">
        <v>27650981</v>
      </c>
      <c r="M85" s="366"/>
      <c r="N85" s="366">
        <f t="shared" si="13"/>
        <v>29084339</v>
      </c>
      <c r="O85" s="366">
        <f t="shared" si="1"/>
        <v>0</v>
      </c>
      <c r="P85" s="366">
        <f t="shared" si="1"/>
        <v>29084339</v>
      </c>
      <c r="Q85" s="404"/>
      <c r="R85" s="350"/>
    </row>
    <row r="86" spans="1:18" s="346" customFormat="1" ht="17.25" customHeight="1" x14ac:dyDescent="0.25">
      <c r="A86" s="347" t="s">
        <v>419</v>
      </c>
      <c r="B86" s="366"/>
      <c r="C86" s="366"/>
      <c r="D86" s="366"/>
      <c r="E86" s="366"/>
      <c r="F86" s="366"/>
      <c r="G86" s="366"/>
      <c r="H86" s="366"/>
      <c r="I86" s="366"/>
      <c r="J86" s="366">
        <v>9467484</v>
      </c>
      <c r="K86" s="366"/>
      <c r="L86" s="366">
        <v>9467484</v>
      </c>
      <c r="M86" s="366"/>
      <c r="N86" s="366">
        <f t="shared" si="13"/>
        <v>9467484</v>
      </c>
      <c r="O86" s="366">
        <f t="shared" si="1"/>
        <v>0</v>
      </c>
      <c r="P86" s="366">
        <f t="shared" si="1"/>
        <v>9467484</v>
      </c>
      <c r="Q86" s="404"/>
      <c r="R86" s="350"/>
    </row>
    <row r="87" spans="1:18" s="346" customFormat="1" ht="17.25" customHeight="1" x14ac:dyDescent="0.25">
      <c r="A87" s="347"/>
      <c r="B87" s="348"/>
      <c r="C87" s="348"/>
      <c r="D87" s="348"/>
      <c r="E87" s="348"/>
      <c r="F87" s="348"/>
      <c r="G87" s="348"/>
      <c r="H87" s="348"/>
      <c r="I87" s="348"/>
      <c r="J87" s="348"/>
      <c r="K87" s="348"/>
      <c r="L87" s="348"/>
      <c r="M87" s="348"/>
      <c r="N87" s="348">
        <f t="shared" si="1"/>
        <v>0</v>
      </c>
      <c r="O87" s="348">
        <f t="shared" si="1"/>
        <v>0</v>
      </c>
      <c r="P87" s="348">
        <f t="shared" si="1"/>
        <v>0</v>
      </c>
      <c r="Q87" s="363"/>
      <c r="R87" s="350"/>
    </row>
    <row r="88" spans="1:18" s="360" customFormat="1" ht="20.25" customHeight="1" x14ac:dyDescent="0.3">
      <c r="A88" s="358" t="s">
        <v>388</v>
      </c>
      <c r="B88" s="359">
        <f t="shared" ref="B88:M88" si="14">SUM(B90:B97)</f>
        <v>70041420</v>
      </c>
      <c r="C88" s="359">
        <f t="shared" si="14"/>
        <v>5657026</v>
      </c>
      <c r="D88" s="359">
        <f t="shared" si="14"/>
        <v>64384394</v>
      </c>
      <c r="E88" s="359">
        <f t="shared" si="14"/>
        <v>0</v>
      </c>
      <c r="F88" s="359">
        <f t="shared" si="14"/>
        <v>1027215</v>
      </c>
      <c r="G88" s="359">
        <f t="shared" si="14"/>
        <v>0</v>
      </c>
      <c r="H88" s="359">
        <f t="shared" si="14"/>
        <v>1027215</v>
      </c>
      <c r="I88" s="359">
        <f t="shared" si="14"/>
        <v>0</v>
      </c>
      <c r="J88" s="359">
        <f t="shared" si="14"/>
        <v>204894649</v>
      </c>
      <c r="K88" s="359">
        <f t="shared" si="14"/>
        <v>65530136</v>
      </c>
      <c r="L88" s="359">
        <f t="shared" si="14"/>
        <v>139364513</v>
      </c>
      <c r="M88" s="359">
        <f t="shared" si="14"/>
        <v>0</v>
      </c>
      <c r="N88" s="348">
        <f t="shared" si="1"/>
        <v>275963284</v>
      </c>
      <c r="O88" s="348">
        <f t="shared" si="1"/>
        <v>71187162</v>
      </c>
      <c r="P88" s="348">
        <f t="shared" si="1"/>
        <v>204776122</v>
      </c>
      <c r="Q88" s="361">
        <f>SUM(Q90:Q97)</f>
        <v>0</v>
      </c>
      <c r="R88" s="362"/>
    </row>
    <row r="89" spans="1:18" s="369" customFormat="1" ht="17.25" customHeight="1" x14ac:dyDescent="0.25">
      <c r="A89" s="365" t="s">
        <v>389</v>
      </c>
      <c r="B89" s="366"/>
      <c r="C89" s="366"/>
      <c r="D89" s="366"/>
      <c r="E89" s="366"/>
      <c r="F89" s="366"/>
      <c r="G89" s="366"/>
      <c r="H89" s="366"/>
      <c r="I89" s="366"/>
      <c r="J89" s="366"/>
      <c r="K89" s="366"/>
      <c r="L89" s="366"/>
      <c r="M89" s="366"/>
      <c r="N89" s="348">
        <f t="shared" ref="N89:Q147" si="15">SUM(B89+F89+J89)</f>
        <v>0</v>
      </c>
      <c r="O89" s="348">
        <f t="shared" si="15"/>
        <v>0</v>
      </c>
      <c r="P89" s="348">
        <f t="shared" si="15"/>
        <v>0</v>
      </c>
      <c r="Q89" s="367"/>
      <c r="R89" s="368"/>
    </row>
    <row r="90" spans="1:18" s="346" customFormat="1" ht="17.25" customHeight="1" x14ac:dyDescent="0.25">
      <c r="A90" s="347" t="s">
        <v>390</v>
      </c>
      <c r="B90" s="348">
        <v>33257413</v>
      </c>
      <c r="C90" s="348"/>
      <c r="D90" s="348">
        <v>33257413</v>
      </c>
      <c r="E90" s="348"/>
      <c r="F90" s="348">
        <v>401862</v>
      </c>
      <c r="G90" s="348"/>
      <c r="H90" s="348">
        <v>401862</v>
      </c>
      <c r="I90" s="348"/>
      <c r="J90" s="348">
        <v>82846298</v>
      </c>
      <c r="K90" s="348"/>
      <c r="L90" s="348">
        <v>82846298</v>
      </c>
      <c r="M90" s="348"/>
      <c r="N90" s="405">
        <f t="shared" si="15"/>
        <v>116505573</v>
      </c>
      <c r="O90" s="348">
        <f t="shared" si="15"/>
        <v>0</v>
      </c>
      <c r="P90" s="348">
        <f t="shared" si="15"/>
        <v>116505573</v>
      </c>
      <c r="Q90" s="349"/>
      <c r="R90" s="350"/>
    </row>
    <row r="91" spans="1:18" s="346" customFormat="1" ht="17.25" customHeight="1" x14ac:dyDescent="0.25">
      <c r="A91" s="347" t="s">
        <v>391</v>
      </c>
      <c r="B91" s="348">
        <v>22153752</v>
      </c>
      <c r="C91" s="348"/>
      <c r="D91" s="348">
        <v>22153752</v>
      </c>
      <c r="E91" s="348"/>
      <c r="F91" s="348"/>
      <c r="G91" s="348"/>
      <c r="H91" s="348"/>
      <c r="I91" s="348"/>
      <c r="J91" s="348">
        <v>55984388</v>
      </c>
      <c r="K91" s="348"/>
      <c r="L91" s="348">
        <v>55984388</v>
      </c>
      <c r="M91" s="348"/>
      <c r="N91" s="405">
        <f>B91+J91</f>
        <v>78138140</v>
      </c>
      <c r="O91" s="348">
        <f t="shared" si="15"/>
        <v>0</v>
      </c>
      <c r="P91" s="348">
        <f t="shared" si="15"/>
        <v>78138140</v>
      </c>
      <c r="Q91" s="349"/>
      <c r="R91" s="350"/>
    </row>
    <row r="92" spans="1:18" s="346" customFormat="1" ht="17.25" customHeight="1" x14ac:dyDescent="0.25">
      <c r="A92" s="370" t="s">
        <v>392</v>
      </c>
      <c r="B92" s="348"/>
      <c r="C92" s="348"/>
      <c r="D92" s="348"/>
      <c r="E92" s="348"/>
      <c r="F92" s="348"/>
      <c r="G92" s="348"/>
      <c r="H92" s="348"/>
      <c r="I92" s="348"/>
      <c r="J92" s="348">
        <v>19624918</v>
      </c>
      <c r="K92" s="348">
        <v>19624918</v>
      </c>
      <c r="L92" s="348"/>
      <c r="M92" s="348"/>
      <c r="N92" s="405">
        <v>19624918</v>
      </c>
      <c r="O92" s="348">
        <f t="shared" si="15"/>
        <v>19624918</v>
      </c>
      <c r="P92" s="348">
        <f t="shared" si="15"/>
        <v>0</v>
      </c>
      <c r="Q92" s="349"/>
      <c r="R92" s="350"/>
    </row>
    <row r="93" spans="1:18" s="346" customFormat="1" ht="17.25" customHeight="1" x14ac:dyDescent="0.25">
      <c r="A93" s="370" t="s">
        <v>393</v>
      </c>
      <c r="B93" s="348"/>
      <c r="C93" s="348"/>
      <c r="D93" s="348"/>
      <c r="E93" s="348"/>
      <c r="F93" s="348"/>
      <c r="G93" s="348"/>
      <c r="H93" s="348"/>
      <c r="I93" s="348"/>
      <c r="J93" s="348">
        <v>45905218</v>
      </c>
      <c r="K93" s="348">
        <v>45905218</v>
      </c>
      <c r="L93" s="348"/>
      <c r="M93" s="348"/>
      <c r="N93" s="405">
        <f t="shared" si="15"/>
        <v>45905218</v>
      </c>
      <c r="O93" s="348">
        <f t="shared" si="15"/>
        <v>45905218</v>
      </c>
      <c r="P93" s="348">
        <f t="shared" si="15"/>
        <v>0</v>
      </c>
      <c r="Q93" s="349"/>
      <c r="R93" s="350"/>
    </row>
    <row r="94" spans="1:18" s="346" customFormat="1" ht="17.25" customHeight="1" x14ac:dyDescent="0.25">
      <c r="A94" s="406" t="s">
        <v>466</v>
      </c>
      <c r="B94" s="348"/>
      <c r="C94" s="348"/>
      <c r="D94" s="348"/>
      <c r="E94" s="348"/>
      <c r="F94" s="348">
        <v>625353</v>
      </c>
      <c r="G94" s="348"/>
      <c r="H94" s="348">
        <v>625353</v>
      </c>
      <c r="I94" s="348">
        <v>0</v>
      </c>
      <c r="J94" s="348"/>
      <c r="K94" s="348"/>
      <c r="L94" s="348"/>
      <c r="M94" s="348"/>
      <c r="N94" s="405">
        <v>625353</v>
      </c>
      <c r="O94" s="348"/>
      <c r="P94" s="348">
        <v>625353</v>
      </c>
      <c r="Q94" s="349"/>
      <c r="R94" s="350"/>
    </row>
    <row r="95" spans="1:18" s="346" customFormat="1" ht="17.25" customHeight="1" x14ac:dyDescent="0.25">
      <c r="A95" s="406" t="s">
        <v>430</v>
      </c>
      <c r="B95" s="348">
        <v>8973229</v>
      </c>
      <c r="C95" s="348"/>
      <c r="D95" s="348">
        <v>8973229</v>
      </c>
      <c r="E95" s="348"/>
      <c r="F95" s="348"/>
      <c r="G95" s="348"/>
      <c r="H95" s="348"/>
      <c r="I95" s="348"/>
      <c r="J95" s="348">
        <v>533827</v>
      </c>
      <c r="K95" s="348">
        <v>0</v>
      </c>
      <c r="L95" s="348">
        <v>533827</v>
      </c>
      <c r="M95" s="348">
        <v>0</v>
      </c>
      <c r="N95" s="405">
        <f>B95+J95</f>
        <v>9507056</v>
      </c>
      <c r="O95" s="348"/>
      <c r="P95" s="348">
        <v>9507056</v>
      </c>
      <c r="Q95" s="349"/>
      <c r="R95" s="350"/>
    </row>
    <row r="96" spans="1:18" s="346" customFormat="1" ht="17.25" customHeight="1" x14ac:dyDescent="0.25">
      <c r="A96" s="406" t="s">
        <v>419</v>
      </c>
      <c r="B96" s="348">
        <v>5657026</v>
      </c>
      <c r="C96" s="348">
        <v>5657026</v>
      </c>
      <c r="D96" s="348"/>
      <c r="E96" s="348"/>
      <c r="F96" s="348"/>
      <c r="G96" s="348"/>
      <c r="H96" s="348"/>
      <c r="I96" s="348"/>
      <c r="J96" s="348"/>
      <c r="K96" s="348"/>
      <c r="L96" s="348"/>
      <c r="M96" s="348"/>
      <c r="N96" s="405">
        <v>5657026</v>
      </c>
      <c r="O96" s="348">
        <v>5657026</v>
      </c>
      <c r="P96" s="348"/>
      <c r="Q96" s="349"/>
      <c r="R96" s="350"/>
    </row>
    <row r="97" spans="1:18" s="346" customFormat="1" ht="17.25" customHeight="1" x14ac:dyDescent="0.25">
      <c r="A97" s="370"/>
      <c r="B97" s="348"/>
      <c r="C97" s="348"/>
      <c r="D97" s="348"/>
      <c r="E97" s="348"/>
      <c r="F97" s="348"/>
      <c r="G97" s="348"/>
      <c r="H97" s="348"/>
      <c r="I97" s="348"/>
      <c r="J97" s="348"/>
      <c r="K97" s="348"/>
      <c r="L97" s="348"/>
      <c r="M97" s="348"/>
      <c r="N97" s="348"/>
      <c r="O97" s="348"/>
      <c r="P97" s="348"/>
      <c r="Q97" s="349"/>
      <c r="R97" s="350"/>
    </row>
    <row r="98" spans="1:18" s="346" customFormat="1" ht="22.5" customHeight="1" x14ac:dyDescent="0.25">
      <c r="A98" s="371" t="s">
        <v>394</v>
      </c>
      <c r="B98" s="372">
        <f t="shared" ref="B98:Q98" si="16">SUM(B63+B65+B69+B88)</f>
        <v>523469871</v>
      </c>
      <c r="C98" s="372">
        <f t="shared" si="16"/>
        <v>321092287</v>
      </c>
      <c r="D98" s="372">
        <f t="shared" si="16"/>
        <v>202377584</v>
      </c>
      <c r="E98" s="372">
        <f t="shared" si="16"/>
        <v>0</v>
      </c>
      <c r="F98" s="372">
        <f t="shared" si="16"/>
        <v>769894695</v>
      </c>
      <c r="G98" s="372">
        <f t="shared" si="16"/>
        <v>248836175</v>
      </c>
      <c r="H98" s="372">
        <f t="shared" si="16"/>
        <v>521058520</v>
      </c>
      <c r="I98" s="372">
        <f t="shared" si="16"/>
        <v>0</v>
      </c>
      <c r="J98" s="372">
        <f t="shared" si="16"/>
        <v>1932073988</v>
      </c>
      <c r="K98" s="372">
        <f t="shared" si="16"/>
        <v>1414434658</v>
      </c>
      <c r="L98" s="372">
        <f t="shared" si="16"/>
        <v>517639330</v>
      </c>
      <c r="M98" s="372">
        <f t="shared" si="16"/>
        <v>0</v>
      </c>
      <c r="N98" s="471">
        <f t="shared" si="15"/>
        <v>3225438554</v>
      </c>
      <c r="O98" s="471">
        <f t="shared" si="15"/>
        <v>1984363120</v>
      </c>
      <c r="P98" s="471">
        <f t="shared" si="15"/>
        <v>1241075434</v>
      </c>
      <c r="Q98" s="466">
        <f t="shared" si="16"/>
        <v>0</v>
      </c>
      <c r="R98" s="345"/>
    </row>
    <row r="99" spans="1:18" ht="19.5" customHeight="1" x14ac:dyDescent="0.25">
      <c r="A99" s="374" t="s">
        <v>395</v>
      </c>
      <c r="B99" s="348"/>
      <c r="C99" s="348"/>
      <c r="D99" s="348"/>
      <c r="E99" s="348"/>
      <c r="F99" s="348"/>
      <c r="G99" s="348"/>
      <c r="H99" s="348"/>
      <c r="I99" s="348"/>
      <c r="J99" s="348"/>
      <c r="K99" s="348"/>
      <c r="L99" s="348"/>
      <c r="M99" s="348"/>
      <c r="N99" s="348">
        <f t="shared" si="15"/>
        <v>0</v>
      </c>
      <c r="O99" s="348">
        <f t="shared" si="15"/>
        <v>0</v>
      </c>
      <c r="P99" s="348">
        <f t="shared" si="15"/>
        <v>0</v>
      </c>
      <c r="Q99" s="349">
        <f>SUM(E99+I99+M99)</f>
        <v>0</v>
      </c>
      <c r="R99" s="350"/>
    </row>
    <row r="100" spans="1:18" s="376" customFormat="1" ht="35.25" customHeight="1" x14ac:dyDescent="0.25">
      <c r="A100" s="375" t="s">
        <v>186</v>
      </c>
      <c r="B100" s="348">
        <v>62417</v>
      </c>
      <c r="C100" s="348">
        <v>62417</v>
      </c>
      <c r="D100" s="348"/>
      <c r="E100" s="348"/>
      <c r="F100" s="348"/>
      <c r="G100" s="348"/>
      <c r="H100" s="348"/>
      <c r="I100" s="348"/>
      <c r="J100" s="348">
        <v>61269884</v>
      </c>
      <c r="K100" s="348">
        <v>61269884</v>
      </c>
      <c r="L100" s="348"/>
      <c r="M100" s="348"/>
      <c r="N100" s="366">
        <f t="shared" si="15"/>
        <v>61332301</v>
      </c>
      <c r="O100" s="348">
        <f t="shared" si="15"/>
        <v>61332301</v>
      </c>
      <c r="P100" s="348">
        <f t="shared" si="15"/>
        <v>0</v>
      </c>
      <c r="Q100" s="349">
        <f>SUM(E100+I100+M100)</f>
        <v>0</v>
      </c>
      <c r="R100" s="350"/>
    </row>
    <row r="101" spans="1:18" ht="21.75" customHeight="1" x14ac:dyDescent="0.25">
      <c r="A101" s="377" t="s">
        <v>185</v>
      </c>
      <c r="B101" s="348">
        <v>1199800997</v>
      </c>
      <c r="C101" s="348">
        <v>1199800997</v>
      </c>
      <c r="D101" s="348"/>
      <c r="E101" s="348"/>
      <c r="F101" s="378"/>
      <c r="G101" s="378"/>
      <c r="H101" s="378"/>
      <c r="I101" s="378"/>
      <c r="J101" s="348"/>
      <c r="K101" s="348"/>
      <c r="L101" s="348"/>
      <c r="M101" s="348"/>
      <c r="N101" s="366">
        <f t="shared" si="15"/>
        <v>1199800997</v>
      </c>
      <c r="O101" s="348">
        <f t="shared" si="15"/>
        <v>1199800997</v>
      </c>
      <c r="P101" s="348">
        <f t="shared" si="15"/>
        <v>0</v>
      </c>
      <c r="Q101" s="349">
        <f>SUM(E101+I101+M101)</f>
        <v>0</v>
      </c>
      <c r="R101" s="350"/>
    </row>
    <row r="102" spans="1:18" ht="21.75" customHeight="1" x14ac:dyDescent="0.25">
      <c r="A102" s="407" t="s">
        <v>431</v>
      </c>
      <c r="B102" s="348">
        <v>11500000</v>
      </c>
      <c r="C102" s="348">
        <v>11500000</v>
      </c>
      <c r="D102" s="348"/>
      <c r="E102" s="348"/>
      <c r="F102" s="378"/>
      <c r="G102" s="378"/>
      <c r="H102" s="378"/>
      <c r="I102" s="378"/>
      <c r="J102" s="348"/>
      <c r="K102" s="348"/>
      <c r="L102" s="348"/>
      <c r="M102" s="348"/>
      <c r="N102" s="366">
        <f t="shared" si="15"/>
        <v>11500000</v>
      </c>
      <c r="O102" s="348">
        <f t="shared" si="15"/>
        <v>11500000</v>
      </c>
      <c r="P102" s="348">
        <f t="shared" si="15"/>
        <v>0</v>
      </c>
      <c r="Q102" s="349"/>
      <c r="R102" s="350"/>
    </row>
    <row r="103" spans="1:18" ht="30.75" customHeight="1" x14ac:dyDescent="0.25">
      <c r="A103" s="407" t="s">
        <v>396</v>
      </c>
      <c r="B103" s="378">
        <v>236982840</v>
      </c>
      <c r="C103" s="378">
        <v>236982840</v>
      </c>
      <c r="D103" s="378"/>
      <c r="E103" s="378"/>
      <c r="F103" s="378">
        <v>295183833</v>
      </c>
      <c r="G103" s="378">
        <v>295183833</v>
      </c>
      <c r="H103" s="378"/>
      <c r="I103" s="378"/>
      <c r="J103" s="348">
        <v>161032511</v>
      </c>
      <c r="K103" s="348">
        <v>161032511</v>
      </c>
      <c r="L103" s="348"/>
      <c r="M103" s="348"/>
      <c r="N103" s="366">
        <f t="shared" si="15"/>
        <v>693199184</v>
      </c>
      <c r="O103" s="348">
        <f t="shared" si="15"/>
        <v>693199184</v>
      </c>
      <c r="P103" s="348">
        <f t="shared" si="15"/>
        <v>0</v>
      </c>
      <c r="Q103" s="349">
        <f>SUM(E103+I103+M103)</f>
        <v>0</v>
      </c>
      <c r="R103" s="350"/>
    </row>
    <row r="104" spans="1:18" ht="33" customHeight="1" x14ac:dyDescent="0.25">
      <c r="A104" s="407" t="s">
        <v>182</v>
      </c>
      <c r="B104" s="379">
        <v>1391400401</v>
      </c>
      <c r="C104" s="379">
        <v>1391400401</v>
      </c>
      <c r="D104" s="379"/>
      <c r="E104" s="379"/>
      <c r="F104" s="378"/>
      <c r="G104" s="378"/>
      <c r="H104" s="378"/>
      <c r="I104" s="378"/>
      <c r="J104" s="348"/>
      <c r="K104" s="348"/>
      <c r="L104" s="348"/>
      <c r="M104" s="348"/>
      <c r="N104" s="366">
        <f t="shared" si="15"/>
        <v>1391400401</v>
      </c>
      <c r="O104" s="348">
        <f t="shared" si="15"/>
        <v>1391400401</v>
      </c>
      <c r="P104" s="348">
        <f t="shared" si="15"/>
        <v>0</v>
      </c>
      <c r="Q104" s="349">
        <f>SUM(E104+I104+M104)</f>
        <v>0</v>
      </c>
      <c r="R104" s="350"/>
    </row>
    <row r="105" spans="1:18" ht="21" customHeight="1" x14ac:dyDescent="0.25">
      <c r="A105" s="407" t="s">
        <v>467</v>
      </c>
      <c r="B105" s="378">
        <v>11159825</v>
      </c>
      <c r="C105" s="378">
        <v>11159825</v>
      </c>
      <c r="D105" s="378"/>
      <c r="E105" s="378"/>
      <c r="F105" s="378"/>
      <c r="G105" s="378"/>
      <c r="H105" s="378"/>
      <c r="I105" s="378"/>
      <c r="J105" s="348"/>
      <c r="K105" s="348"/>
      <c r="L105" s="348"/>
      <c r="M105" s="348"/>
      <c r="N105" s="366">
        <f t="shared" si="15"/>
        <v>11159825</v>
      </c>
      <c r="O105" s="348">
        <f t="shared" si="15"/>
        <v>11159825</v>
      </c>
      <c r="P105" s="348">
        <f t="shared" si="15"/>
        <v>0</v>
      </c>
      <c r="Q105" s="349">
        <f>SUM(E105+I105+M105)</f>
        <v>0</v>
      </c>
      <c r="R105" s="350"/>
    </row>
    <row r="106" spans="1:18" ht="19.5" customHeight="1" x14ac:dyDescent="0.25">
      <c r="A106" s="468" t="s">
        <v>181</v>
      </c>
      <c r="B106" s="378">
        <v>167642848</v>
      </c>
      <c r="C106" s="378">
        <v>167642848</v>
      </c>
      <c r="D106" s="378"/>
      <c r="E106" s="378"/>
      <c r="F106" s="378"/>
      <c r="G106" s="378"/>
      <c r="H106" s="378"/>
      <c r="I106" s="378"/>
      <c r="J106" s="348"/>
      <c r="K106" s="348"/>
      <c r="L106" s="348"/>
      <c r="M106" s="348"/>
      <c r="N106" s="366">
        <f t="shared" si="15"/>
        <v>167642848</v>
      </c>
      <c r="O106" s="348">
        <f t="shared" si="15"/>
        <v>167642848</v>
      </c>
      <c r="P106" s="348">
        <f t="shared" si="15"/>
        <v>0</v>
      </c>
      <c r="Q106" s="349"/>
      <c r="R106" s="350"/>
    </row>
    <row r="107" spans="1:18" s="382" customFormat="1" ht="29.25" customHeight="1" x14ac:dyDescent="0.25">
      <c r="A107" s="469" t="s">
        <v>469</v>
      </c>
      <c r="B107" s="381">
        <v>2940000</v>
      </c>
      <c r="C107" s="381"/>
      <c r="D107" s="381">
        <v>2940000</v>
      </c>
      <c r="E107" s="381"/>
      <c r="F107" s="381">
        <v>240000</v>
      </c>
      <c r="G107" s="381"/>
      <c r="H107" s="381">
        <v>240000</v>
      </c>
      <c r="I107" s="381"/>
      <c r="J107" s="366"/>
      <c r="K107" s="366"/>
      <c r="L107" s="366"/>
      <c r="M107" s="366"/>
      <c r="N107" s="366">
        <f t="shared" si="15"/>
        <v>3180000</v>
      </c>
      <c r="O107" s="348">
        <f t="shared" si="15"/>
        <v>0</v>
      </c>
      <c r="P107" s="348">
        <f t="shared" si="15"/>
        <v>3180000</v>
      </c>
      <c r="Q107" s="367">
        <f t="shared" si="15"/>
        <v>0</v>
      </c>
      <c r="R107" s="368"/>
    </row>
    <row r="108" spans="1:18" ht="17.25" customHeight="1" x14ac:dyDescent="0.25">
      <c r="A108" s="377" t="s">
        <v>397</v>
      </c>
      <c r="B108" s="378"/>
      <c r="C108" s="378"/>
      <c r="D108" s="378"/>
      <c r="E108" s="378"/>
      <c r="F108" s="378"/>
      <c r="G108" s="378"/>
      <c r="H108" s="378"/>
      <c r="I108" s="378"/>
      <c r="J108" s="348">
        <v>13864000</v>
      </c>
      <c r="K108" s="348">
        <v>13864000</v>
      </c>
      <c r="L108" s="348"/>
      <c r="M108" s="348"/>
      <c r="N108" s="366">
        <f t="shared" si="15"/>
        <v>13864000</v>
      </c>
      <c r="O108" s="348">
        <f t="shared" si="15"/>
        <v>13864000</v>
      </c>
      <c r="P108" s="348">
        <f t="shared" si="15"/>
        <v>0</v>
      </c>
      <c r="Q108" s="349">
        <f t="shared" si="15"/>
        <v>0</v>
      </c>
      <c r="R108" s="350"/>
    </row>
    <row r="109" spans="1:18" ht="21" customHeight="1" x14ac:dyDescent="0.25">
      <c r="A109" s="377" t="s">
        <v>179</v>
      </c>
      <c r="B109" s="379"/>
      <c r="C109" s="379"/>
      <c r="D109" s="379"/>
      <c r="E109" s="379"/>
      <c r="F109" s="379">
        <v>7862550</v>
      </c>
      <c r="G109" s="379"/>
      <c r="H109" s="379">
        <v>7862550</v>
      </c>
      <c r="I109" s="379"/>
      <c r="J109" s="348">
        <v>1137450</v>
      </c>
      <c r="K109" s="348"/>
      <c r="L109" s="348">
        <v>1137450</v>
      </c>
      <c r="M109" s="348"/>
      <c r="N109" s="366">
        <f t="shared" si="15"/>
        <v>9000000</v>
      </c>
      <c r="O109" s="348">
        <f t="shared" si="15"/>
        <v>0</v>
      </c>
      <c r="P109" s="348">
        <f t="shared" si="15"/>
        <v>9000000</v>
      </c>
      <c r="Q109" s="349">
        <f t="shared" si="15"/>
        <v>0</v>
      </c>
      <c r="R109" s="350"/>
    </row>
    <row r="110" spans="1:18" s="382" customFormat="1" ht="17.25" customHeight="1" x14ac:dyDescent="0.25">
      <c r="A110" s="380" t="s">
        <v>398</v>
      </c>
      <c r="B110" s="381"/>
      <c r="C110" s="381"/>
      <c r="D110" s="381"/>
      <c r="E110" s="381"/>
      <c r="F110" s="381"/>
      <c r="G110" s="381"/>
      <c r="H110" s="381"/>
      <c r="I110" s="381"/>
      <c r="J110" s="366">
        <v>83357954</v>
      </c>
      <c r="K110" s="383">
        <v>83357954</v>
      </c>
      <c r="L110" s="366"/>
      <c r="M110" s="366"/>
      <c r="N110" s="366">
        <f t="shared" si="15"/>
        <v>83357954</v>
      </c>
      <c r="O110" s="348">
        <f t="shared" si="15"/>
        <v>83357954</v>
      </c>
      <c r="P110" s="348">
        <f t="shared" si="15"/>
        <v>0</v>
      </c>
      <c r="Q110" s="367">
        <f t="shared" si="15"/>
        <v>0</v>
      </c>
      <c r="R110" s="368"/>
    </row>
    <row r="111" spans="1:18" s="382" customFormat="1" ht="17.25" customHeight="1" x14ac:dyDescent="0.25">
      <c r="A111" s="380" t="s">
        <v>399</v>
      </c>
      <c r="B111" s="381"/>
      <c r="C111" s="381"/>
      <c r="D111" s="381"/>
      <c r="E111" s="381"/>
      <c r="F111" s="381"/>
      <c r="G111" s="381"/>
      <c r="H111" s="381"/>
      <c r="I111" s="381"/>
      <c r="J111" s="366">
        <v>1067004</v>
      </c>
      <c r="K111" s="366">
        <v>1067004</v>
      </c>
      <c r="L111" s="366"/>
      <c r="M111" s="366"/>
      <c r="N111" s="366">
        <f t="shared" si="15"/>
        <v>1067004</v>
      </c>
      <c r="O111" s="348">
        <f t="shared" si="15"/>
        <v>1067004</v>
      </c>
      <c r="P111" s="348">
        <f t="shared" si="15"/>
        <v>0</v>
      </c>
      <c r="Q111" s="367">
        <f t="shared" si="15"/>
        <v>0</v>
      </c>
      <c r="R111" s="368"/>
    </row>
    <row r="112" spans="1:18" ht="17.25" customHeight="1" x14ac:dyDescent="0.25">
      <c r="A112" s="377" t="s">
        <v>319</v>
      </c>
      <c r="B112" s="378"/>
      <c r="C112" s="378"/>
      <c r="D112" s="378"/>
      <c r="E112" s="378"/>
      <c r="F112" s="378">
        <v>21247800</v>
      </c>
      <c r="G112" s="378">
        <v>21247800</v>
      </c>
      <c r="H112" s="378"/>
      <c r="I112" s="378"/>
      <c r="J112" s="348">
        <v>3501857</v>
      </c>
      <c r="K112" s="348">
        <v>3501857</v>
      </c>
      <c r="L112" s="348"/>
      <c r="M112" s="348"/>
      <c r="N112" s="366">
        <f t="shared" si="15"/>
        <v>24749657</v>
      </c>
      <c r="O112" s="348">
        <f t="shared" si="15"/>
        <v>24749657</v>
      </c>
      <c r="P112" s="348">
        <f t="shared" si="15"/>
        <v>0</v>
      </c>
      <c r="Q112" s="349">
        <f t="shared" si="15"/>
        <v>0</v>
      </c>
      <c r="R112" s="350"/>
    </row>
    <row r="113" spans="1:18" ht="19.5" customHeight="1" x14ac:dyDescent="0.25">
      <c r="A113" s="377" t="s">
        <v>400</v>
      </c>
      <c r="B113" s="378"/>
      <c r="C113" s="378"/>
      <c r="D113" s="378"/>
      <c r="E113" s="378"/>
      <c r="F113" s="378"/>
      <c r="G113" s="378"/>
      <c r="H113" s="378"/>
      <c r="I113" s="378"/>
      <c r="J113" s="348">
        <v>47600</v>
      </c>
      <c r="K113" s="348"/>
      <c r="L113" s="348">
        <v>47600</v>
      </c>
      <c r="M113" s="348"/>
      <c r="N113" s="366">
        <f t="shared" si="15"/>
        <v>47600</v>
      </c>
      <c r="O113" s="348">
        <f t="shared" si="15"/>
        <v>0</v>
      </c>
      <c r="P113" s="348">
        <f t="shared" si="15"/>
        <v>47600</v>
      </c>
      <c r="Q113" s="349">
        <f t="shared" si="15"/>
        <v>0</v>
      </c>
      <c r="R113" s="350"/>
    </row>
    <row r="114" spans="1:18" ht="18" customHeight="1" x14ac:dyDescent="0.25">
      <c r="A114" s="377" t="s">
        <v>401</v>
      </c>
      <c r="B114" s="378"/>
      <c r="C114" s="378"/>
      <c r="D114" s="378"/>
      <c r="E114" s="378"/>
      <c r="F114" s="378"/>
      <c r="G114" s="378"/>
      <c r="H114" s="378"/>
      <c r="I114" s="378"/>
      <c r="J114" s="348"/>
      <c r="K114" s="348"/>
      <c r="L114" s="348"/>
      <c r="M114" s="348"/>
      <c r="N114" s="366">
        <f t="shared" si="15"/>
        <v>0</v>
      </c>
      <c r="O114" s="348">
        <f t="shared" si="15"/>
        <v>0</v>
      </c>
      <c r="P114" s="348">
        <f t="shared" si="15"/>
        <v>0</v>
      </c>
      <c r="Q114" s="349">
        <f t="shared" si="15"/>
        <v>0</v>
      </c>
      <c r="R114" s="350"/>
    </row>
    <row r="115" spans="1:18" ht="20.25" customHeight="1" x14ac:dyDescent="0.25">
      <c r="A115" s="468" t="s">
        <v>165</v>
      </c>
      <c r="B115" s="378"/>
      <c r="C115" s="378"/>
      <c r="D115" s="378"/>
      <c r="E115" s="378"/>
      <c r="F115" s="378">
        <v>36046793</v>
      </c>
      <c r="G115" s="378"/>
      <c r="H115" s="378">
        <v>36046793</v>
      </c>
      <c r="I115" s="378"/>
      <c r="J115" s="348">
        <v>1239259</v>
      </c>
      <c r="K115" s="348"/>
      <c r="L115" s="348">
        <v>1239259</v>
      </c>
      <c r="M115" s="348"/>
      <c r="N115" s="366">
        <f t="shared" ref="N115:Q136" si="17">SUM(B115+F115+J115)</f>
        <v>37286052</v>
      </c>
      <c r="O115" s="348">
        <f t="shared" si="17"/>
        <v>0</v>
      </c>
      <c r="P115" s="348">
        <f t="shared" si="17"/>
        <v>37286052</v>
      </c>
      <c r="Q115" s="349"/>
      <c r="R115" s="350"/>
    </row>
    <row r="116" spans="1:18" ht="21" customHeight="1" x14ac:dyDescent="0.25">
      <c r="A116" s="377" t="s">
        <v>402</v>
      </c>
      <c r="B116" s="378"/>
      <c r="C116" s="378"/>
      <c r="D116" s="378"/>
      <c r="E116" s="378"/>
      <c r="F116" s="378"/>
      <c r="G116" s="378"/>
      <c r="H116" s="378"/>
      <c r="I116" s="378"/>
      <c r="J116" s="348"/>
      <c r="K116" s="348"/>
      <c r="L116" s="348"/>
      <c r="M116" s="348"/>
      <c r="N116" s="366">
        <f t="shared" si="17"/>
        <v>0</v>
      </c>
      <c r="O116" s="348">
        <f t="shared" si="17"/>
        <v>0</v>
      </c>
      <c r="P116" s="348">
        <f t="shared" si="17"/>
        <v>0</v>
      </c>
      <c r="Q116" s="349">
        <f t="shared" si="17"/>
        <v>0</v>
      </c>
      <c r="R116" s="350"/>
    </row>
    <row r="117" spans="1:18" ht="18" customHeight="1" x14ac:dyDescent="0.25">
      <c r="A117" s="377" t="s">
        <v>403</v>
      </c>
      <c r="B117" s="378"/>
      <c r="C117" s="378"/>
      <c r="D117" s="378"/>
      <c r="E117" s="378"/>
      <c r="F117" s="378">
        <v>204434384</v>
      </c>
      <c r="G117" s="378"/>
      <c r="H117" s="378">
        <v>204434384</v>
      </c>
      <c r="I117" s="378"/>
      <c r="J117" s="348">
        <v>96968697</v>
      </c>
      <c r="K117" s="348"/>
      <c r="L117" s="348">
        <v>96968697</v>
      </c>
      <c r="M117" s="348"/>
      <c r="N117" s="366">
        <f t="shared" si="17"/>
        <v>301403081</v>
      </c>
      <c r="O117" s="348">
        <f t="shared" si="17"/>
        <v>0</v>
      </c>
      <c r="P117" s="348">
        <f t="shared" si="17"/>
        <v>301403081</v>
      </c>
      <c r="Q117" s="349">
        <f t="shared" si="17"/>
        <v>0</v>
      </c>
      <c r="R117" s="350"/>
    </row>
    <row r="118" spans="1:18" ht="17.25" customHeight="1" x14ac:dyDescent="0.25">
      <c r="A118" s="377" t="s">
        <v>404</v>
      </c>
      <c r="B118" s="378"/>
      <c r="C118" s="378"/>
      <c r="D118" s="378"/>
      <c r="E118" s="378"/>
      <c r="F118" s="378"/>
      <c r="G118" s="378"/>
      <c r="H118" s="378"/>
      <c r="I118" s="378"/>
      <c r="J118" s="348">
        <v>440000</v>
      </c>
      <c r="K118" s="348"/>
      <c r="L118" s="348">
        <v>440000</v>
      </c>
      <c r="M118" s="348"/>
      <c r="N118" s="366">
        <f t="shared" si="17"/>
        <v>440000</v>
      </c>
      <c r="O118" s="348">
        <f t="shared" si="17"/>
        <v>0</v>
      </c>
      <c r="P118" s="348">
        <f t="shared" si="17"/>
        <v>440000</v>
      </c>
      <c r="Q118" s="349">
        <f t="shared" si="17"/>
        <v>0</v>
      </c>
      <c r="R118" s="350"/>
    </row>
    <row r="119" spans="1:18" ht="17.25" customHeight="1" x14ac:dyDescent="0.25">
      <c r="A119" s="377" t="s">
        <v>405</v>
      </c>
      <c r="B119" s="378"/>
      <c r="C119" s="378"/>
      <c r="D119" s="378"/>
      <c r="E119" s="378"/>
      <c r="F119" s="378">
        <v>11805436</v>
      </c>
      <c r="G119" s="378"/>
      <c r="H119" s="378">
        <v>11805436</v>
      </c>
      <c r="I119" s="378"/>
      <c r="J119" s="348">
        <v>14593395</v>
      </c>
      <c r="K119" s="348"/>
      <c r="L119" s="348">
        <v>14593395</v>
      </c>
      <c r="M119" s="348"/>
      <c r="N119" s="366">
        <f t="shared" si="17"/>
        <v>26398831</v>
      </c>
      <c r="O119" s="348">
        <f t="shared" si="17"/>
        <v>0</v>
      </c>
      <c r="P119" s="348">
        <f t="shared" si="17"/>
        <v>26398831</v>
      </c>
      <c r="Q119" s="349">
        <f t="shared" si="17"/>
        <v>0</v>
      </c>
      <c r="R119" s="350"/>
    </row>
    <row r="120" spans="1:18" ht="17.25" customHeight="1" x14ac:dyDescent="0.25">
      <c r="A120" s="380" t="s">
        <v>172</v>
      </c>
      <c r="B120" s="381">
        <v>107400</v>
      </c>
      <c r="C120" s="381"/>
      <c r="D120" s="381">
        <v>107400</v>
      </c>
      <c r="E120" s="381"/>
      <c r="F120" s="381"/>
      <c r="G120" s="381"/>
      <c r="H120" s="381"/>
      <c r="I120" s="381"/>
      <c r="J120" s="366">
        <v>8252780</v>
      </c>
      <c r="K120" s="366"/>
      <c r="L120" s="366">
        <v>8252780</v>
      </c>
      <c r="M120" s="366"/>
      <c r="N120" s="366">
        <f t="shared" si="17"/>
        <v>8360180</v>
      </c>
      <c r="O120" s="348">
        <f t="shared" si="17"/>
        <v>0</v>
      </c>
      <c r="P120" s="348">
        <f t="shared" si="17"/>
        <v>8360180</v>
      </c>
      <c r="Q120" s="367">
        <f t="shared" si="17"/>
        <v>0</v>
      </c>
      <c r="R120" s="350"/>
    </row>
    <row r="121" spans="1:18" ht="17.25" customHeight="1" x14ac:dyDescent="0.25">
      <c r="A121" s="377" t="s">
        <v>406</v>
      </c>
      <c r="B121" s="378"/>
      <c r="C121" s="378"/>
      <c r="D121" s="378"/>
      <c r="E121" s="378"/>
      <c r="F121" s="378"/>
      <c r="G121" s="378"/>
      <c r="H121" s="378"/>
      <c r="I121" s="378"/>
      <c r="J121" s="348">
        <v>35768512</v>
      </c>
      <c r="K121" s="348"/>
      <c r="L121" s="348">
        <v>35768512</v>
      </c>
      <c r="M121" s="348"/>
      <c r="N121" s="366">
        <f t="shared" si="17"/>
        <v>35768512</v>
      </c>
      <c r="O121" s="348">
        <f t="shared" si="17"/>
        <v>0</v>
      </c>
      <c r="P121" s="348">
        <f t="shared" si="17"/>
        <v>35768512</v>
      </c>
      <c r="Q121" s="349">
        <f t="shared" si="17"/>
        <v>0</v>
      </c>
      <c r="R121" s="350"/>
    </row>
    <row r="122" spans="1:18" ht="21.75" customHeight="1" x14ac:dyDescent="0.25">
      <c r="A122" s="377" t="s">
        <v>171</v>
      </c>
      <c r="B122" s="378"/>
      <c r="C122" s="378"/>
      <c r="D122" s="378"/>
      <c r="E122" s="378"/>
      <c r="F122" s="378"/>
      <c r="G122" s="378"/>
      <c r="H122" s="378"/>
      <c r="I122" s="378"/>
      <c r="J122" s="348">
        <v>7081503</v>
      </c>
      <c r="K122" s="348"/>
      <c r="L122" s="348">
        <v>7081503</v>
      </c>
      <c r="M122" s="348"/>
      <c r="N122" s="366">
        <f t="shared" si="17"/>
        <v>7081503</v>
      </c>
      <c r="O122" s="348">
        <f t="shared" si="17"/>
        <v>0</v>
      </c>
      <c r="P122" s="348">
        <f t="shared" si="17"/>
        <v>7081503</v>
      </c>
      <c r="Q122" s="349">
        <f t="shared" si="17"/>
        <v>0</v>
      </c>
      <c r="R122" s="350"/>
    </row>
    <row r="123" spans="1:18" s="382" customFormat="1" ht="18" customHeight="1" x14ac:dyDescent="0.25">
      <c r="A123" s="377" t="s">
        <v>170</v>
      </c>
      <c r="B123" s="378"/>
      <c r="C123" s="378"/>
      <c r="D123" s="378"/>
      <c r="E123" s="378"/>
      <c r="F123" s="378"/>
      <c r="G123" s="378"/>
      <c r="H123" s="378"/>
      <c r="I123" s="378"/>
      <c r="J123" s="348">
        <v>21100</v>
      </c>
      <c r="K123" s="348">
        <v>21100</v>
      </c>
      <c r="L123" s="348"/>
      <c r="M123" s="348"/>
      <c r="N123" s="366">
        <f t="shared" si="17"/>
        <v>21100</v>
      </c>
      <c r="O123" s="348">
        <f t="shared" si="17"/>
        <v>21100</v>
      </c>
      <c r="P123" s="348">
        <f t="shared" si="17"/>
        <v>0</v>
      </c>
      <c r="Q123" s="349">
        <f t="shared" si="17"/>
        <v>0</v>
      </c>
      <c r="R123" s="368"/>
    </row>
    <row r="124" spans="1:18" ht="17.25" customHeight="1" x14ac:dyDescent="0.25">
      <c r="A124" s="407" t="s">
        <v>328</v>
      </c>
      <c r="B124" s="378">
        <v>59484025</v>
      </c>
      <c r="C124" s="378">
        <v>59484025</v>
      </c>
      <c r="D124" s="378"/>
      <c r="E124" s="378"/>
      <c r="F124" s="378"/>
      <c r="G124" s="378"/>
      <c r="H124" s="378"/>
      <c r="I124" s="378"/>
      <c r="J124" s="348"/>
      <c r="K124" s="348"/>
      <c r="L124" s="348"/>
      <c r="M124" s="348"/>
      <c r="N124" s="366">
        <f t="shared" si="17"/>
        <v>59484025</v>
      </c>
      <c r="O124" s="348">
        <f t="shared" si="17"/>
        <v>59484025</v>
      </c>
      <c r="P124" s="348">
        <f t="shared" si="17"/>
        <v>0</v>
      </c>
      <c r="Q124" s="349">
        <f t="shared" si="17"/>
        <v>0</v>
      </c>
      <c r="R124" s="350"/>
    </row>
    <row r="125" spans="1:18" ht="17.25" customHeight="1" x14ac:dyDescent="0.25">
      <c r="A125" s="468" t="s">
        <v>432</v>
      </c>
      <c r="B125" s="378"/>
      <c r="C125" s="378"/>
      <c r="D125" s="378"/>
      <c r="E125" s="378"/>
      <c r="F125" s="378"/>
      <c r="G125" s="378"/>
      <c r="H125" s="378"/>
      <c r="I125" s="378"/>
      <c r="J125" s="348">
        <v>1370710</v>
      </c>
      <c r="K125" s="348">
        <v>1370710</v>
      </c>
      <c r="L125" s="348"/>
      <c r="M125" s="348"/>
      <c r="N125" s="366">
        <f t="shared" si="17"/>
        <v>1370710</v>
      </c>
      <c r="O125" s="348">
        <f t="shared" si="17"/>
        <v>1370710</v>
      </c>
      <c r="P125" s="348">
        <f t="shared" si="17"/>
        <v>0</v>
      </c>
      <c r="Q125" s="349"/>
      <c r="R125" s="350"/>
    </row>
    <row r="126" spans="1:18" ht="15" customHeight="1" x14ac:dyDescent="0.25">
      <c r="A126" s="377" t="s">
        <v>407</v>
      </c>
      <c r="B126" s="378">
        <v>150000</v>
      </c>
      <c r="C126" s="378"/>
      <c r="D126" s="378">
        <v>150000</v>
      </c>
      <c r="E126" s="378"/>
      <c r="F126" s="378"/>
      <c r="G126" s="378"/>
      <c r="H126" s="378"/>
      <c r="I126" s="378"/>
      <c r="J126" s="348">
        <v>4634870</v>
      </c>
      <c r="K126" s="348"/>
      <c r="L126" s="348">
        <v>4634870</v>
      </c>
      <c r="M126" s="348"/>
      <c r="N126" s="366">
        <f t="shared" si="17"/>
        <v>4784870</v>
      </c>
      <c r="O126" s="348">
        <f t="shared" si="17"/>
        <v>0</v>
      </c>
      <c r="P126" s="348">
        <f t="shared" si="17"/>
        <v>4784870</v>
      </c>
      <c r="Q126" s="349">
        <f t="shared" si="17"/>
        <v>0</v>
      </c>
      <c r="R126" s="350"/>
    </row>
    <row r="127" spans="1:18" ht="33" customHeight="1" x14ac:dyDescent="0.25">
      <c r="A127" s="468" t="s">
        <v>323</v>
      </c>
      <c r="B127" s="378">
        <v>112819903</v>
      </c>
      <c r="C127" s="378">
        <v>112819903</v>
      </c>
      <c r="D127" s="378"/>
      <c r="E127" s="378"/>
      <c r="F127" s="378"/>
      <c r="G127" s="378"/>
      <c r="H127" s="378"/>
      <c r="I127" s="378"/>
      <c r="J127" s="348"/>
      <c r="K127" s="348"/>
      <c r="L127" s="348"/>
      <c r="M127" s="348"/>
      <c r="N127" s="366">
        <f t="shared" si="17"/>
        <v>112819903</v>
      </c>
      <c r="O127" s="348">
        <f t="shared" si="17"/>
        <v>112819903</v>
      </c>
      <c r="P127" s="348">
        <f t="shared" si="17"/>
        <v>0</v>
      </c>
      <c r="Q127" s="349">
        <f t="shared" si="17"/>
        <v>0</v>
      </c>
      <c r="R127" s="350"/>
    </row>
    <row r="128" spans="1:18" ht="33" customHeight="1" x14ac:dyDescent="0.25">
      <c r="A128" s="470" t="s">
        <v>334</v>
      </c>
      <c r="B128" s="378"/>
      <c r="C128" s="378"/>
      <c r="D128" s="378"/>
      <c r="E128" s="378"/>
      <c r="F128" s="348"/>
      <c r="G128" s="348"/>
      <c r="H128" s="348"/>
      <c r="I128" s="348"/>
      <c r="J128" s="348">
        <v>8197797</v>
      </c>
      <c r="K128" s="348"/>
      <c r="L128" s="348">
        <v>8197797</v>
      </c>
      <c r="M128" s="348"/>
      <c r="N128" s="348">
        <f t="shared" si="17"/>
        <v>8197797</v>
      </c>
      <c r="O128" s="348">
        <f t="shared" si="17"/>
        <v>0</v>
      </c>
      <c r="P128" s="348">
        <f t="shared" si="17"/>
        <v>8197797</v>
      </c>
      <c r="Q128" s="349">
        <f t="shared" si="17"/>
        <v>0</v>
      </c>
      <c r="R128" s="350"/>
    </row>
    <row r="129" spans="1:18" ht="17.25" customHeight="1" x14ac:dyDescent="0.25">
      <c r="A129" s="377" t="s">
        <v>408</v>
      </c>
      <c r="B129" s="378"/>
      <c r="C129" s="378"/>
      <c r="D129" s="378"/>
      <c r="E129" s="378"/>
      <c r="F129" s="348"/>
      <c r="G129" s="348"/>
      <c r="H129" s="348"/>
      <c r="I129" s="348"/>
      <c r="J129" s="348"/>
      <c r="K129" s="348"/>
      <c r="L129" s="348"/>
      <c r="M129" s="348"/>
      <c r="N129" s="348">
        <f t="shared" si="17"/>
        <v>0</v>
      </c>
      <c r="O129" s="348">
        <f t="shared" si="17"/>
        <v>0</v>
      </c>
      <c r="P129" s="348">
        <f t="shared" si="17"/>
        <v>0</v>
      </c>
      <c r="Q129" s="349">
        <f t="shared" si="17"/>
        <v>0</v>
      </c>
      <c r="R129" s="350"/>
    </row>
    <row r="130" spans="1:18" ht="17.25" customHeight="1" x14ac:dyDescent="0.25">
      <c r="A130" s="377" t="s">
        <v>409</v>
      </c>
      <c r="B130" s="378">
        <v>459201</v>
      </c>
      <c r="C130" s="378">
        <v>459201</v>
      </c>
      <c r="D130" s="378"/>
      <c r="E130" s="378"/>
      <c r="F130" s="378"/>
      <c r="G130" s="378"/>
      <c r="H130" s="378"/>
      <c r="I130" s="378"/>
      <c r="J130" s="348">
        <v>35201628</v>
      </c>
      <c r="K130" s="348">
        <v>35201628</v>
      </c>
      <c r="L130" s="348">
        <v>0</v>
      </c>
      <c r="M130" s="348"/>
      <c r="N130" s="366">
        <f t="shared" si="17"/>
        <v>35660829</v>
      </c>
      <c r="O130" s="348">
        <f t="shared" si="17"/>
        <v>35660829</v>
      </c>
      <c r="P130" s="348">
        <f t="shared" si="17"/>
        <v>0</v>
      </c>
      <c r="Q130" s="349">
        <f t="shared" si="17"/>
        <v>0</v>
      </c>
      <c r="R130" s="350"/>
    </row>
    <row r="131" spans="1:18" ht="17.25" customHeight="1" x14ac:dyDescent="0.25">
      <c r="A131" s="377" t="s">
        <v>410</v>
      </c>
      <c r="B131" s="378">
        <v>291734710</v>
      </c>
      <c r="C131" s="378"/>
      <c r="D131" s="378">
        <v>291734710</v>
      </c>
      <c r="E131" s="378"/>
      <c r="F131" s="378"/>
      <c r="G131" s="378"/>
      <c r="H131" s="378"/>
      <c r="I131" s="378"/>
      <c r="J131" s="348"/>
      <c r="K131" s="348"/>
      <c r="L131" s="348"/>
      <c r="M131" s="348"/>
      <c r="N131" s="366">
        <f t="shared" si="17"/>
        <v>291734710</v>
      </c>
      <c r="O131" s="348">
        <f t="shared" si="17"/>
        <v>0</v>
      </c>
      <c r="P131" s="348">
        <f t="shared" si="17"/>
        <v>291734710</v>
      </c>
      <c r="Q131" s="349">
        <f t="shared" si="17"/>
        <v>0</v>
      </c>
      <c r="R131" s="350"/>
    </row>
    <row r="132" spans="1:18" ht="17.25" customHeight="1" x14ac:dyDescent="0.25">
      <c r="A132" s="377" t="s">
        <v>433</v>
      </c>
      <c r="B132" s="378">
        <v>328778062</v>
      </c>
      <c r="C132" s="378">
        <v>328778062</v>
      </c>
      <c r="D132" s="378"/>
      <c r="E132" s="378"/>
      <c r="F132" s="378"/>
      <c r="G132" s="378"/>
      <c r="H132" s="378"/>
      <c r="I132" s="378"/>
      <c r="J132" s="348"/>
      <c r="K132" s="348"/>
      <c r="L132" s="348"/>
      <c r="M132" s="348"/>
      <c r="N132" s="366">
        <f t="shared" si="17"/>
        <v>328778062</v>
      </c>
      <c r="O132" s="348">
        <f t="shared" si="17"/>
        <v>328778062</v>
      </c>
      <c r="P132" s="348">
        <f t="shared" si="17"/>
        <v>0</v>
      </c>
      <c r="Q132" s="349">
        <f t="shared" si="17"/>
        <v>0</v>
      </c>
      <c r="R132" s="350"/>
    </row>
    <row r="133" spans="1:18" ht="18" customHeight="1" x14ac:dyDescent="0.25">
      <c r="A133" s="377" t="s">
        <v>411</v>
      </c>
      <c r="B133" s="378"/>
      <c r="C133" s="378"/>
      <c r="D133" s="378"/>
      <c r="E133" s="378"/>
      <c r="F133" s="378"/>
      <c r="G133" s="378"/>
      <c r="H133" s="378"/>
      <c r="I133" s="378"/>
      <c r="J133" s="348">
        <v>145337388</v>
      </c>
      <c r="K133" s="348">
        <v>0</v>
      </c>
      <c r="L133" s="348">
        <v>145337388</v>
      </c>
      <c r="M133" s="348"/>
      <c r="N133" s="366">
        <f t="shared" si="17"/>
        <v>145337388</v>
      </c>
      <c r="O133" s="348">
        <f t="shared" si="17"/>
        <v>0</v>
      </c>
      <c r="P133" s="348">
        <f t="shared" si="17"/>
        <v>145337388</v>
      </c>
      <c r="Q133" s="349">
        <f t="shared" si="17"/>
        <v>0</v>
      </c>
      <c r="R133" s="350"/>
    </row>
    <row r="134" spans="1:18" ht="19.5" customHeight="1" x14ac:dyDescent="0.25">
      <c r="A134" s="377" t="s">
        <v>412</v>
      </c>
      <c r="B134" s="378"/>
      <c r="C134" s="378"/>
      <c r="D134" s="378"/>
      <c r="E134" s="378"/>
      <c r="F134" s="378"/>
      <c r="G134" s="378"/>
      <c r="H134" s="378"/>
      <c r="I134" s="378"/>
      <c r="J134" s="348">
        <v>5165000</v>
      </c>
      <c r="K134" s="348">
        <v>5165000</v>
      </c>
      <c r="L134" s="348"/>
      <c r="M134" s="348"/>
      <c r="N134" s="366">
        <f t="shared" si="17"/>
        <v>5165000</v>
      </c>
      <c r="O134" s="348">
        <f t="shared" si="17"/>
        <v>5165000</v>
      </c>
      <c r="P134" s="348">
        <f t="shared" si="17"/>
        <v>0</v>
      </c>
      <c r="Q134" s="349">
        <f t="shared" si="17"/>
        <v>0</v>
      </c>
      <c r="R134" s="350"/>
    </row>
    <row r="135" spans="1:18" ht="18" customHeight="1" x14ac:dyDescent="0.25">
      <c r="A135" s="407" t="s">
        <v>434</v>
      </c>
      <c r="B135" s="378"/>
      <c r="C135" s="378"/>
      <c r="D135" s="378"/>
      <c r="E135" s="378"/>
      <c r="F135" s="378"/>
      <c r="G135" s="378"/>
      <c r="H135" s="378"/>
      <c r="I135" s="378"/>
      <c r="J135" s="348">
        <v>3320397</v>
      </c>
      <c r="K135" s="348"/>
      <c r="L135" s="348">
        <v>3320397</v>
      </c>
      <c r="M135" s="348"/>
      <c r="N135" s="366">
        <f t="shared" si="17"/>
        <v>3320397</v>
      </c>
      <c r="O135" s="348">
        <f t="shared" si="17"/>
        <v>0</v>
      </c>
      <c r="P135" s="348">
        <f t="shared" si="17"/>
        <v>3320397</v>
      </c>
      <c r="Q135" s="349">
        <f t="shared" si="17"/>
        <v>0</v>
      </c>
      <c r="R135" s="350"/>
    </row>
    <row r="136" spans="1:18" ht="23.25" customHeight="1" x14ac:dyDescent="0.25">
      <c r="A136" s="377" t="s">
        <v>413</v>
      </c>
      <c r="B136" s="378"/>
      <c r="C136" s="378"/>
      <c r="D136" s="378"/>
      <c r="E136" s="378"/>
      <c r="F136" s="378"/>
      <c r="G136" s="378"/>
      <c r="H136" s="378"/>
      <c r="I136" s="378"/>
      <c r="J136" s="348">
        <v>164031228</v>
      </c>
      <c r="K136" s="348">
        <v>164031228</v>
      </c>
      <c r="L136" s="348"/>
      <c r="M136" s="348"/>
      <c r="N136" s="366">
        <f t="shared" si="17"/>
        <v>164031228</v>
      </c>
      <c r="O136" s="348">
        <f t="shared" si="17"/>
        <v>164031228</v>
      </c>
      <c r="P136" s="348">
        <f t="shared" si="17"/>
        <v>0</v>
      </c>
      <c r="Q136" s="349">
        <f t="shared" si="17"/>
        <v>0</v>
      </c>
      <c r="R136" s="350"/>
    </row>
    <row r="137" spans="1:18" s="388" customFormat="1" ht="17.25" customHeight="1" x14ac:dyDescent="0.2">
      <c r="A137" s="384" t="s">
        <v>163</v>
      </c>
      <c r="B137" s="385">
        <f t="shared" ref="B137:M137" si="18">SUM(B100:B136)</f>
        <v>3815022629</v>
      </c>
      <c r="C137" s="385">
        <f t="shared" si="18"/>
        <v>3520090519</v>
      </c>
      <c r="D137" s="385">
        <f t="shared" si="18"/>
        <v>294932110</v>
      </c>
      <c r="E137" s="385">
        <f t="shared" si="18"/>
        <v>0</v>
      </c>
      <c r="F137" s="385">
        <f t="shared" si="18"/>
        <v>576820796</v>
      </c>
      <c r="G137" s="385">
        <f t="shared" si="18"/>
        <v>316431633</v>
      </c>
      <c r="H137" s="385">
        <f t="shared" si="18"/>
        <v>260389163</v>
      </c>
      <c r="I137" s="385">
        <f t="shared" si="18"/>
        <v>0</v>
      </c>
      <c r="J137" s="385">
        <f t="shared" si="18"/>
        <v>856902524</v>
      </c>
      <c r="K137" s="385">
        <f t="shared" si="18"/>
        <v>529882876</v>
      </c>
      <c r="L137" s="385">
        <f t="shared" si="18"/>
        <v>327019648</v>
      </c>
      <c r="M137" s="385">
        <f t="shared" si="18"/>
        <v>0</v>
      </c>
      <c r="N137" s="344">
        <f t="shared" si="15"/>
        <v>5248745949</v>
      </c>
      <c r="O137" s="344">
        <f t="shared" si="15"/>
        <v>4366405028</v>
      </c>
      <c r="P137" s="344">
        <f t="shared" si="15"/>
        <v>882340921</v>
      </c>
      <c r="Q137" s="386">
        <f>SUM(Q100:Q136)</f>
        <v>0</v>
      </c>
      <c r="R137" s="387">
        <f>SUM(R100:R136)</f>
        <v>0</v>
      </c>
    </row>
    <row r="138" spans="1:18" ht="17.25" customHeight="1" x14ac:dyDescent="0.25">
      <c r="A138" s="389" t="s">
        <v>414</v>
      </c>
      <c r="B138" s="378"/>
      <c r="C138" s="378"/>
      <c r="D138" s="378"/>
      <c r="E138" s="378"/>
      <c r="F138" s="378"/>
      <c r="G138" s="378"/>
      <c r="H138" s="378"/>
      <c r="I138" s="378"/>
      <c r="J138" s="348"/>
      <c r="K138" s="348"/>
      <c r="L138" s="348"/>
      <c r="M138" s="348"/>
      <c r="N138" s="348">
        <f t="shared" si="15"/>
        <v>0</v>
      </c>
      <c r="O138" s="348">
        <f t="shared" si="15"/>
        <v>0</v>
      </c>
      <c r="P138" s="348">
        <f t="shared" si="15"/>
        <v>0</v>
      </c>
      <c r="Q138" s="349"/>
      <c r="R138" s="350"/>
    </row>
    <row r="139" spans="1:18" ht="31.5" customHeight="1" x14ac:dyDescent="0.25">
      <c r="A139" s="377" t="s">
        <v>161</v>
      </c>
      <c r="B139" s="378">
        <v>3993516</v>
      </c>
      <c r="C139" s="378">
        <v>3993516</v>
      </c>
      <c r="D139" s="378"/>
      <c r="E139" s="378"/>
      <c r="F139" s="378">
        <v>28579566</v>
      </c>
      <c r="G139" s="378">
        <v>28579566</v>
      </c>
      <c r="H139" s="378"/>
      <c r="I139" s="378"/>
      <c r="J139" s="373">
        <v>345975916</v>
      </c>
      <c r="K139" s="373">
        <v>345975916</v>
      </c>
      <c r="L139" s="373"/>
      <c r="M139" s="373"/>
      <c r="N139" s="348">
        <f t="shared" si="15"/>
        <v>378548998</v>
      </c>
      <c r="O139" s="348">
        <f t="shared" si="15"/>
        <v>378548998</v>
      </c>
      <c r="P139" s="348">
        <f t="shared" si="15"/>
        <v>0</v>
      </c>
      <c r="Q139" s="349">
        <f t="shared" si="15"/>
        <v>0</v>
      </c>
      <c r="R139" s="350"/>
    </row>
    <row r="140" spans="1:18" ht="31.5" customHeight="1" x14ac:dyDescent="0.25">
      <c r="A140" s="377" t="s">
        <v>415</v>
      </c>
      <c r="B140" s="378">
        <v>1928697</v>
      </c>
      <c r="C140" s="378">
        <v>1928697</v>
      </c>
      <c r="D140" s="378"/>
      <c r="E140" s="378"/>
      <c r="F140" s="378"/>
      <c r="G140" s="378"/>
      <c r="H140" s="378"/>
      <c r="I140" s="378"/>
      <c r="J140" s="348"/>
      <c r="K140" s="348"/>
      <c r="L140" s="348"/>
      <c r="M140" s="348"/>
      <c r="N140" s="348">
        <f t="shared" si="15"/>
        <v>1928697</v>
      </c>
      <c r="O140" s="348">
        <f t="shared" si="15"/>
        <v>1928697</v>
      </c>
      <c r="P140" s="348">
        <f t="shared" si="15"/>
        <v>0</v>
      </c>
      <c r="Q140" s="349">
        <f t="shared" si="15"/>
        <v>0</v>
      </c>
      <c r="R140" s="350"/>
    </row>
    <row r="141" spans="1:18" s="390" customFormat="1" ht="17.25" customHeight="1" x14ac:dyDescent="0.25">
      <c r="A141" s="468" t="s">
        <v>335</v>
      </c>
      <c r="B141" s="378"/>
      <c r="C141" s="378"/>
      <c r="D141" s="378"/>
      <c r="E141" s="378"/>
      <c r="F141" s="378">
        <v>15012545</v>
      </c>
      <c r="G141" s="378">
        <v>15012545</v>
      </c>
      <c r="H141" s="378"/>
      <c r="I141" s="378"/>
      <c r="J141" s="348"/>
      <c r="K141" s="348"/>
      <c r="L141" s="348"/>
      <c r="M141" s="348"/>
      <c r="N141" s="348">
        <f t="shared" si="15"/>
        <v>15012545</v>
      </c>
      <c r="O141" s="348">
        <f t="shared" si="15"/>
        <v>15012545</v>
      </c>
      <c r="P141" s="348">
        <f t="shared" si="15"/>
        <v>0</v>
      </c>
      <c r="Q141" s="349">
        <f t="shared" si="15"/>
        <v>0</v>
      </c>
      <c r="R141" s="350"/>
    </row>
    <row r="142" spans="1:18" s="390" customFormat="1" ht="17.25" customHeight="1" x14ac:dyDescent="0.25">
      <c r="A142" s="377" t="s">
        <v>159</v>
      </c>
      <c r="B142" s="378"/>
      <c r="C142" s="378"/>
      <c r="D142" s="378"/>
      <c r="E142" s="378"/>
      <c r="F142" s="378">
        <v>276899</v>
      </c>
      <c r="G142" s="378">
        <v>276899</v>
      </c>
      <c r="H142" s="378"/>
      <c r="I142" s="378"/>
      <c r="J142" s="348">
        <v>119403</v>
      </c>
      <c r="K142" s="348">
        <v>119403</v>
      </c>
      <c r="L142" s="348"/>
      <c r="M142" s="348"/>
      <c r="N142" s="348">
        <f t="shared" si="15"/>
        <v>396302</v>
      </c>
      <c r="O142" s="348">
        <f t="shared" si="15"/>
        <v>396302</v>
      </c>
      <c r="P142" s="348">
        <f t="shared" si="15"/>
        <v>0</v>
      </c>
      <c r="Q142" s="349">
        <f t="shared" si="15"/>
        <v>0</v>
      </c>
      <c r="R142" s="350"/>
    </row>
    <row r="143" spans="1:18" s="390" customFormat="1" ht="34.5" customHeight="1" x14ac:dyDescent="0.25">
      <c r="A143" s="468" t="s">
        <v>435</v>
      </c>
      <c r="B143" s="378"/>
      <c r="C143" s="378"/>
      <c r="D143" s="378"/>
      <c r="E143" s="378"/>
      <c r="F143" s="378">
        <v>7308222</v>
      </c>
      <c r="G143" s="378">
        <v>7308222</v>
      </c>
      <c r="H143" s="378"/>
      <c r="I143" s="378"/>
      <c r="J143" s="348">
        <v>96281</v>
      </c>
      <c r="K143" s="348">
        <v>96281</v>
      </c>
      <c r="L143" s="348"/>
      <c r="M143" s="348"/>
      <c r="N143" s="348">
        <f t="shared" si="15"/>
        <v>7404503</v>
      </c>
      <c r="O143" s="348">
        <f t="shared" si="15"/>
        <v>7404503</v>
      </c>
      <c r="P143" s="348">
        <f t="shared" si="15"/>
        <v>0</v>
      </c>
      <c r="Q143" s="349">
        <f t="shared" si="15"/>
        <v>0</v>
      </c>
      <c r="R143" s="350"/>
    </row>
    <row r="144" spans="1:18" s="390" customFormat="1" ht="10.5" customHeight="1" x14ac:dyDescent="0.25">
      <c r="A144" s="377"/>
      <c r="B144" s="378"/>
      <c r="C144" s="378"/>
      <c r="D144" s="378"/>
      <c r="E144" s="378"/>
      <c r="F144" s="378"/>
      <c r="G144" s="378"/>
      <c r="H144" s="378"/>
      <c r="I144" s="378"/>
      <c r="J144" s="348"/>
      <c r="K144" s="348"/>
      <c r="L144" s="348"/>
      <c r="M144" s="348"/>
      <c r="N144" s="348"/>
      <c r="O144" s="348"/>
      <c r="P144" s="348"/>
      <c r="Q144" s="349"/>
      <c r="R144" s="350"/>
    </row>
    <row r="145" spans="1:18" s="391" customFormat="1" ht="17.25" customHeight="1" x14ac:dyDescent="0.3">
      <c r="A145" s="384" t="s">
        <v>158</v>
      </c>
      <c r="B145" s="385">
        <f t="shared" ref="B145:M145" si="19">SUM(B138:B144)</f>
        <v>5922213</v>
      </c>
      <c r="C145" s="385">
        <f t="shared" si="19"/>
        <v>5922213</v>
      </c>
      <c r="D145" s="385">
        <f t="shared" si="19"/>
        <v>0</v>
      </c>
      <c r="E145" s="385">
        <f t="shared" si="19"/>
        <v>0</v>
      </c>
      <c r="F145" s="385">
        <f t="shared" si="19"/>
        <v>51177232</v>
      </c>
      <c r="G145" s="385">
        <f t="shared" si="19"/>
        <v>51177232</v>
      </c>
      <c r="H145" s="385">
        <f t="shared" si="19"/>
        <v>0</v>
      </c>
      <c r="I145" s="385">
        <f t="shared" si="19"/>
        <v>0</v>
      </c>
      <c r="J145" s="385">
        <f t="shared" si="19"/>
        <v>346191600</v>
      </c>
      <c r="K145" s="385">
        <f t="shared" si="19"/>
        <v>346191600</v>
      </c>
      <c r="L145" s="385">
        <f t="shared" si="19"/>
        <v>0</v>
      </c>
      <c r="M145" s="385">
        <f t="shared" si="19"/>
        <v>0</v>
      </c>
      <c r="N145" s="348">
        <f t="shared" si="15"/>
        <v>403291045</v>
      </c>
      <c r="O145" s="348">
        <f t="shared" si="15"/>
        <v>403291045</v>
      </c>
      <c r="P145" s="348">
        <f t="shared" si="15"/>
        <v>0</v>
      </c>
      <c r="Q145" s="386">
        <f>SUM(Q138:Q144)</f>
        <v>0</v>
      </c>
      <c r="R145" s="362"/>
    </row>
    <row r="146" spans="1:18" s="390" customFormat="1" ht="17.25" customHeight="1" x14ac:dyDescent="0.25">
      <c r="A146" s="80" t="s">
        <v>416</v>
      </c>
      <c r="B146" s="348">
        <v>59736350</v>
      </c>
      <c r="C146" s="348"/>
      <c r="D146" s="348">
        <v>59736350</v>
      </c>
      <c r="E146" s="348"/>
      <c r="F146" s="348"/>
      <c r="G146" s="348"/>
      <c r="H146" s="348"/>
      <c r="I146" s="348"/>
      <c r="J146" s="348">
        <v>0</v>
      </c>
      <c r="K146" s="348"/>
      <c r="L146" s="348"/>
      <c r="M146" s="348"/>
      <c r="N146" s="348">
        <f t="shared" si="15"/>
        <v>59736350</v>
      </c>
      <c r="O146" s="348">
        <f t="shared" si="15"/>
        <v>0</v>
      </c>
      <c r="P146" s="348">
        <f t="shared" si="15"/>
        <v>59736350</v>
      </c>
      <c r="Q146" s="349">
        <f>SUM(E146+I146+M146)</f>
        <v>0</v>
      </c>
      <c r="R146" s="350"/>
    </row>
    <row r="147" spans="1:18" s="390" customFormat="1" ht="17.25" customHeight="1" x14ac:dyDescent="0.25">
      <c r="A147" s="392" t="s">
        <v>144</v>
      </c>
      <c r="B147" s="344">
        <f t="shared" ref="B147:M147" si="20">SUM(B98+B137+B145+B146)</f>
        <v>4404151063</v>
      </c>
      <c r="C147" s="344">
        <f t="shared" si="20"/>
        <v>3847105019</v>
      </c>
      <c r="D147" s="344">
        <f t="shared" si="20"/>
        <v>557046044</v>
      </c>
      <c r="E147" s="344">
        <f t="shared" si="20"/>
        <v>0</v>
      </c>
      <c r="F147" s="344">
        <f t="shared" si="20"/>
        <v>1397892723</v>
      </c>
      <c r="G147" s="344">
        <f t="shared" si="20"/>
        <v>616445040</v>
      </c>
      <c r="H147" s="344">
        <f t="shared" si="20"/>
        <v>781447683</v>
      </c>
      <c r="I147" s="344">
        <f t="shared" si="20"/>
        <v>0</v>
      </c>
      <c r="J147" s="344">
        <f t="shared" si="20"/>
        <v>3135168112</v>
      </c>
      <c r="K147" s="344">
        <f t="shared" si="20"/>
        <v>2290509134</v>
      </c>
      <c r="L147" s="344">
        <f t="shared" si="20"/>
        <v>844658978</v>
      </c>
      <c r="M147" s="344">
        <f t="shared" si="20"/>
        <v>0</v>
      </c>
      <c r="N147" s="344">
        <f t="shared" si="15"/>
        <v>8937211898</v>
      </c>
      <c r="O147" s="344">
        <f t="shared" si="15"/>
        <v>6754059193</v>
      </c>
      <c r="P147" s="344">
        <f t="shared" si="15"/>
        <v>2183152705</v>
      </c>
      <c r="Q147" s="463">
        <f>SUM(Q98+Q137+Q145+Q146)</f>
        <v>0</v>
      </c>
      <c r="R147" s="345"/>
    </row>
    <row r="148" spans="1:18" s="394" customFormat="1" ht="17.25" customHeight="1" x14ac:dyDescent="0.25">
      <c r="A148" s="393" t="s">
        <v>156</v>
      </c>
      <c r="B148" s="344"/>
      <c r="C148" s="344"/>
      <c r="D148" s="344"/>
      <c r="E148" s="344"/>
      <c r="F148" s="344"/>
      <c r="G148" s="344"/>
      <c r="H148" s="344"/>
      <c r="I148" s="344"/>
      <c r="J148" s="344"/>
      <c r="K148" s="344"/>
      <c r="L148" s="344"/>
      <c r="M148" s="344"/>
      <c r="N148" s="344">
        <f>SUM(-J147)</f>
        <v>-3135168112</v>
      </c>
      <c r="O148" s="348">
        <f t="shared" ref="O148:P149" si="21">SUM(C148+G148+K148)</f>
        <v>0</v>
      </c>
      <c r="P148" s="348">
        <f t="shared" si="21"/>
        <v>0</v>
      </c>
      <c r="Q148" s="361">
        <f>SUM(-M147)</f>
        <v>0</v>
      </c>
      <c r="R148" s="350"/>
    </row>
    <row r="149" spans="1:18" s="390" customFormat="1" ht="17.25" customHeight="1" x14ac:dyDescent="0.25">
      <c r="A149" s="392" t="s">
        <v>417</v>
      </c>
      <c r="B149" s="344">
        <f>SUM(B147:B148)</f>
        <v>4404151063</v>
      </c>
      <c r="C149" s="344">
        <f t="shared" ref="C149:Q149" si="22">SUM(C147:C148)</f>
        <v>3847105019</v>
      </c>
      <c r="D149" s="344">
        <f t="shared" si="22"/>
        <v>557046044</v>
      </c>
      <c r="E149" s="344">
        <f t="shared" si="22"/>
        <v>0</v>
      </c>
      <c r="F149" s="344">
        <f t="shared" si="22"/>
        <v>1397892723</v>
      </c>
      <c r="G149" s="344">
        <f t="shared" si="22"/>
        <v>616445040</v>
      </c>
      <c r="H149" s="344">
        <f t="shared" si="22"/>
        <v>781447683</v>
      </c>
      <c r="I149" s="344">
        <f t="shared" si="22"/>
        <v>0</v>
      </c>
      <c r="J149" s="344">
        <f t="shared" si="22"/>
        <v>3135168112</v>
      </c>
      <c r="K149" s="344">
        <f t="shared" si="22"/>
        <v>2290509134</v>
      </c>
      <c r="L149" s="344">
        <f t="shared" si="22"/>
        <v>844658978</v>
      </c>
      <c r="M149" s="344">
        <f t="shared" si="22"/>
        <v>0</v>
      </c>
      <c r="N149" s="344">
        <f t="shared" si="22"/>
        <v>5802043786</v>
      </c>
      <c r="O149" s="344">
        <f t="shared" si="21"/>
        <v>6754059193</v>
      </c>
      <c r="P149" s="344">
        <f t="shared" si="21"/>
        <v>2183152705</v>
      </c>
      <c r="Q149" s="463">
        <f t="shared" si="22"/>
        <v>0</v>
      </c>
      <c r="R149" s="345"/>
    </row>
    <row r="150" spans="1:18" s="390" customFormat="1" ht="17.25" customHeight="1" x14ac:dyDescent="0.25">
      <c r="A150" s="395"/>
      <c r="B150" s="396"/>
      <c r="C150" s="396"/>
      <c r="D150" s="396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6"/>
      <c r="P150" s="396"/>
      <c r="Q150" s="396"/>
      <c r="R150" s="396"/>
    </row>
    <row r="151" spans="1:18" s="390" customFormat="1" ht="34.5" customHeight="1" x14ac:dyDescent="0.25">
      <c r="A151" s="397"/>
      <c r="B151" s="396"/>
      <c r="C151" s="396"/>
      <c r="D151" s="396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6"/>
      <c r="P151" s="396"/>
      <c r="Q151" s="396"/>
      <c r="R151" s="396"/>
    </row>
    <row r="152" spans="1:18" s="390" customFormat="1" ht="17.25" customHeight="1" x14ac:dyDescent="0.25">
      <c r="A152" s="395"/>
      <c r="B152" s="396"/>
      <c r="C152" s="396"/>
      <c r="D152" s="396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6"/>
      <c r="P152" s="396"/>
      <c r="Q152" s="396"/>
      <c r="R152" s="396"/>
    </row>
    <row r="153" spans="1:18" s="390" customFormat="1" ht="17.25" customHeight="1" x14ac:dyDescent="0.25">
      <c r="A153" s="395"/>
      <c r="B153" s="396"/>
      <c r="C153" s="396"/>
      <c r="D153" s="396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6"/>
      <c r="P153" s="396"/>
      <c r="Q153" s="396"/>
      <c r="R153" s="396"/>
    </row>
    <row r="154" spans="1:18" s="390" customFormat="1" ht="17.25" customHeight="1" x14ac:dyDescent="0.25">
      <c r="A154" s="395"/>
      <c r="B154" s="396"/>
      <c r="C154" s="396"/>
      <c r="D154" s="396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6"/>
      <c r="P154" s="396"/>
      <c r="Q154" s="396"/>
      <c r="R154" s="396"/>
    </row>
    <row r="155" spans="1:18" s="390" customFormat="1" ht="17.25" customHeight="1" x14ac:dyDescent="0.25">
      <c r="A155" s="395"/>
      <c r="B155" s="396"/>
      <c r="C155" s="396"/>
      <c r="D155" s="396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6"/>
      <c r="P155" s="396"/>
      <c r="Q155" s="396"/>
      <c r="R155" s="396"/>
    </row>
    <row r="156" spans="1:18" s="390" customFormat="1" ht="17.25" customHeight="1" x14ac:dyDescent="0.25">
      <c r="A156" s="395"/>
      <c r="B156" s="396"/>
      <c r="C156" s="396"/>
      <c r="D156" s="396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6"/>
      <c r="P156" s="396"/>
      <c r="Q156" s="396"/>
      <c r="R156" s="396"/>
    </row>
    <row r="157" spans="1:18" s="390" customFormat="1" ht="17.25" customHeight="1" x14ac:dyDescent="0.25">
      <c r="A157" s="395"/>
      <c r="B157" s="396"/>
      <c r="C157" s="396"/>
      <c r="D157" s="396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6"/>
      <c r="P157" s="396"/>
      <c r="Q157" s="396"/>
      <c r="R157" s="396"/>
    </row>
    <row r="158" spans="1:18" s="390" customFormat="1" ht="17.25" customHeight="1" x14ac:dyDescent="0.25">
      <c r="A158" s="395"/>
      <c r="B158" s="396"/>
      <c r="C158" s="396"/>
      <c r="D158" s="396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6"/>
      <c r="P158" s="396"/>
      <c r="Q158" s="396"/>
      <c r="R158" s="396"/>
    </row>
    <row r="159" spans="1:18" s="390" customFormat="1" ht="17.25" customHeight="1" x14ac:dyDescent="0.25">
      <c r="A159" s="395"/>
      <c r="B159" s="396"/>
      <c r="C159" s="396"/>
      <c r="D159" s="396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6"/>
      <c r="P159" s="396"/>
      <c r="Q159" s="396"/>
      <c r="R159" s="396"/>
    </row>
    <row r="160" spans="1:18" s="390" customFormat="1" ht="17.25" customHeight="1" x14ac:dyDescent="0.25">
      <c r="A160" s="395"/>
      <c r="B160" s="396"/>
      <c r="C160" s="396"/>
      <c r="D160" s="396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6"/>
      <c r="P160" s="396"/>
      <c r="Q160" s="396"/>
      <c r="R160" s="396"/>
    </row>
    <row r="161" spans="1:18" s="390" customFormat="1" ht="17.25" customHeight="1" x14ac:dyDescent="0.25">
      <c r="A161" s="395"/>
      <c r="B161" s="396"/>
      <c r="C161" s="396"/>
      <c r="D161" s="396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6"/>
      <c r="P161" s="396"/>
      <c r="Q161" s="396"/>
      <c r="R161" s="396"/>
    </row>
    <row r="162" spans="1:18" s="390" customFormat="1" ht="17.25" customHeight="1" x14ac:dyDescent="0.25">
      <c r="A162" s="395"/>
      <c r="B162" s="396"/>
      <c r="C162" s="396"/>
      <c r="D162" s="396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6"/>
      <c r="P162" s="396"/>
      <c r="Q162" s="396"/>
      <c r="R162" s="396"/>
    </row>
    <row r="163" spans="1:18" s="390" customFormat="1" ht="17.25" customHeight="1" x14ac:dyDescent="0.25">
      <c r="A163" s="395"/>
      <c r="B163" s="396"/>
      <c r="C163" s="396"/>
      <c r="D163" s="396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6"/>
      <c r="P163" s="396"/>
      <c r="Q163" s="396"/>
      <c r="R163" s="396"/>
    </row>
    <row r="164" spans="1:18" s="390" customFormat="1" ht="17.25" customHeight="1" x14ac:dyDescent="0.25">
      <c r="A164" s="395"/>
      <c r="B164" s="396"/>
      <c r="C164" s="396"/>
      <c r="D164" s="396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6"/>
      <c r="P164" s="396"/>
      <c r="Q164" s="396"/>
      <c r="R164" s="396"/>
    </row>
    <row r="165" spans="1:18" s="390" customFormat="1" ht="17.25" customHeight="1" x14ac:dyDescent="0.25">
      <c r="A165" s="395"/>
      <c r="B165" s="396"/>
      <c r="C165" s="396"/>
      <c r="D165" s="396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6"/>
      <c r="P165" s="396"/>
      <c r="Q165" s="396"/>
      <c r="R165" s="396"/>
    </row>
    <row r="166" spans="1:18" s="390" customFormat="1" ht="17.25" customHeight="1" x14ac:dyDescent="0.25">
      <c r="A166" s="395"/>
      <c r="B166" s="396"/>
      <c r="C166" s="396"/>
      <c r="D166" s="396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6"/>
      <c r="P166" s="396"/>
      <c r="Q166" s="396"/>
      <c r="R166" s="396"/>
    </row>
    <row r="167" spans="1:18" s="390" customFormat="1" ht="17.25" customHeight="1" x14ac:dyDescent="0.25">
      <c r="A167" s="395"/>
      <c r="B167" s="396"/>
      <c r="C167" s="396"/>
      <c r="D167" s="396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6"/>
      <c r="P167" s="396"/>
      <c r="Q167" s="396"/>
      <c r="R167" s="396"/>
    </row>
    <row r="168" spans="1:18" s="390" customFormat="1" ht="17.25" customHeight="1" x14ac:dyDescent="0.25">
      <c r="A168" s="395"/>
      <c r="B168" s="396"/>
      <c r="C168" s="396"/>
      <c r="D168" s="396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6"/>
      <c r="P168" s="396"/>
      <c r="Q168" s="396"/>
      <c r="R168" s="396"/>
    </row>
    <row r="169" spans="1:18" s="390" customFormat="1" ht="17.25" customHeight="1" x14ac:dyDescent="0.25">
      <c r="A169" s="395"/>
      <c r="B169" s="396"/>
      <c r="C169" s="396"/>
      <c r="D169" s="396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6"/>
      <c r="P169" s="396"/>
      <c r="Q169" s="396"/>
      <c r="R169" s="396"/>
    </row>
    <row r="170" spans="1:18" s="390" customFormat="1" ht="17.25" customHeight="1" x14ac:dyDescent="0.25">
      <c r="A170" s="395"/>
      <c r="B170" s="396"/>
      <c r="C170" s="396"/>
      <c r="D170" s="396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6"/>
      <c r="P170" s="396"/>
      <c r="Q170" s="396"/>
      <c r="R170" s="396"/>
    </row>
    <row r="171" spans="1:18" s="390" customFormat="1" ht="17.25" customHeight="1" x14ac:dyDescent="0.25">
      <c r="A171" s="395"/>
      <c r="B171" s="396"/>
      <c r="C171" s="396"/>
      <c r="D171" s="396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6"/>
      <c r="P171" s="396"/>
      <c r="Q171" s="396"/>
      <c r="R171" s="396"/>
    </row>
    <row r="172" spans="1:18" s="390" customFormat="1" ht="17.25" customHeight="1" x14ac:dyDescent="0.25">
      <c r="A172" s="395"/>
      <c r="B172" s="396"/>
      <c r="C172" s="396"/>
      <c r="D172" s="396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6"/>
      <c r="P172" s="396"/>
      <c r="Q172" s="396"/>
      <c r="R172" s="396"/>
    </row>
    <row r="173" spans="1:18" s="390" customFormat="1" ht="17.25" customHeight="1" x14ac:dyDescent="0.25">
      <c r="A173" s="395"/>
      <c r="B173" s="396"/>
      <c r="C173" s="396"/>
      <c r="D173" s="396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6"/>
      <c r="P173" s="396"/>
      <c r="Q173" s="396"/>
      <c r="R173" s="396"/>
    </row>
    <row r="174" spans="1:18" s="390" customFormat="1" ht="17.25" customHeight="1" x14ac:dyDescent="0.25">
      <c r="A174" s="395"/>
      <c r="B174" s="396"/>
      <c r="C174" s="396"/>
      <c r="D174" s="396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6"/>
      <c r="P174" s="396"/>
      <c r="Q174" s="396"/>
      <c r="R174" s="396"/>
    </row>
    <row r="175" spans="1:18" s="390" customFormat="1" ht="17.25" customHeight="1" x14ac:dyDescent="0.25">
      <c r="A175" s="395"/>
      <c r="B175" s="396"/>
      <c r="C175" s="396"/>
      <c r="D175" s="396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6"/>
      <c r="P175" s="396"/>
      <c r="Q175" s="396"/>
      <c r="R175" s="396"/>
    </row>
    <row r="176" spans="1:18" s="390" customFormat="1" ht="17.25" customHeight="1" x14ac:dyDescent="0.25">
      <c r="A176" s="395"/>
      <c r="B176" s="396"/>
      <c r="C176" s="396"/>
      <c r="D176" s="396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6"/>
      <c r="P176" s="396"/>
      <c r="Q176" s="396"/>
      <c r="R176" s="396"/>
    </row>
    <row r="177" spans="1:18" s="390" customFormat="1" ht="17.25" customHeight="1" x14ac:dyDescent="0.25">
      <c r="A177" s="395"/>
      <c r="B177" s="396"/>
      <c r="C177" s="396"/>
      <c r="D177" s="396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6"/>
      <c r="P177" s="396"/>
      <c r="Q177" s="396"/>
      <c r="R177" s="396"/>
    </row>
    <row r="178" spans="1:18" s="390" customFormat="1" ht="17.25" customHeight="1" x14ac:dyDescent="0.25">
      <c r="A178" s="395"/>
      <c r="B178" s="396"/>
      <c r="C178" s="396"/>
      <c r="D178" s="396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6"/>
      <c r="P178" s="396"/>
      <c r="Q178" s="396"/>
      <c r="R178" s="396"/>
    </row>
    <row r="179" spans="1:18" s="390" customFormat="1" ht="17.25" customHeight="1" x14ac:dyDescent="0.25">
      <c r="A179" s="395"/>
      <c r="B179" s="396"/>
      <c r="C179" s="396"/>
      <c r="D179" s="396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6"/>
      <c r="P179" s="396"/>
      <c r="Q179" s="396"/>
      <c r="R179" s="396"/>
    </row>
    <row r="180" spans="1:18" s="390" customFormat="1" ht="17.25" customHeight="1" x14ac:dyDescent="0.25">
      <c r="A180" s="395"/>
      <c r="B180" s="396"/>
      <c r="C180" s="396"/>
      <c r="D180" s="396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6"/>
      <c r="P180" s="396"/>
      <c r="Q180" s="396"/>
      <c r="R180" s="396"/>
    </row>
    <row r="181" spans="1:18" s="390" customFormat="1" ht="17.25" customHeight="1" x14ac:dyDescent="0.25">
      <c r="A181" s="395"/>
      <c r="B181" s="396"/>
      <c r="C181" s="396"/>
      <c r="D181" s="396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6"/>
      <c r="P181" s="396"/>
      <c r="Q181" s="396"/>
      <c r="R181" s="396"/>
    </row>
    <row r="182" spans="1:18" s="390" customFormat="1" ht="17.25" customHeight="1" x14ac:dyDescent="0.25">
      <c r="A182" s="395"/>
      <c r="B182" s="396"/>
      <c r="C182" s="396"/>
      <c r="D182" s="396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6"/>
      <c r="P182" s="396"/>
      <c r="Q182" s="396"/>
      <c r="R182" s="396"/>
    </row>
    <row r="183" spans="1:18" s="390" customFormat="1" ht="17.25" customHeight="1" x14ac:dyDescent="0.25">
      <c r="A183" s="395"/>
      <c r="B183" s="396"/>
      <c r="C183" s="396"/>
      <c r="D183" s="396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6"/>
      <c r="P183" s="396"/>
      <c r="Q183" s="396"/>
      <c r="R183" s="396"/>
    </row>
    <row r="184" spans="1:18" s="390" customFormat="1" ht="17.25" customHeight="1" x14ac:dyDescent="0.25">
      <c r="A184" s="395"/>
      <c r="B184" s="396"/>
      <c r="C184" s="396"/>
      <c r="D184" s="396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6"/>
      <c r="P184" s="396"/>
      <c r="Q184" s="396"/>
      <c r="R184" s="396"/>
    </row>
    <row r="185" spans="1:18" s="390" customFormat="1" ht="17.25" customHeight="1" x14ac:dyDescent="0.25">
      <c r="A185" s="395"/>
      <c r="B185" s="396"/>
      <c r="C185" s="396"/>
      <c r="D185" s="396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6"/>
      <c r="P185" s="396"/>
      <c r="Q185" s="396"/>
      <c r="R185" s="396"/>
    </row>
    <row r="186" spans="1:18" s="390" customFormat="1" ht="17.25" customHeight="1" x14ac:dyDescent="0.25">
      <c r="A186" s="395"/>
      <c r="B186" s="396"/>
      <c r="C186" s="396"/>
      <c r="D186" s="396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6"/>
      <c r="P186" s="396"/>
      <c r="Q186" s="396"/>
      <c r="R186" s="396"/>
    </row>
    <row r="187" spans="1:18" s="390" customFormat="1" ht="17.25" customHeight="1" x14ac:dyDescent="0.25">
      <c r="A187" s="395"/>
      <c r="B187" s="396"/>
      <c r="C187" s="396"/>
      <c r="D187" s="396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6"/>
      <c r="P187" s="396"/>
      <c r="Q187" s="396"/>
      <c r="R187" s="396"/>
    </row>
    <row r="188" spans="1:18" s="390" customFormat="1" ht="17.25" customHeight="1" x14ac:dyDescent="0.25">
      <c r="A188" s="395"/>
      <c r="B188" s="396"/>
      <c r="C188" s="396"/>
      <c r="D188" s="396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6"/>
      <c r="P188" s="396"/>
      <c r="Q188" s="396"/>
      <c r="R188" s="396"/>
    </row>
    <row r="189" spans="1:18" s="390" customFormat="1" ht="17.25" customHeight="1" x14ac:dyDescent="0.25">
      <c r="A189" s="395"/>
      <c r="B189" s="396"/>
      <c r="C189" s="396"/>
      <c r="D189" s="396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6"/>
      <c r="P189" s="396"/>
      <c r="Q189" s="396"/>
      <c r="R189" s="396"/>
    </row>
    <row r="190" spans="1:18" s="390" customFormat="1" ht="17.25" customHeight="1" x14ac:dyDescent="0.25">
      <c r="A190" s="395"/>
      <c r="B190" s="396"/>
      <c r="C190" s="396"/>
      <c r="D190" s="396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6"/>
      <c r="P190" s="396"/>
      <c r="Q190" s="396"/>
      <c r="R190" s="396"/>
    </row>
    <row r="191" spans="1:18" s="390" customFormat="1" ht="17.25" customHeight="1" x14ac:dyDescent="0.25">
      <c r="A191" s="395"/>
      <c r="B191" s="396"/>
      <c r="C191" s="396"/>
      <c r="D191" s="396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6"/>
      <c r="P191" s="396"/>
      <c r="Q191" s="396"/>
      <c r="R191" s="396"/>
    </row>
    <row r="192" spans="1:18" s="390" customFormat="1" ht="17.25" customHeight="1" x14ac:dyDescent="0.25">
      <c r="A192" s="395"/>
      <c r="B192" s="396"/>
      <c r="C192" s="396"/>
      <c r="D192" s="396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6"/>
      <c r="P192" s="396"/>
      <c r="Q192" s="396"/>
      <c r="R192" s="396"/>
    </row>
    <row r="193" spans="1:18" s="390" customFormat="1" ht="17.25" customHeight="1" x14ac:dyDescent="0.25">
      <c r="A193" s="395"/>
      <c r="B193" s="396"/>
      <c r="C193" s="396"/>
      <c r="D193" s="396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6"/>
      <c r="P193" s="396"/>
      <c r="Q193" s="396"/>
      <c r="R193" s="396"/>
    </row>
    <row r="194" spans="1:18" s="390" customFormat="1" ht="17.25" customHeight="1" x14ac:dyDescent="0.25">
      <c r="A194" s="395"/>
      <c r="B194" s="396"/>
      <c r="C194" s="396"/>
      <c r="D194" s="396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6"/>
      <c r="P194" s="396"/>
      <c r="Q194" s="396"/>
      <c r="R194" s="396"/>
    </row>
    <row r="195" spans="1:18" s="390" customFormat="1" ht="17.25" customHeight="1" x14ac:dyDescent="0.25">
      <c r="A195" s="395"/>
      <c r="B195" s="396"/>
      <c r="C195" s="396"/>
      <c r="D195" s="396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6"/>
      <c r="P195" s="396"/>
      <c r="Q195" s="396"/>
      <c r="R195" s="396"/>
    </row>
    <row r="196" spans="1:18" s="390" customFormat="1" ht="17.25" customHeight="1" x14ac:dyDescent="0.25">
      <c r="A196" s="395"/>
      <c r="B196" s="396"/>
      <c r="C196" s="396"/>
      <c r="D196" s="396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6"/>
      <c r="P196" s="396"/>
      <c r="Q196" s="396"/>
      <c r="R196" s="396"/>
    </row>
    <row r="197" spans="1:18" s="390" customFormat="1" ht="17.25" customHeight="1" x14ac:dyDescent="0.25">
      <c r="A197" s="395"/>
      <c r="B197" s="396"/>
      <c r="C197" s="396"/>
      <c r="D197" s="396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6"/>
      <c r="P197" s="396"/>
      <c r="Q197" s="396"/>
      <c r="R197" s="396"/>
    </row>
    <row r="198" spans="1:18" s="390" customFormat="1" ht="17.25" customHeight="1" x14ac:dyDescent="0.25">
      <c r="A198" s="395"/>
      <c r="B198" s="396"/>
      <c r="C198" s="396"/>
      <c r="D198" s="396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6"/>
      <c r="P198" s="396"/>
      <c r="Q198" s="396"/>
      <c r="R198" s="396"/>
    </row>
    <row r="199" spans="1:18" s="390" customFormat="1" ht="17.25" customHeight="1" x14ac:dyDescent="0.25">
      <c r="A199" s="395"/>
      <c r="B199" s="396"/>
      <c r="C199" s="396"/>
      <c r="D199" s="396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6"/>
      <c r="P199" s="396"/>
      <c r="Q199" s="396"/>
      <c r="R199" s="396"/>
    </row>
    <row r="200" spans="1:18" s="390" customFormat="1" ht="17.25" customHeight="1" x14ac:dyDescent="0.25">
      <c r="A200" s="395"/>
      <c r="B200" s="396"/>
      <c r="C200" s="396"/>
      <c r="D200" s="396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6"/>
      <c r="P200" s="396"/>
      <c r="Q200" s="396"/>
      <c r="R200" s="396"/>
    </row>
    <row r="201" spans="1:18" s="390" customFormat="1" ht="17.25" customHeight="1" x14ac:dyDescent="0.25">
      <c r="A201" s="395"/>
      <c r="B201" s="396"/>
      <c r="C201" s="396"/>
      <c r="D201" s="396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6"/>
      <c r="P201" s="396"/>
      <c r="Q201" s="396"/>
      <c r="R201" s="396"/>
    </row>
    <row r="202" spans="1:18" s="390" customFormat="1" ht="17.25" customHeight="1" x14ac:dyDescent="0.25">
      <c r="A202" s="395"/>
      <c r="B202" s="396"/>
      <c r="C202" s="396"/>
      <c r="D202" s="396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6"/>
      <c r="P202" s="396"/>
      <c r="Q202" s="396"/>
      <c r="R202" s="396"/>
    </row>
    <row r="203" spans="1:18" s="390" customFormat="1" ht="17.25" customHeight="1" x14ac:dyDescent="0.25">
      <c r="A203" s="395"/>
      <c r="B203" s="396"/>
      <c r="C203" s="396"/>
      <c r="D203" s="396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6"/>
      <c r="P203" s="396"/>
      <c r="Q203" s="396"/>
      <c r="R203" s="396"/>
    </row>
    <row r="204" spans="1:18" s="390" customFormat="1" ht="17.25" customHeight="1" x14ac:dyDescent="0.25">
      <c r="A204" s="395"/>
      <c r="B204" s="396"/>
      <c r="C204" s="396"/>
      <c r="D204" s="396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6"/>
      <c r="P204" s="396"/>
      <c r="Q204" s="396"/>
      <c r="R204" s="396"/>
    </row>
    <row r="205" spans="1:18" s="390" customFormat="1" ht="17.25" customHeight="1" x14ac:dyDescent="0.25">
      <c r="A205" s="395"/>
      <c r="B205" s="396"/>
      <c r="C205" s="396"/>
      <c r="D205" s="396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6"/>
      <c r="P205" s="396"/>
      <c r="Q205" s="396"/>
      <c r="R205" s="396"/>
    </row>
    <row r="206" spans="1:18" s="390" customFormat="1" ht="17.25" customHeight="1" x14ac:dyDescent="0.25">
      <c r="A206" s="395"/>
      <c r="B206" s="396"/>
      <c r="C206" s="396"/>
      <c r="D206" s="396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6"/>
      <c r="P206" s="396"/>
      <c r="Q206" s="396"/>
      <c r="R206" s="396"/>
    </row>
    <row r="207" spans="1:18" s="390" customFormat="1" ht="17.25" customHeight="1" x14ac:dyDescent="0.25">
      <c r="A207" s="395"/>
      <c r="B207" s="396"/>
      <c r="C207" s="396"/>
      <c r="D207" s="396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6"/>
      <c r="P207" s="396"/>
      <c r="Q207" s="396"/>
      <c r="R207" s="396"/>
    </row>
    <row r="208" spans="1:18" s="390" customFormat="1" ht="17.25" customHeight="1" x14ac:dyDescent="0.25">
      <c r="A208" s="395"/>
      <c r="B208" s="396"/>
      <c r="C208" s="396"/>
      <c r="D208" s="396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6"/>
      <c r="P208" s="396"/>
      <c r="Q208" s="396"/>
      <c r="R208" s="396"/>
    </row>
    <row r="209" spans="1:18" s="390" customFormat="1" ht="17.25" customHeight="1" x14ac:dyDescent="0.25">
      <c r="A209" s="395"/>
      <c r="B209" s="396"/>
      <c r="C209" s="396"/>
      <c r="D209" s="396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6"/>
      <c r="P209" s="396"/>
      <c r="Q209" s="396"/>
      <c r="R209" s="396"/>
    </row>
    <row r="210" spans="1:18" s="390" customFormat="1" ht="17.25" customHeight="1" x14ac:dyDescent="0.25">
      <c r="A210" s="395"/>
      <c r="B210" s="396"/>
      <c r="C210" s="396"/>
      <c r="D210" s="396"/>
      <c r="E210" s="396"/>
      <c r="F210" s="396"/>
      <c r="G210" s="396"/>
      <c r="H210" s="396"/>
      <c r="I210" s="396"/>
      <c r="J210" s="396"/>
      <c r="K210" s="396"/>
      <c r="L210" s="396"/>
      <c r="M210" s="396"/>
      <c r="N210" s="396"/>
      <c r="O210" s="396"/>
      <c r="P210" s="396"/>
      <c r="Q210" s="396"/>
      <c r="R210" s="396"/>
    </row>
    <row r="211" spans="1:18" s="390" customFormat="1" ht="17.25" customHeight="1" x14ac:dyDescent="0.25">
      <c r="A211" s="395"/>
      <c r="B211" s="396"/>
      <c r="C211" s="396"/>
      <c r="D211" s="396"/>
      <c r="E211" s="396"/>
      <c r="F211" s="396"/>
      <c r="G211" s="396"/>
      <c r="H211" s="396"/>
      <c r="I211" s="396"/>
      <c r="J211" s="396"/>
      <c r="K211" s="396"/>
      <c r="L211" s="396"/>
      <c r="M211" s="396"/>
      <c r="N211" s="396"/>
      <c r="O211" s="396"/>
      <c r="P211" s="396"/>
      <c r="Q211" s="396"/>
      <c r="R211" s="396"/>
    </row>
    <row r="212" spans="1:18" s="390" customFormat="1" ht="17.25" customHeight="1" x14ac:dyDescent="0.25">
      <c r="A212" s="395"/>
      <c r="B212" s="396"/>
      <c r="C212" s="396"/>
      <c r="D212" s="396"/>
      <c r="E212" s="396"/>
      <c r="F212" s="396"/>
      <c r="G212" s="396"/>
      <c r="H212" s="396"/>
      <c r="I212" s="396"/>
      <c r="J212" s="396"/>
      <c r="K212" s="396"/>
      <c r="L212" s="396"/>
      <c r="M212" s="396"/>
      <c r="N212" s="396"/>
      <c r="O212" s="396"/>
      <c r="P212" s="396"/>
      <c r="Q212" s="396"/>
      <c r="R212" s="396"/>
    </row>
    <row r="213" spans="1:18" s="390" customFormat="1" ht="17.25" customHeight="1" x14ac:dyDescent="0.25">
      <c r="A213" s="395"/>
      <c r="B213" s="396"/>
      <c r="C213" s="396"/>
      <c r="D213" s="396"/>
      <c r="E213" s="396"/>
      <c r="F213" s="396"/>
      <c r="G213" s="396"/>
      <c r="H213" s="396"/>
      <c r="I213" s="396"/>
      <c r="J213" s="396"/>
      <c r="K213" s="396"/>
      <c r="L213" s="396"/>
      <c r="M213" s="396"/>
      <c r="N213" s="396"/>
      <c r="O213" s="396"/>
      <c r="P213" s="396"/>
      <c r="Q213" s="396"/>
      <c r="R213" s="396"/>
    </row>
    <row r="214" spans="1:18" s="390" customFormat="1" ht="17.25" customHeight="1" x14ac:dyDescent="0.25">
      <c r="A214" s="395"/>
      <c r="B214" s="396"/>
      <c r="C214" s="396"/>
      <c r="D214" s="396"/>
      <c r="E214" s="396"/>
      <c r="F214" s="396"/>
      <c r="G214" s="396"/>
      <c r="H214" s="396"/>
      <c r="I214" s="396"/>
      <c r="J214" s="396"/>
      <c r="K214" s="396"/>
      <c r="L214" s="396"/>
      <c r="M214" s="396"/>
      <c r="N214" s="396"/>
      <c r="O214" s="396"/>
      <c r="P214" s="396"/>
      <c r="Q214" s="396"/>
      <c r="R214" s="396"/>
    </row>
    <row r="215" spans="1:18" s="390" customFormat="1" ht="17.25" customHeight="1" x14ac:dyDescent="0.25">
      <c r="A215" s="395"/>
      <c r="B215" s="396"/>
      <c r="C215" s="396"/>
      <c r="D215" s="396"/>
      <c r="E215" s="396"/>
      <c r="F215" s="396"/>
      <c r="G215" s="396"/>
      <c r="H215" s="396"/>
      <c r="I215" s="396"/>
      <c r="J215" s="396"/>
      <c r="K215" s="396"/>
      <c r="L215" s="396"/>
      <c r="M215" s="396"/>
      <c r="N215" s="396"/>
      <c r="O215" s="396"/>
      <c r="P215" s="396"/>
      <c r="Q215" s="396"/>
      <c r="R215" s="396"/>
    </row>
    <row r="216" spans="1:18" s="390" customFormat="1" ht="17.25" customHeight="1" x14ac:dyDescent="0.25">
      <c r="A216" s="395"/>
      <c r="B216" s="396"/>
      <c r="C216" s="396"/>
      <c r="D216" s="396"/>
      <c r="E216" s="396"/>
      <c r="F216" s="396"/>
      <c r="G216" s="396"/>
      <c r="H216" s="396"/>
      <c r="I216" s="396"/>
      <c r="J216" s="396"/>
      <c r="K216" s="396"/>
      <c r="L216" s="396"/>
      <c r="M216" s="396"/>
      <c r="N216" s="396"/>
      <c r="O216" s="396"/>
      <c r="P216" s="396"/>
      <c r="Q216" s="396"/>
      <c r="R216" s="396"/>
    </row>
    <row r="217" spans="1:18" s="390" customFormat="1" ht="17.25" customHeight="1" x14ac:dyDescent="0.25">
      <c r="B217" s="396"/>
      <c r="C217" s="396"/>
      <c r="D217" s="396"/>
      <c r="E217" s="396"/>
      <c r="F217" s="396"/>
      <c r="G217" s="396"/>
      <c r="H217" s="396"/>
      <c r="I217" s="396"/>
      <c r="J217" s="396"/>
      <c r="K217" s="396"/>
      <c r="L217" s="396"/>
      <c r="M217" s="396"/>
      <c r="N217" s="396"/>
      <c r="O217" s="396"/>
      <c r="P217" s="396"/>
      <c r="Q217" s="396"/>
      <c r="R217" s="396"/>
    </row>
    <row r="218" spans="1:18" s="390" customFormat="1" ht="17.25" customHeight="1" x14ac:dyDescent="0.25">
      <c r="B218" s="396"/>
      <c r="C218" s="396"/>
      <c r="D218" s="396"/>
      <c r="E218" s="396"/>
      <c r="F218" s="396"/>
      <c r="G218" s="396"/>
      <c r="H218" s="396"/>
      <c r="I218" s="396"/>
      <c r="J218" s="396"/>
      <c r="K218" s="396"/>
      <c r="L218" s="396"/>
      <c r="M218" s="396"/>
      <c r="N218" s="396"/>
      <c r="O218" s="396"/>
      <c r="P218" s="396"/>
      <c r="Q218" s="396"/>
      <c r="R218" s="396"/>
    </row>
    <row r="219" spans="1:18" s="390" customFormat="1" ht="17.25" customHeight="1" x14ac:dyDescent="0.25">
      <c r="B219" s="396"/>
      <c r="C219" s="396"/>
      <c r="D219" s="396"/>
      <c r="E219" s="396"/>
      <c r="F219" s="396"/>
      <c r="G219" s="396"/>
      <c r="H219" s="396"/>
      <c r="I219" s="396"/>
      <c r="J219" s="396"/>
      <c r="K219" s="396"/>
      <c r="L219" s="396"/>
      <c r="M219" s="396"/>
      <c r="N219" s="396"/>
      <c r="O219" s="396"/>
      <c r="P219" s="396"/>
      <c r="Q219" s="396"/>
      <c r="R219" s="396"/>
    </row>
    <row r="220" spans="1:18" s="390" customFormat="1" ht="17.25" customHeight="1" x14ac:dyDescent="0.25">
      <c r="B220" s="396"/>
      <c r="C220" s="396"/>
      <c r="D220" s="396"/>
      <c r="E220" s="396"/>
      <c r="F220" s="396"/>
      <c r="G220" s="396"/>
      <c r="H220" s="396"/>
      <c r="I220" s="396"/>
      <c r="J220" s="396"/>
      <c r="K220" s="396"/>
      <c r="L220" s="396"/>
      <c r="M220" s="396"/>
      <c r="N220" s="396"/>
      <c r="O220" s="396"/>
      <c r="P220" s="396"/>
      <c r="Q220" s="396"/>
      <c r="R220" s="396"/>
    </row>
    <row r="221" spans="1:18" s="390" customFormat="1" ht="17.25" customHeight="1" x14ac:dyDescent="0.25">
      <c r="B221" s="396"/>
      <c r="C221" s="396"/>
      <c r="D221" s="396"/>
      <c r="E221" s="396"/>
      <c r="F221" s="396"/>
      <c r="G221" s="396"/>
      <c r="H221" s="396"/>
      <c r="I221" s="396"/>
      <c r="J221" s="396"/>
      <c r="K221" s="396"/>
      <c r="L221" s="396"/>
      <c r="M221" s="396"/>
      <c r="N221" s="396"/>
      <c r="O221" s="396"/>
      <c r="P221" s="396"/>
      <c r="Q221" s="396"/>
      <c r="R221" s="396"/>
    </row>
    <row r="222" spans="1:18" s="390" customFormat="1" ht="17.25" customHeight="1" x14ac:dyDescent="0.25">
      <c r="B222" s="396"/>
      <c r="C222" s="396"/>
      <c r="D222" s="396"/>
      <c r="E222" s="396"/>
      <c r="F222" s="396"/>
      <c r="G222" s="396"/>
      <c r="H222" s="396"/>
      <c r="I222" s="396"/>
      <c r="J222" s="396"/>
      <c r="K222" s="396"/>
      <c r="L222" s="396"/>
      <c r="M222" s="396"/>
      <c r="N222" s="396"/>
      <c r="O222" s="396"/>
      <c r="P222" s="396"/>
      <c r="Q222" s="396"/>
      <c r="R222" s="396"/>
    </row>
    <row r="223" spans="1:18" s="390" customFormat="1" ht="17.25" customHeight="1" x14ac:dyDescent="0.25">
      <c r="B223" s="396"/>
      <c r="C223" s="396"/>
      <c r="D223" s="396"/>
      <c r="E223" s="396"/>
      <c r="F223" s="396"/>
      <c r="G223" s="396"/>
      <c r="H223" s="396"/>
      <c r="I223" s="396"/>
      <c r="J223" s="396"/>
      <c r="K223" s="396"/>
      <c r="L223" s="396"/>
      <c r="M223" s="396"/>
      <c r="N223" s="396"/>
      <c r="O223" s="396"/>
      <c r="P223" s="396"/>
      <c r="Q223" s="396"/>
      <c r="R223" s="396"/>
    </row>
    <row r="224" spans="1:18" s="390" customFormat="1" ht="17.25" customHeight="1" x14ac:dyDescent="0.25">
      <c r="B224" s="396"/>
      <c r="C224" s="396"/>
      <c r="D224" s="396"/>
      <c r="E224" s="396"/>
      <c r="F224" s="396"/>
      <c r="G224" s="396"/>
      <c r="H224" s="396"/>
      <c r="I224" s="396"/>
      <c r="J224" s="396"/>
      <c r="K224" s="396"/>
      <c r="L224" s="396"/>
      <c r="M224" s="396"/>
      <c r="N224" s="396"/>
      <c r="O224" s="396"/>
      <c r="P224" s="396"/>
      <c r="Q224" s="396"/>
      <c r="R224" s="396"/>
    </row>
    <row r="225" spans="2:18" s="390" customFormat="1" ht="17.25" customHeight="1" x14ac:dyDescent="0.25">
      <c r="B225" s="396"/>
      <c r="C225" s="396"/>
      <c r="D225" s="396"/>
      <c r="E225" s="396"/>
      <c r="F225" s="396"/>
      <c r="G225" s="396"/>
      <c r="H225" s="396"/>
      <c r="I225" s="396"/>
      <c r="J225" s="396"/>
      <c r="K225" s="396"/>
      <c r="L225" s="396"/>
      <c r="M225" s="396"/>
      <c r="N225" s="396"/>
      <c r="O225" s="396"/>
      <c r="P225" s="396"/>
      <c r="Q225" s="396"/>
      <c r="R225" s="396"/>
    </row>
    <row r="226" spans="2:18" s="390" customFormat="1" ht="17.25" customHeight="1" x14ac:dyDescent="0.25">
      <c r="B226" s="396"/>
      <c r="C226" s="396"/>
      <c r="D226" s="396"/>
      <c r="E226" s="396"/>
      <c r="F226" s="396"/>
      <c r="G226" s="396"/>
      <c r="H226" s="396"/>
      <c r="I226" s="396"/>
      <c r="J226" s="396"/>
      <c r="K226" s="396"/>
      <c r="L226" s="396"/>
      <c r="M226" s="396"/>
      <c r="N226" s="396"/>
      <c r="O226" s="396"/>
      <c r="P226" s="396"/>
      <c r="Q226" s="396"/>
      <c r="R226" s="396"/>
    </row>
    <row r="227" spans="2:18" s="390" customFormat="1" ht="17.25" customHeight="1" x14ac:dyDescent="0.25">
      <c r="B227" s="396"/>
      <c r="C227" s="396"/>
      <c r="D227" s="396"/>
      <c r="E227" s="396"/>
      <c r="F227" s="396"/>
      <c r="G227" s="396"/>
      <c r="H227" s="396"/>
      <c r="I227" s="396"/>
      <c r="J227" s="396"/>
      <c r="K227" s="396"/>
      <c r="L227" s="396"/>
      <c r="M227" s="396"/>
      <c r="N227" s="396"/>
      <c r="O227" s="396"/>
      <c r="P227" s="396"/>
      <c r="Q227" s="396"/>
      <c r="R227" s="396"/>
    </row>
    <row r="228" spans="2:18" s="390" customFormat="1" ht="17.25" customHeight="1" x14ac:dyDescent="0.25">
      <c r="B228" s="396"/>
      <c r="C228" s="396"/>
      <c r="D228" s="396"/>
      <c r="E228" s="396"/>
      <c r="F228" s="396"/>
      <c r="G228" s="396"/>
      <c r="H228" s="396"/>
      <c r="I228" s="396"/>
      <c r="J228" s="396"/>
      <c r="K228" s="396"/>
      <c r="L228" s="396"/>
      <c r="M228" s="396"/>
      <c r="N228" s="396"/>
      <c r="O228" s="396"/>
      <c r="P228" s="396"/>
      <c r="Q228" s="396"/>
      <c r="R228" s="396"/>
    </row>
    <row r="229" spans="2:18" s="390" customFormat="1" ht="17.25" customHeight="1" x14ac:dyDescent="0.25">
      <c r="B229" s="396"/>
      <c r="C229" s="396"/>
      <c r="D229" s="396"/>
      <c r="E229" s="396"/>
      <c r="F229" s="396"/>
      <c r="G229" s="396"/>
      <c r="H229" s="396"/>
      <c r="I229" s="396"/>
      <c r="J229" s="396"/>
      <c r="K229" s="396"/>
      <c r="L229" s="396"/>
      <c r="M229" s="396"/>
      <c r="N229" s="396"/>
      <c r="O229" s="396"/>
      <c r="P229" s="396"/>
      <c r="Q229" s="396"/>
      <c r="R229" s="396"/>
    </row>
    <row r="230" spans="2:18" s="390" customFormat="1" ht="17.25" customHeight="1" x14ac:dyDescent="0.25">
      <c r="B230" s="396"/>
      <c r="C230" s="396"/>
      <c r="D230" s="396"/>
      <c r="E230" s="396"/>
      <c r="F230" s="396"/>
      <c r="G230" s="396"/>
      <c r="H230" s="396"/>
      <c r="I230" s="396"/>
      <c r="J230" s="396"/>
      <c r="K230" s="396"/>
      <c r="L230" s="396"/>
      <c r="M230" s="396"/>
      <c r="N230" s="396"/>
      <c r="O230" s="396"/>
      <c r="P230" s="396"/>
      <c r="Q230" s="396"/>
      <c r="R230" s="396"/>
    </row>
    <row r="231" spans="2:18" s="390" customFormat="1" ht="17.25" customHeight="1" x14ac:dyDescent="0.25">
      <c r="B231" s="396"/>
      <c r="C231" s="396"/>
      <c r="D231" s="396"/>
      <c r="E231" s="396"/>
      <c r="F231" s="396"/>
      <c r="G231" s="396"/>
      <c r="H231" s="396"/>
      <c r="I231" s="396"/>
      <c r="J231" s="396"/>
      <c r="K231" s="396"/>
      <c r="L231" s="396"/>
      <c r="M231" s="396"/>
      <c r="N231" s="396"/>
      <c r="O231" s="396"/>
      <c r="P231" s="396"/>
      <c r="Q231" s="396"/>
      <c r="R231" s="396"/>
    </row>
    <row r="232" spans="2:18" s="390" customFormat="1" ht="17.25" customHeight="1" x14ac:dyDescent="0.25">
      <c r="B232" s="396"/>
      <c r="C232" s="396"/>
      <c r="D232" s="396"/>
      <c r="E232" s="396"/>
      <c r="F232" s="396"/>
      <c r="G232" s="396"/>
      <c r="H232" s="396"/>
      <c r="I232" s="396"/>
      <c r="J232" s="396"/>
      <c r="K232" s="396"/>
      <c r="L232" s="396"/>
      <c r="M232" s="396"/>
      <c r="N232" s="396"/>
      <c r="O232" s="396"/>
      <c r="P232" s="396"/>
      <c r="Q232" s="396"/>
      <c r="R232" s="396"/>
    </row>
    <row r="233" spans="2:18" s="390" customFormat="1" ht="17.25" customHeight="1" x14ac:dyDescent="0.25">
      <c r="B233" s="396"/>
      <c r="C233" s="396"/>
      <c r="D233" s="396"/>
      <c r="E233" s="396"/>
      <c r="F233" s="396"/>
      <c r="G233" s="396"/>
      <c r="H233" s="396"/>
      <c r="I233" s="396"/>
      <c r="J233" s="396"/>
      <c r="K233" s="396"/>
      <c r="L233" s="396"/>
      <c r="M233" s="396"/>
      <c r="N233" s="396"/>
      <c r="O233" s="396"/>
      <c r="P233" s="396"/>
      <c r="Q233" s="396"/>
      <c r="R233" s="396"/>
    </row>
    <row r="234" spans="2:18" s="390" customFormat="1" ht="17.25" customHeight="1" x14ac:dyDescent="0.25">
      <c r="B234" s="396"/>
      <c r="C234" s="396"/>
      <c r="D234" s="396"/>
      <c r="E234" s="396"/>
      <c r="F234" s="396"/>
      <c r="G234" s="396"/>
      <c r="H234" s="396"/>
      <c r="I234" s="396"/>
      <c r="J234" s="396"/>
      <c r="K234" s="396"/>
      <c r="L234" s="396"/>
      <c r="M234" s="396"/>
      <c r="N234" s="396"/>
      <c r="O234" s="396"/>
      <c r="P234" s="396"/>
      <c r="Q234" s="396"/>
      <c r="R234" s="396"/>
    </row>
    <row r="235" spans="2:18" s="390" customFormat="1" ht="17.25" customHeight="1" x14ac:dyDescent="0.25">
      <c r="B235" s="396"/>
      <c r="C235" s="396"/>
      <c r="D235" s="396"/>
      <c r="E235" s="396"/>
      <c r="F235" s="396"/>
      <c r="G235" s="396"/>
      <c r="H235" s="396"/>
      <c r="I235" s="396"/>
      <c r="J235" s="396"/>
      <c r="K235" s="396"/>
      <c r="L235" s="396"/>
      <c r="M235" s="396"/>
      <c r="N235" s="396"/>
      <c r="O235" s="396"/>
      <c r="P235" s="396"/>
      <c r="Q235" s="396"/>
      <c r="R235" s="396"/>
    </row>
    <row r="236" spans="2:18" s="390" customFormat="1" ht="17.25" customHeight="1" x14ac:dyDescent="0.25">
      <c r="B236" s="396"/>
      <c r="C236" s="396"/>
      <c r="D236" s="396"/>
      <c r="E236" s="396"/>
      <c r="F236" s="396"/>
      <c r="G236" s="396"/>
      <c r="H236" s="396"/>
      <c r="I236" s="396"/>
      <c r="J236" s="396"/>
      <c r="K236" s="396"/>
      <c r="L236" s="396"/>
      <c r="M236" s="396"/>
      <c r="N236" s="396"/>
      <c r="O236" s="396"/>
      <c r="P236" s="396"/>
      <c r="Q236" s="396"/>
      <c r="R236" s="396"/>
    </row>
    <row r="237" spans="2:18" s="390" customFormat="1" ht="17.25" customHeight="1" x14ac:dyDescent="0.25">
      <c r="B237" s="396"/>
      <c r="C237" s="396"/>
      <c r="D237" s="396"/>
      <c r="E237" s="396"/>
      <c r="F237" s="396"/>
      <c r="G237" s="396"/>
      <c r="H237" s="396"/>
      <c r="I237" s="396"/>
      <c r="J237" s="396"/>
      <c r="K237" s="396"/>
      <c r="L237" s="396"/>
      <c r="M237" s="396"/>
      <c r="N237" s="396"/>
      <c r="O237" s="396"/>
      <c r="P237" s="396"/>
      <c r="Q237" s="396"/>
      <c r="R237" s="396"/>
    </row>
    <row r="238" spans="2:18" s="390" customFormat="1" ht="17.25" customHeight="1" x14ac:dyDescent="0.25">
      <c r="B238" s="396"/>
      <c r="C238" s="396"/>
      <c r="D238" s="396"/>
      <c r="E238" s="396"/>
      <c r="F238" s="396"/>
      <c r="G238" s="396"/>
      <c r="H238" s="396"/>
      <c r="I238" s="396"/>
      <c r="J238" s="396"/>
      <c r="K238" s="396"/>
      <c r="L238" s="396"/>
      <c r="M238" s="396"/>
      <c r="N238" s="396"/>
      <c r="O238" s="396"/>
      <c r="P238" s="396"/>
      <c r="Q238" s="396"/>
      <c r="R238" s="396"/>
    </row>
    <row r="239" spans="2:18" s="390" customFormat="1" ht="17.25" customHeight="1" x14ac:dyDescent="0.25">
      <c r="B239" s="396"/>
      <c r="C239" s="396"/>
      <c r="D239" s="396"/>
      <c r="E239" s="396"/>
      <c r="F239" s="396"/>
      <c r="G239" s="396"/>
      <c r="H239" s="396"/>
      <c r="I239" s="396"/>
      <c r="J239" s="396"/>
      <c r="K239" s="396"/>
      <c r="L239" s="396"/>
      <c r="M239" s="396"/>
      <c r="N239" s="396"/>
      <c r="O239" s="396"/>
      <c r="P239" s="396"/>
      <c r="Q239" s="396"/>
      <c r="R239" s="396"/>
    </row>
    <row r="240" spans="2:18" s="390" customFormat="1" ht="17.25" customHeight="1" x14ac:dyDescent="0.25">
      <c r="B240" s="396"/>
      <c r="C240" s="396"/>
      <c r="D240" s="396"/>
      <c r="E240" s="396"/>
      <c r="F240" s="396"/>
      <c r="G240" s="396"/>
      <c r="H240" s="396"/>
      <c r="I240" s="396"/>
      <c r="J240" s="396"/>
      <c r="K240" s="396"/>
      <c r="L240" s="396"/>
      <c r="M240" s="396"/>
      <c r="N240" s="396"/>
      <c r="O240" s="396"/>
      <c r="P240" s="396"/>
      <c r="Q240" s="396"/>
      <c r="R240" s="396"/>
    </row>
    <row r="241" spans="2:18" s="390" customFormat="1" ht="17.25" customHeight="1" x14ac:dyDescent="0.25">
      <c r="B241" s="396"/>
      <c r="C241" s="396"/>
      <c r="D241" s="396"/>
      <c r="E241" s="396"/>
      <c r="F241" s="396"/>
      <c r="G241" s="396"/>
      <c r="H241" s="396"/>
      <c r="I241" s="396"/>
      <c r="J241" s="396"/>
      <c r="K241" s="396"/>
      <c r="L241" s="396"/>
      <c r="M241" s="396"/>
      <c r="N241" s="396"/>
      <c r="O241" s="396"/>
      <c r="P241" s="396"/>
      <c r="Q241" s="396"/>
      <c r="R241" s="396"/>
    </row>
    <row r="242" spans="2:18" s="390" customFormat="1" ht="17.25" customHeight="1" x14ac:dyDescent="0.25">
      <c r="B242" s="396"/>
      <c r="C242" s="396"/>
      <c r="D242" s="396"/>
      <c r="E242" s="396"/>
      <c r="F242" s="396"/>
      <c r="G242" s="396"/>
      <c r="H242" s="396"/>
      <c r="I242" s="396"/>
      <c r="J242" s="396"/>
      <c r="K242" s="396"/>
      <c r="L242" s="396"/>
      <c r="M242" s="396"/>
      <c r="N242" s="396"/>
      <c r="O242" s="396"/>
      <c r="P242" s="396"/>
      <c r="Q242" s="396"/>
      <c r="R242" s="396"/>
    </row>
    <row r="243" spans="2:18" s="390" customFormat="1" ht="17.25" customHeight="1" x14ac:dyDescent="0.25">
      <c r="B243" s="396"/>
      <c r="C243" s="396"/>
      <c r="D243" s="396"/>
      <c r="E243" s="396"/>
      <c r="F243" s="396"/>
      <c r="G243" s="396"/>
      <c r="H243" s="396"/>
      <c r="I243" s="396"/>
      <c r="J243" s="396"/>
      <c r="K243" s="396"/>
      <c r="L243" s="396"/>
      <c r="M243" s="396"/>
      <c r="N243" s="396"/>
      <c r="O243" s="396"/>
      <c r="P243" s="396"/>
      <c r="Q243" s="396"/>
      <c r="R243" s="396"/>
    </row>
    <row r="244" spans="2:18" s="390" customFormat="1" ht="17.25" customHeight="1" x14ac:dyDescent="0.25">
      <c r="B244" s="396"/>
      <c r="C244" s="396"/>
      <c r="D244" s="396"/>
      <c r="E244" s="396"/>
      <c r="F244" s="396"/>
      <c r="G244" s="396"/>
      <c r="H244" s="396"/>
      <c r="I244" s="396"/>
      <c r="J244" s="396"/>
      <c r="K244" s="396"/>
      <c r="L244" s="396"/>
      <c r="M244" s="396"/>
      <c r="N244" s="396"/>
      <c r="O244" s="396"/>
      <c r="P244" s="396"/>
      <c r="Q244" s="396"/>
      <c r="R244" s="396"/>
    </row>
    <row r="245" spans="2:18" s="390" customFormat="1" ht="17.25" customHeight="1" x14ac:dyDescent="0.25">
      <c r="B245" s="396"/>
      <c r="C245" s="396"/>
      <c r="D245" s="396"/>
      <c r="E245" s="396"/>
      <c r="F245" s="396"/>
      <c r="G245" s="396"/>
      <c r="H245" s="396"/>
      <c r="I245" s="396"/>
      <c r="J245" s="396"/>
      <c r="K245" s="396"/>
      <c r="L245" s="396"/>
      <c r="M245" s="396"/>
      <c r="N245" s="396"/>
      <c r="O245" s="396"/>
      <c r="P245" s="396"/>
      <c r="Q245" s="396"/>
      <c r="R245" s="396"/>
    </row>
    <row r="246" spans="2:18" s="390" customFormat="1" ht="17.25" customHeight="1" x14ac:dyDescent="0.25">
      <c r="B246" s="396"/>
      <c r="C246" s="396"/>
      <c r="D246" s="396"/>
      <c r="E246" s="396"/>
      <c r="F246" s="396"/>
      <c r="G246" s="396"/>
      <c r="H246" s="396"/>
      <c r="I246" s="396"/>
      <c r="J246" s="396"/>
      <c r="K246" s="396"/>
      <c r="L246" s="396"/>
      <c r="M246" s="396"/>
      <c r="N246" s="396"/>
      <c r="O246" s="396"/>
      <c r="P246" s="396"/>
      <c r="Q246" s="396"/>
      <c r="R246" s="396"/>
    </row>
    <row r="247" spans="2:18" s="390" customFormat="1" ht="17.25" customHeight="1" x14ac:dyDescent="0.25">
      <c r="B247" s="396"/>
      <c r="C247" s="396"/>
      <c r="D247" s="396"/>
      <c r="E247" s="396"/>
      <c r="F247" s="396"/>
      <c r="G247" s="396"/>
      <c r="H247" s="396"/>
      <c r="I247" s="396"/>
      <c r="J247" s="396"/>
      <c r="K247" s="396"/>
      <c r="L247" s="396"/>
      <c r="M247" s="396"/>
      <c r="N247" s="396"/>
      <c r="O247" s="396"/>
      <c r="P247" s="396"/>
      <c r="Q247" s="396"/>
      <c r="R247" s="396"/>
    </row>
    <row r="248" spans="2:18" s="390" customFormat="1" ht="17.25" customHeight="1" x14ac:dyDescent="0.25">
      <c r="B248" s="396"/>
      <c r="C248" s="396"/>
      <c r="D248" s="396"/>
      <c r="E248" s="396"/>
      <c r="F248" s="396"/>
      <c r="G248" s="396"/>
      <c r="H248" s="396"/>
      <c r="I248" s="396"/>
      <c r="J248" s="396"/>
      <c r="K248" s="396"/>
      <c r="L248" s="396"/>
      <c r="M248" s="396"/>
      <c r="N248" s="396"/>
      <c r="O248" s="396"/>
      <c r="P248" s="396"/>
      <c r="Q248" s="396"/>
      <c r="R248" s="396"/>
    </row>
    <row r="249" spans="2:18" s="390" customFormat="1" ht="17.25" customHeight="1" x14ac:dyDescent="0.25">
      <c r="B249" s="396"/>
      <c r="C249" s="396"/>
      <c r="D249" s="396"/>
      <c r="E249" s="396"/>
      <c r="F249" s="396"/>
      <c r="G249" s="396"/>
      <c r="H249" s="396"/>
      <c r="I249" s="396"/>
      <c r="J249" s="396"/>
      <c r="K249" s="396"/>
      <c r="L249" s="396"/>
      <c r="M249" s="396"/>
      <c r="N249" s="396"/>
      <c r="O249" s="396"/>
      <c r="P249" s="396"/>
      <c r="Q249" s="396"/>
      <c r="R249" s="396"/>
    </row>
    <row r="250" spans="2:18" s="390" customFormat="1" ht="17.25" customHeight="1" x14ac:dyDescent="0.25">
      <c r="B250" s="396"/>
      <c r="C250" s="396"/>
      <c r="D250" s="396"/>
      <c r="E250" s="396"/>
      <c r="F250" s="396"/>
      <c r="G250" s="396"/>
      <c r="H250" s="396"/>
      <c r="I250" s="396"/>
      <c r="J250" s="396"/>
      <c r="K250" s="396"/>
      <c r="L250" s="396"/>
      <c r="M250" s="396"/>
      <c r="N250" s="396"/>
      <c r="O250" s="396"/>
      <c r="P250" s="396"/>
      <c r="Q250" s="396"/>
      <c r="R250" s="396"/>
    </row>
    <row r="251" spans="2:18" s="390" customFormat="1" ht="17.25" customHeight="1" x14ac:dyDescent="0.25">
      <c r="B251" s="396"/>
      <c r="C251" s="396"/>
      <c r="D251" s="396"/>
      <c r="E251" s="396"/>
      <c r="F251" s="396"/>
      <c r="G251" s="396"/>
      <c r="H251" s="396"/>
      <c r="I251" s="396"/>
      <c r="J251" s="396"/>
      <c r="K251" s="396"/>
      <c r="L251" s="396"/>
      <c r="M251" s="396"/>
      <c r="N251" s="396"/>
      <c r="O251" s="396"/>
      <c r="P251" s="396"/>
      <c r="Q251" s="396"/>
      <c r="R251" s="396"/>
    </row>
    <row r="252" spans="2:18" s="390" customFormat="1" ht="17.25" customHeight="1" x14ac:dyDescent="0.25">
      <c r="B252" s="396"/>
      <c r="C252" s="396"/>
      <c r="D252" s="396"/>
      <c r="E252" s="396"/>
      <c r="F252" s="396"/>
      <c r="G252" s="396"/>
      <c r="H252" s="396"/>
      <c r="I252" s="396"/>
      <c r="J252" s="396"/>
      <c r="K252" s="396"/>
      <c r="L252" s="396"/>
      <c r="M252" s="396"/>
      <c r="N252" s="396"/>
      <c r="O252" s="396"/>
      <c r="P252" s="396"/>
      <c r="Q252" s="396"/>
      <c r="R252" s="396"/>
    </row>
    <row r="253" spans="2:18" s="390" customFormat="1" ht="17.25" customHeight="1" x14ac:dyDescent="0.25">
      <c r="B253" s="396"/>
      <c r="C253" s="396"/>
      <c r="D253" s="396"/>
      <c r="E253" s="396"/>
      <c r="F253" s="396"/>
      <c r="G253" s="396"/>
      <c r="H253" s="396"/>
      <c r="I253" s="396"/>
      <c r="J253" s="396"/>
      <c r="K253" s="396"/>
      <c r="L253" s="396"/>
      <c r="M253" s="396"/>
      <c r="N253" s="396"/>
      <c r="O253" s="396"/>
      <c r="P253" s="396"/>
      <c r="Q253" s="396"/>
      <c r="R253" s="396"/>
    </row>
    <row r="254" spans="2:18" s="390" customFormat="1" ht="17.25" customHeight="1" x14ac:dyDescent="0.25">
      <c r="B254" s="396"/>
      <c r="C254" s="396"/>
      <c r="D254" s="396"/>
      <c r="E254" s="396"/>
      <c r="F254" s="396"/>
      <c r="G254" s="396"/>
      <c r="H254" s="396"/>
      <c r="I254" s="396"/>
      <c r="J254" s="396"/>
      <c r="K254" s="396"/>
      <c r="L254" s="396"/>
      <c r="M254" s="396"/>
      <c r="N254" s="396"/>
      <c r="O254" s="396"/>
      <c r="P254" s="396"/>
      <c r="Q254" s="396"/>
      <c r="R254" s="396"/>
    </row>
    <row r="255" spans="2:18" s="390" customFormat="1" ht="17.25" customHeight="1" x14ac:dyDescent="0.25">
      <c r="B255" s="396"/>
      <c r="C255" s="396"/>
      <c r="D255" s="396"/>
      <c r="E255" s="396"/>
      <c r="F255" s="396"/>
      <c r="G255" s="396"/>
      <c r="H255" s="396"/>
      <c r="I255" s="396"/>
      <c r="J255" s="396"/>
      <c r="K255" s="396"/>
      <c r="L255" s="396"/>
      <c r="M255" s="396"/>
      <c r="N255" s="396"/>
      <c r="O255" s="396"/>
      <c r="P255" s="396"/>
      <c r="Q255" s="396"/>
      <c r="R255" s="396"/>
    </row>
    <row r="256" spans="2:18" s="390" customFormat="1" ht="17.25" customHeight="1" x14ac:dyDescent="0.25">
      <c r="B256" s="396"/>
      <c r="C256" s="396"/>
      <c r="D256" s="396"/>
      <c r="E256" s="396"/>
      <c r="F256" s="396"/>
      <c r="G256" s="396"/>
      <c r="H256" s="396"/>
      <c r="I256" s="396"/>
      <c r="J256" s="396"/>
      <c r="K256" s="396"/>
      <c r="L256" s="396"/>
      <c r="M256" s="396"/>
      <c r="N256" s="396"/>
      <c r="O256" s="396"/>
      <c r="P256" s="396"/>
      <c r="Q256" s="396"/>
      <c r="R256" s="396"/>
    </row>
    <row r="257" spans="2:18" s="390" customFormat="1" ht="17.25" customHeight="1" x14ac:dyDescent="0.25">
      <c r="B257" s="396"/>
      <c r="C257" s="396"/>
      <c r="D257" s="396"/>
      <c r="E257" s="396"/>
      <c r="F257" s="396"/>
      <c r="G257" s="396"/>
      <c r="H257" s="396"/>
      <c r="I257" s="396"/>
      <c r="J257" s="396"/>
      <c r="K257" s="396"/>
      <c r="L257" s="396"/>
      <c r="M257" s="396"/>
      <c r="N257" s="396"/>
      <c r="O257" s="396"/>
      <c r="P257" s="396"/>
      <c r="Q257" s="396"/>
      <c r="R257" s="396"/>
    </row>
    <row r="258" spans="2:18" s="390" customFormat="1" ht="17.25" customHeight="1" x14ac:dyDescent="0.25">
      <c r="B258" s="396"/>
      <c r="C258" s="396"/>
      <c r="D258" s="396"/>
      <c r="E258" s="396"/>
      <c r="F258" s="396"/>
      <c r="G258" s="396"/>
      <c r="H258" s="396"/>
      <c r="I258" s="396"/>
      <c r="J258" s="396"/>
      <c r="K258" s="396"/>
      <c r="L258" s="396"/>
      <c r="M258" s="396"/>
      <c r="N258" s="396"/>
      <c r="O258" s="396"/>
      <c r="P258" s="396"/>
      <c r="Q258" s="396"/>
      <c r="R258" s="396"/>
    </row>
    <row r="259" spans="2:18" s="390" customFormat="1" ht="17.25" customHeight="1" x14ac:dyDescent="0.25">
      <c r="B259" s="396"/>
      <c r="C259" s="396"/>
      <c r="D259" s="396"/>
      <c r="E259" s="396"/>
      <c r="F259" s="396"/>
      <c r="G259" s="396"/>
      <c r="H259" s="396"/>
      <c r="I259" s="396"/>
      <c r="J259" s="396"/>
      <c r="K259" s="396"/>
      <c r="L259" s="396"/>
      <c r="M259" s="396"/>
      <c r="N259" s="396"/>
      <c r="O259" s="396"/>
      <c r="P259" s="396"/>
      <c r="Q259" s="396"/>
      <c r="R259" s="396"/>
    </row>
  </sheetData>
  <mergeCells count="14">
    <mergeCell ref="A1:A3"/>
    <mergeCell ref="B1:E1"/>
    <mergeCell ref="F1:I1"/>
    <mergeCell ref="J1:M1"/>
    <mergeCell ref="N1:Q1"/>
    <mergeCell ref="R1:R3"/>
    <mergeCell ref="B2:B3"/>
    <mergeCell ref="C2:E2"/>
    <mergeCell ref="F2:F3"/>
    <mergeCell ref="G2:I2"/>
    <mergeCell ref="J2:J3"/>
    <mergeCell ref="K2:M2"/>
    <mergeCell ref="N2:N3"/>
    <mergeCell ref="O2:Q2"/>
  </mergeCells>
  <pageMargins left="0.74803149606299213" right="0.55118110236220474" top="0.77061631944444442" bottom="0.70866141732283472" header="0.51181102362204722" footer="0.51181102362204722"/>
  <pageSetup paperSize="8" scale="53" orientation="landscape" r:id="rId1"/>
  <headerFooter alignWithMargins="0">
    <oddHeader>&amp;C&amp;"Arial CE,Félkövér"&amp;14 1.2.3&amp;13  &amp;12 Kimutatás az önkormányzati költségvetési szervek 2022. évi tervszámainak teljesítéséről - kötelező, nem kötelező  és államigazgatási feladatonkénti bontásban 
Bevétel &amp;RAdatok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view="pageBreakPreview" workbookViewId="0">
      <selection activeCell="D4" sqref="D4"/>
    </sheetView>
  </sheetViews>
  <sheetFormatPr defaultRowHeight="15.75" x14ac:dyDescent="0.25"/>
  <cols>
    <col min="1" max="1" width="13.7109375" style="42" customWidth="1"/>
    <col min="2" max="2" width="8.140625" style="42" customWidth="1"/>
    <col min="3" max="3" width="9.85546875" style="42" customWidth="1"/>
    <col min="4" max="4" width="8.85546875" style="42" customWidth="1"/>
    <col min="5" max="5" width="8" style="42" customWidth="1"/>
    <col min="6" max="6" width="2.28515625" style="42" customWidth="1"/>
    <col min="7" max="7" width="7.7109375" style="42" hidden="1" customWidth="1"/>
    <col min="8" max="8" width="7.5703125" style="42" hidden="1" customWidth="1"/>
    <col min="9" max="9" width="8" style="42" customWidth="1"/>
    <col min="10" max="10" width="7.5703125" style="42" customWidth="1"/>
    <col min="11" max="11" width="8.85546875" style="42" customWidth="1"/>
    <col min="12" max="12" width="9.42578125" style="42" customWidth="1"/>
    <col min="13" max="13" width="8.7109375" style="42" customWidth="1"/>
    <col min="14" max="14" width="10.42578125" style="42" customWidth="1"/>
    <col min="15" max="15" width="10" style="42" customWidth="1"/>
    <col min="16" max="16" width="10.42578125" style="42" customWidth="1"/>
    <col min="17" max="17" width="10.28515625" style="42" customWidth="1"/>
    <col min="18" max="19" width="9" style="42" customWidth="1"/>
    <col min="20" max="20" width="9.140625" style="42" customWidth="1"/>
    <col min="21" max="21" width="9.42578125" style="42" customWidth="1"/>
    <col min="22" max="16384" width="9.140625" style="42"/>
  </cols>
  <sheetData>
    <row r="1" spans="1:21" ht="20.25" customHeight="1" x14ac:dyDescent="0.25">
      <c r="A1" s="568" t="s">
        <v>71</v>
      </c>
      <c r="B1" s="569"/>
      <c r="C1" s="569"/>
      <c r="D1" s="569"/>
      <c r="O1" s="43"/>
      <c r="P1" s="43"/>
      <c r="Q1" s="43"/>
    </row>
    <row r="2" spans="1:21" x14ac:dyDescent="0.25">
      <c r="A2" s="570" t="s">
        <v>283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2"/>
      <c r="O2" s="572"/>
      <c r="P2" s="572"/>
      <c r="Q2" s="572"/>
    </row>
    <row r="3" spans="1:21" ht="40.5" customHeight="1" x14ac:dyDescent="0.25">
      <c r="A3" s="573" t="s">
        <v>284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2"/>
      <c r="O3" s="572"/>
      <c r="P3" s="572"/>
      <c r="Q3" s="572"/>
    </row>
    <row r="4" spans="1:21" ht="29.25" customHeight="1" thickBot="1" x14ac:dyDescent="0.3">
      <c r="A4" s="44"/>
    </row>
    <row r="5" spans="1:21" s="45" customFormat="1" ht="12.75" customHeight="1" x14ac:dyDescent="0.2">
      <c r="A5" s="574" t="s">
        <v>0</v>
      </c>
      <c r="B5" s="566" t="s">
        <v>36</v>
      </c>
      <c r="C5" s="566" t="s">
        <v>37</v>
      </c>
      <c r="D5" s="566" t="s">
        <v>280</v>
      </c>
      <c r="E5" s="566" t="s">
        <v>253</v>
      </c>
      <c r="F5" s="566"/>
      <c r="G5" s="566"/>
      <c r="H5" s="566"/>
      <c r="I5" s="566" t="s">
        <v>255</v>
      </c>
      <c r="J5" s="566"/>
      <c r="K5" s="566"/>
      <c r="L5" s="566"/>
      <c r="M5" s="566" t="s">
        <v>38</v>
      </c>
      <c r="N5" s="566" t="s">
        <v>282</v>
      </c>
      <c r="O5" s="566"/>
      <c r="P5" s="566"/>
      <c r="Q5" s="576"/>
      <c r="R5" s="566" t="s">
        <v>254</v>
      </c>
      <c r="S5" s="566" t="s">
        <v>254</v>
      </c>
      <c r="T5" s="566" t="s">
        <v>254</v>
      </c>
      <c r="U5" s="566" t="s">
        <v>254</v>
      </c>
    </row>
    <row r="6" spans="1:21" s="45" customFormat="1" ht="12.75" x14ac:dyDescent="0.2">
      <c r="A6" s="575"/>
      <c r="B6" s="567"/>
      <c r="C6" s="567"/>
      <c r="D6" s="567"/>
      <c r="E6" s="567"/>
      <c r="F6" s="567"/>
      <c r="G6" s="567"/>
      <c r="H6" s="567"/>
      <c r="I6" s="567"/>
      <c r="J6" s="567"/>
      <c r="K6" s="567"/>
      <c r="L6" s="567"/>
      <c r="M6" s="567"/>
      <c r="N6" s="567"/>
      <c r="O6" s="567"/>
      <c r="P6" s="567"/>
      <c r="Q6" s="577"/>
      <c r="R6" s="567"/>
      <c r="S6" s="567"/>
      <c r="T6" s="567"/>
      <c r="U6" s="567"/>
    </row>
    <row r="7" spans="1:21" s="45" customFormat="1" ht="38.25" customHeight="1" x14ac:dyDescent="0.2">
      <c r="A7" s="575"/>
      <c r="B7" s="567"/>
      <c r="C7" s="567"/>
      <c r="D7" s="567"/>
      <c r="E7" s="567"/>
      <c r="F7" s="567"/>
      <c r="G7" s="567"/>
      <c r="H7" s="567"/>
      <c r="I7" s="567"/>
      <c r="J7" s="567"/>
      <c r="K7" s="567"/>
      <c r="L7" s="567"/>
      <c r="M7" s="567"/>
      <c r="N7" s="567"/>
      <c r="O7" s="567"/>
      <c r="P7" s="567"/>
      <c r="Q7" s="577"/>
      <c r="R7" s="567"/>
      <c r="S7" s="567"/>
      <c r="T7" s="567"/>
      <c r="U7" s="567"/>
    </row>
    <row r="8" spans="1:21" s="49" customFormat="1" ht="42" customHeight="1" thickBot="1" x14ac:dyDescent="0.25">
      <c r="A8" s="46" t="s">
        <v>39</v>
      </c>
      <c r="B8" s="47" t="s">
        <v>281</v>
      </c>
      <c r="C8" s="47" t="s">
        <v>281</v>
      </c>
      <c r="D8" s="47" t="s">
        <v>281</v>
      </c>
      <c r="E8" s="584" t="s">
        <v>281</v>
      </c>
      <c r="F8" s="585"/>
      <c r="G8" s="585"/>
      <c r="H8" s="586"/>
      <c r="I8" s="48" t="s">
        <v>139</v>
      </c>
      <c r="J8" s="48" t="s">
        <v>239</v>
      </c>
      <c r="K8" s="48" t="s">
        <v>252</v>
      </c>
      <c r="L8" s="48" t="s">
        <v>281</v>
      </c>
      <c r="M8" s="47" t="s">
        <v>281</v>
      </c>
      <c r="N8" s="105" t="s">
        <v>139</v>
      </c>
      <c r="O8" s="48" t="s">
        <v>239</v>
      </c>
      <c r="P8" s="260" t="s">
        <v>252</v>
      </c>
      <c r="Q8" s="260" t="s">
        <v>281</v>
      </c>
      <c r="R8" s="155" t="s">
        <v>139</v>
      </c>
      <c r="S8" s="155" t="s">
        <v>239</v>
      </c>
      <c r="T8" s="310" t="s">
        <v>252</v>
      </c>
      <c r="U8" s="310" t="s">
        <v>281</v>
      </c>
    </row>
    <row r="9" spans="1:21" s="51" customFormat="1" ht="21.75" customHeight="1" x14ac:dyDescent="0.2">
      <c r="A9" s="50" t="s">
        <v>40</v>
      </c>
      <c r="B9" s="96">
        <v>534</v>
      </c>
      <c r="C9" s="96">
        <v>46790</v>
      </c>
      <c r="D9" s="96">
        <v>5006</v>
      </c>
      <c r="E9" s="587">
        <v>83</v>
      </c>
      <c r="F9" s="588"/>
      <c r="G9" s="588"/>
      <c r="H9" s="589"/>
      <c r="I9" s="97">
        <v>4876</v>
      </c>
      <c r="J9" s="97">
        <v>5545</v>
      </c>
      <c r="K9" s="97">
        <v>5650</v>
      </c>
      <c r="L9" s="97">
        <v>3043</v>
      </c>
      <c r="M9" s="96">
        <v>1810</v>
      </c>
      <c r="N9" s="97">
        <v>51083</v>
      </c>
      <c r="O9" s="258">
        <v>44509</v>
      </c>
      <c r="P9" s="258">
        <v>47711</v>
      </c>
      <c r="Q9" s="258">
        <v>48523</v>
      </c>
      <c r="R9" s="156">
        <v>12</v>
      </c>
      <c r="S9" s="156">
        <v>57</v>
      </c>
      <c r="T9" s="156">
        <v>36</v>
      </c>
      <c r="U9" s="156">
        <v>837</v>
      </c>
    </row>
    <row r="10" spans="1:21" s="51" customFormat="1" ht="34.5" customHeight="1" x14ac:dyDescent="0.2">
      <c r="A10" s="52" t="s">
        <v>41</v>
      </c>
      <c r="B10" s="53">
        <v>5668</v>
      </c>
      <c r="C10" s="53">
        <v>35104</v>
      </c>
      <c r="D10" s="53">
        <v>13537</v>
      </c>
      <c r="E10" s="578">
        <v>42</v>
      </c>
      <c r="F10" s="579"/>
      <c r="G10" s="579"/>
      <c r="H10" s="580"/>
      <c r="I10" s="54">
        <v>8424</v>
      </c>
      <c r="J10" s="54">
        <v>11286</v>
      </c>
      <c r="K10" s="54">
        <v>11718</v>
      </c>
      <c r="L10" s="54">
        <v>10105</v>
      </c>
      <c r="M10" s="53">
        <v>2767</v>
      </c>
      <c r="N10" s="54">
        <v>33982</v>
      </c>
      <c r="O10" s="311">
        <v>33687</v>
      </c>
      <c r="P10" s="311">
        <v>33865</v>
      </c>
      <c r="Q10" s="158">
        <v>34881</v>
      </c>
      <c r="R10" s="157">
        <v>454</v>
      </c>
      <c r="S10" s="157">
        <v>397</v>
      </c>
      <c r="T10" s="308">
        <v>430</v>
      </c>
      <c r="U10" s="157">
        <v>1136</v>
      </c>
    </row>
    <row r="11" spans="1:21" s="51" customFormat="1" ht="31.5" x14ac:dyDescent="0.2">
      <c r="A11" s="52" t="s">
        <v>42</v>
      </c>
      <c r="B11" s="54"/>
      <c r="C11" s="54"/>
      <c r="D11" s="54"/>
      <c r="E11" s="590"/>
      <c r="F11" s="591"/>
      <c r="G11" s="591"/>
      <c r="H11" s="592"/>
      <c r="I11" s="54"/>
      <c r="J11" s="54"/>
      <c r="K11" s="54"/>
      <c r="L11" s="54"/>
      <c r="M11" s="54"/>
      <c r="N11" s="54"/>
      <c r="O11" s="311"/>
      <c r="P11" s="311"/>
      <c r="Q11" s="158"/>
      <c r="R11" s="158"/>
      <c r="S11" s="158"/>
      <c r="T11" s="311"/>
      <c r="U11" s="158"/>
    </row>
    <row r="12" spans="1:21" s="51" customFormat="1" ht="21" customHeight="1" x14ac:dyDescent="0.2">
      <c r="A12" s="52" t="s">
        <v>147</v>
      </c>
      <c r="B12" s="53"/>
      <c r="C12" s="53"/>
      <c r="D12" s="53"/>
      <c r="E12" s="578"/>
      <c r="F12" s="579"/>
      <c r="G12" s="579"/>
      <c r="H12" s="580"/>
      <c r="I12" s="54">
        <v>0</v>
      </c>
      <c r="J12" s="54"/>
      <c r="K12" s="54"/>
      <c r="L12" s="54"/>
      <c r="M12" s="53"/>
      <c r="N12" s="54"/>
      <c r="O12" s="311"/>
      <c r="P12" s="311">
        <v>60</v>
      </c>
      <c r="Q12" s="158"/>
      <c r="R12" s="157"/>
      <c r="S12" s="157"/>
      <c r="T12" s="308"/>
      <c r="U12" s="157"/>
    </row>
    <row r="13" spans="1:21" s="51" customFormat="1" ht="38.25" customHeight="1" x14ac:dyDescent="0.2">
      <c r="A13" s="167" t="s">
        <v>43</v>
      </c>
      <c r="B13" s="53">
        <v>51</v>
      </c>
      <c r="C13" s="53">
        <v>7883</v>
      </c>
      <c r="D13" s="53">
        <v>316</v>
      </c>
      <c r="E13" s="578"/>
      <c r="F13" s="579"/>
      <c r="G13" s="579"/>
      <c r="H13" s="580"/>
      <c r="I13" s="54">
        <v>83</v>
      </c>
      <c r="J13" s="54">
        <v>148</v>
      </c>
      <c r="K13" s="54">
        <v>122</v>
      </c>
      <c r="L13" s="54">
        <v>834</v>
      </c>
      <c r="M13" s="53">
        <v>8</v>
      </c>
      <c r="N13" s="54">
        <v>5606</v>
      </c>
      <c r="O13" s="311">
        <v>1100</v>
      </c>
      <c r="P13" s="311">
        <v>4011</v>
      </c>
      <c r="Q13" s="158">
        <v>8539</v>
      </c>
      <c r="R13" s="157">
        <v>8</v>
      </c>
      <c r="S13" s="157">
        <v>69</v>
      </c>
      <c r="T13" s="308">
        <v>33</v>
      </c>
      <c r="U13" s="157">
        <v>168</v>
      </c>
    </row>
    <row r="14" spans="1:21" s="51" customFormat="1" ht="33.75" customHeight="1" x14ac:dyDescent="0.2">
      <c r="A14" s="52" t="s">
        <v>44</v>
      </c>
      <c r="B14" s="53">
        <v>1554</v>
      </c>
      <c r="C14" s="53">
        <v>1132655</v>
      </c>
      <c r="D14" s="53">
        <v>553675</v>
      </c>
      <c r="E14" s="578">
        <v>522717</v>
      </c>
      <c r="F14" s="579"/>
      <c r="G14" s="579"/>
      <c r="H14" s="580"/>
      <c r="I14" s="54">
        <v>16865</v>
      </c>
      <c r="J14" s="54">
        <v>19145</v>
      </c>
      <c r="K14" s="54">
        <v>514098</v>
      </c>
      <c r="L14" s="54">
        <v>502175</v>
      </c>
      <c r="M14" s="53">
        <v>210538</v>
      </c>
      <c r="N14" s="54">
        <v>1021978</v>
      </c>
      <c r="O14" s="311">
        <v>971642</v>
      </c>
      <c r="P14" s="311">
        <v>1053273</v>
      </c>
      <c r="Q14" s="158">
        <v>1104060</v>
      </c>
      <c r="R14" s="157">
        <v>23956</v>
      </c>
      <c r="S14" s="157">
        <v>28400</v>
      </c>
      <c r="T14" s="308">
        <v>38162</v>
      </c>
      <c r="U14" s="157">
        <v>55140</v>
      </c>
    </row>
    <row r="15" spans="1:21" s="51" customFormat="1" ht="35.25" customHeight="1" x14ac:dyDescent="0.2">
      <c r="A15" s="52" t="s">
        <v>45</v>
      </c>
      <c r="B15" s="53"/>
      <c r="C15" s="53"/>
      <c r="D15" s="53"/>
      <c r="E15" s="578"/>
      <c r="F15" s="579"/>
      <c r="G15" s="579"/>
      <c r="H15" s="580"/>
      <c r="I15" s="54">
        <v>6128</v>
      </c>
      <c r="J15" s="54"/>
      <c r="K15" s="54"/>
      <c r="L15" s="54"/>
      <c r="M15" s="53"/>
      <c r="N15" s="54">
        <v>47884</v>
      </c>
      <c r="O15" s="311"/>
      <c r="P15" s="311"/>
      <c r="Q15" s="158"/>
      <c r="R15" s="157">
        <v>1095</v>
      </c>
      <c r="S15" s="157"/>
      <c r="T15" s="308"/>
      <c r="U15" s="157"/>
    </row>
    <row r="16" spans="1:21" s="57" customFormat="1" ht="30" customHeight="1" thickBot="1" x14ac:dyDescent="0.25">
      <c r="A16" s="55" t="s">
        <v>46</v>
      </c>
      <c r="B16" s="56">
        <f>SUM(B9:B15)</f>
        <v>7807</v>
      </c>
      <c r="C16" s="56">
        <f>SUM(C9:C15)</f>
        <v>1222432</v>
      </c>
      <c r="D16" s="56">
        <f>SUM(D9:D15)</f>
        <v>572534</v>
      </c>
      <c r="E16" s="581">
        <f t="shared" ref="E16" si="0">SUM(E9:E15)</f>
        <v>522842</v>
      </c>
      <c r="F16" s="582"/>
      <c r="G16" s="582"/>
      <c r="H16" s="583"/>
      <c r="I16" s="56">
        <f>SUM(I9:I15)</f>
        <v>36376</v>
      </c>
      <c r="J16" s="56">
        <f t="shared" ref="J16" si="1">SUM(J9:J15)</f>
        <v>36124</v>
      </c>
      <c r="K16" s="56">
        <f>SUM(K9:K15)</f>
        <v>531588</v>
      </c>
      <c r="L16" s="56">
        <f>SUM(L9:L15)</f>
        <v>516157</v>
      </c>
      <c r="M16" s="56">
        <f>SUM(M9:M15)</f>
        <v>215123</v>
      </c>
      <c r="N16" s="106">
        <f t="shared" ref="N16:O16" si="2">SUM(N9:N15)</f>
        <v>1160533</v>
      </c>
      <c r="O16" s="56">
        <f t="shared" si="2"/>
        <v>1050938</v>
      </c>
      <c r="P16" s="56">
        <f t="shared" ref="P16:U16" si="3">SUM(P9:P15)</f>
        <v>1138920</v>
      </c>
      <c r="Q16" s="56">
        <f t="shared" si="3"/>
        <v>1196003</v>
      </c>
      <c r="R16" s="259">
        <f t="shared" si="3"/>
        <v>25525</v>
      </c>
      <c r="S16" s="259">
        <f t="shared" si="3"/>
        <v>28923</v>
      </c>
      <c r="T16" s="309">
        <f t="shared" si="3"/>
        <v>38661</v>
      </c>
      <c r="U16" s="259">
        <f t="shared" si="3"/>
        <v>57281</v>
      </c>
    </row>
    <row r="17" spans="1:1" x14ac:dyDescent="0.25">
      <c r="A17" s="44"/>
    </row>
    <row r="18" spans="1:1" x14ac:dyDescent="0.25">
      <c r="A18" s="42" t="s">
        <v>47</v>
      </c>
    </row>
  </sheetData>
  <mergeCells count="24">
    <mergeCell ref="E13:H13"/>
    <mergeCell ref="E14:H14"/>
    <mergeCell ref="E15:H15"/>
    <mergeCell ref="E16:H16"/>
    <mergeCell ref="R5:R7"/>
    <mergeCell ref="E8:H8"/>
    <mergeCell ref="E9:H9"/>
    <mergeCell ref="E10:H10"/>
    <mergeCell ref="E11:H11"/>
    <mergeCell ref="E12:H12"/>
    <mergeCell ref="U5:U7"/>
    <mergeCell ref="S5:S7"/>
    <mergeCell ref="A1:D1"/>
    <mergeCell ref="A2:Q2"/>
    <mergeCell ref="A3:Q3"/>
    <mergeCell ref="A5:A7"/>
    <mergeCell ref="B5:B7"/>
    <mergeCell ref="D5:D7"/>
    <mergeCell ref="E5:H7"/>
    <mergeCell ref="I5:L7"/>
    <mergeCell ref="M5:M7"/>
    <mergeCell ref="N5:Q7"/>
    <mergeCell ref="C5:C7"/>
    <mergeCell ref="T5:T7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zoomScaleSheetLayoutView="100" workbookViewId="0">
      <selection activeCell="B30" sqref="B30"/>
    </sheetView>
  </sheetViews>
  <sheetFormatPr defaultRowHeight="15" x14ac:dyDescent="0.2"/>
  <cols>
    <col min="1" max="1" width="7.140625" style="2" customWidth="1"/>
    <col min="2" max="2" width="44.5703125" style="3" customWidth="1"/>
    <col min="3" max="3" width="18.28515625" style="3" customWidth="1"/>
    <col min="4" max="4" width="18.140625" style="4" customWidth="1"/>
    <col min="5" max="5" width="17.85546875" style="4" customWidth="1"/>
    <col min="6" max="6" width="13.5703125" style="3" customWidth="1"/>
    <col min="7" max="16384" width="9.140625" style="3"/>
  </cols>
  <sheetData>
    <row r="1" spans="1:14" s="1" customFormat="1" ht="22.5" customHeight="1" x14ac:dyDescent="0.2">
      <c r="A1" s="486" t="s">
        <v>69</v>
      </c>
      <c r="B1" s="486"/>
      <c r="C1" s="486"/>
      <c r="D1" s="486"/>
      <c r="E1" s="486"/>
    </row>
    <row r="2" spans="1:14" s="1" customFormat="1" ht="18.75" x14ac:dyDescent="0.2">
      <c r="A2" s="486" t="s">
        <v>297</v>
      </c>
      <c r="B2" s="486"/>
      <c r="C2" s="486"/>
      <c r="D2" s="486"/>
      <c r="E2" s="486"/>
    </row>
    <row r="3" spans="1:14" ht="42.75" customHeight="1" thickBot="1" x14ac:dyDescent="0.25">
      <c r="E3" s="484" t="s">
        <v>78</v>
      </c>
      <c r="F3" s="485"/>
    </row>
    <row r="4" spans="1:14" s="68" customFormat="1" ht="24.75" customHeight="1" thickTop="1" thickBot="1" x14ac:dyDescent="0.3">
      <c r="A4" s="75"/>
      <c r="B4" s="76" t="s">
        <v>0</v>
      </c>
      <c r="C4" s="76" t="s">
        <v>49</v>
      </c>
      <c r="D4" s="76" t="s">
        <v>50</v>
      </c>
      <c r="E4" s="76" t="s">
        <v>2</v>
      </c>
      <c r="F4" s="76" t="s">
        <v>1</v>
      </c>
    </row>
    <row r="5" spans="1:14" s="68" customFormat="1" ht="38.25" customHeight="1" thickTop="1" x14ac:dyDescent="0.25">
      <c r="A5" s="127">
        <v>1</v>
      </c>
      <c r="B5" s="128" t="s">
        <v>59</v>
      </c>
      <c r="C5" s="129">
        <v>444686515</v>
      </c>
      <c r="D5" s="129">
        <v>444686515</v>
      </c>
      <c r="E5" s="129">
        <v>444686515</v>
      </c>
      <c r="F5" s="130">
        <v>1</v>
      </c>
      <c r="N5" s="69"/>
    </row>
    <row r="6" spans="1:14" s="68" customFormat="1" ht="35.25" customHeight="1" x14ac:dyDescent="0.25">
      <c r="A6" s="72">
        <v>2</v>
      </c>
      <c r="B6" s="73" t="s">
        <v>55</v>
      </c>
      <c r="C6" s="70">
        <v>412673180</v>
      </c>
      <c r="D6" s="70">
        <v>417132134</v>
      </c>
      <c r="E6" s="70">
        <v>417132134</v>
      </c>
      <c r="F6" s="141">
        <v>1</v>
      </c>
    </row>
    <row r="7" spans="1:14" s="68" customFormat="1" ht="39.75" customHeight="1" x14ac:dyDescent="0.25">
      <c r="A7" s="72">
        <v>3</v>
      </c>
      <c r="B7" s="73" t="s">
        <v>256</v>
      </c>
      <c r="C7" s="70">
        <v>379577155</v>
      </c>
      <c r="D7" s="70">
        <v>428291981</v>
      </c>
      <c r="E7" s="70">
        <v>428291981</v>
      </c>
      <c r="F7" s="141">
        <v>1</v>
      </c>
    </row>
    <row r="8" spans="1:14" s="68" customFormat="1" ht="32.25" customHeight="1" x14ac:dyDescent="0.25">
      <c r="A8" s="72">
        <v>4</v>
      </c>
      <c r="B8" s="73" t="s">
        <v>267</v>
      </c>
      <c r="C8" s="70">
        <v>169813957</v>
      </c>
      <c r="D8" s="70">
        <v>187698978</v>
      </c>
      <c r="E8" s="70">
        <v>187698978</v>
      </c>
      <c r="F8" s="141">
        <v>1</v>
      </c>
    </row>
    <row r="9" spans="1:14" s="68" customFormat="1" ht="30.75" customHeight="1" x14ac:dyDescent="0.25">
      <c r="A9" s="72">
        <v>5</v>
      </c>
      <c r="B9" s="73" t="s">
        <v>56</v>
      </c>
      <c r="C9" s="70">
        <v>47609521</v>
      </c>
      <c r="D9" s="70">
        <v>49070521</v>
      </c>
      <c r="E9" s="70">
        <v>49070521</v>
      </c>
      <c r="F9" s="141">
        <v>1</v>
      </c>
    </row>
    <row r="10" spans="1:14" s="68" customFormat="1" ht="30.75" customHeight="1" x14ac:dyDescent="0.25">
      <c r="A10" s="72">
        <v>6</v>
      </c>
      <c r="B10" s="73" t="s">
        <v>237</v>
      </c>
      <c r="C10" s="285">
        <v>106564002</v>
      </c>
      <c r="D10" s="285">
        <v>135850993</v>
      </c>
      <c r="E10" s="70">
        <v>135850993</v>
      </c>
      <c r="F10" s="141">
        <v>1</v>
      </c>
    </row>
    <row r="11" spans="1:14" s="68" customFormat="1" ht="30.75" customHeight="1" x14ac:dyDescent="0.25">
      <c r="A11" s="72">
        <v>7</v>
      </c>
      <c r="B11" s="284" t="s">
        <v>257</v>
      </c>
      <c r="C11" s="285" t="s">
        <v>134</v>
      </c>
      <c r="D11" s="285">
        <v>34731855</v>
      </c>
      <c r="E11" s="285">
        <v>34731855</v>
      </c>
      <c r="F11" s="286">
        <v>1</v>
      </c>
    </row>
    <row r="12" spans="1:14" s="68" customFormat="1" ht="30.75" customHeight="1" x14ac:dyDescent="0.2">
      <c r="A12" s="72">
        <v>8</v>
      </c>
      <c r="B12" s="287" t="s">
        <v>238</v>
      </c>
      <c r="C12" s="71">
        <f>SUM(C5:C11)</f>
        <v>1560924330</v>
      </c>
      <c r="D12" s="71">
        <f>SUM(D5:D11)</f>
        <v>1697462977</v>
      </c>
      <c r="E12" s="71">
        <f>SUM(E5:E11)</f>
        <v>1697462977</v>
      </c>
      <c r="F12" s="142">
        <v>1.1000000000000001</v>
      </c>
    </row>
    <row r="13" spans="1:14" s="68" customFormat="1" ht="33.75" customHeight="1" x14ac:dyDescent="0.25">
      <c r="A13" s="72">
        <v>9</v>
      </c>
      <c r="B13" s="73" t="s">
        <v>51</v>
      </c>
      <c r="C13" s="70">
        <v>670133654</v>
      </c>
      <c r="D13" s="70">
        <v>911829654</v>
      </c>
      <c r="E13" s="70">
        <v>889606956</v>
      </c>
      <c r="F13" s="141">
        <v>0.97599999999999998</v>
      </c>
    </row>
    <row r="14" spans="1:14" s="68" customFormat="1" ht="39.75" customHeight="1" x14ac:dyDescent="0.25">
      <c r="A14" s="72">
        <v>10</v>
      </c>
      <c r="B14" s="74" t="s">
        <v>258</v>
      </c>
      <c r="C14" s="71">
        <f>SUM(C12:C13)</f>
        <v>2231057984</v>
      </c>
      <c r="D14" s="71">
        <f>SUM(D12:D13)</f>
        <v>2609292631</v>
      </c>
      <c r="E14" s="71">
        <f>SUM(E12:E13)</f>
        <v>2587069933</v>
      </c>
      <c r="F14" s="142">
        <v>0.99099999999999999</v>
      </c>
    </row>
    <row r="15" spans="1:14" s="68" customFormat="1" ht="33" customHeight="1" x14ac:dyDescent="0.25">
      <c r="A15" s="72">
        <v>11</v>
      </c>
      <c r="B15" s="73" t="s">
        <v>52</v>
      </c>
      <c r="C15" s="70">
        <v>335061938</v>
      </c>
      <c r="D15" s="70">
        <v>373404284</v>
      </c>
      <c r="E15" s="70">
        <v>275056877</v>
      </c>
      <c r="F15" s="141">
        <v>0.73699999999999999</v>
      </c>
    </row>
    <row r="16" spans="1:14" s="68" customFormat="1" ht="23.25" customHeight="1" x14ac:dyDescent="0.2">
      <c r="A16" s="72">
        <v>12</v>
      </c>
      <c r="B16" s="284" t="s">
        <v>57</v>
      </c>
      <c r="C16" s="70">
        <v>1043000000</v>
      </c>
      <c r="D16" s="70">
        <v>1191451791</v>
      </c>
      <c r="E16" s="70">
        <v>1199800997</v>
      </c>
      <c r="F16" s="141">
        <v>1.0069999999999999</v>
      </c>
    </row>
    <row r="17" spans="1:6" s="68" customFormat="1" ht="23.25" customHeight="1" x14ac:dyDescent="0.2">
      <c r="A17" s="72">
        <v>13</v>
      </c>
      <c r="B17" s="284" t="s">
        <v>53</v>
      </c>
      <c r="C17" s="70">
        <v>563157723</v>
      </c>
      <c r="D17" s="70">
        <v>657703730</v>
      </c>
      <c r="E17" s="70">
        <v>688828412</v>
      </c>
      <c r="F17" s="141">
        <v>1.0469999999999999</v>
      </c>
    </row>
    <row r="18" spans="1:6" s="68" customFormat="1" ht="19.5" customHeight="1" x14ac:dyDescent="0.2">
      <c r="A18" s="72">
        <v>14</v>
      </c>
      <c r="B18" s="284" t="s">
        <v>54</v>
      </c>
      <c r="C18" s="70">
        <v>200000000</v>
      </c>
      <c r="D18" s="70">
        <v>200000000</v>
      </c>
      <c r="E18" s="70">
        <v>33411277</v>
      </c>
      <c r="F18" s="141">
        <v>0.16700000000000001</v>
      </c>
    </row>
    <row r="19" spans="1:6" s="68" customFormat="1" ht="21" customHeight="1" x14ac:dyDescent="0.25">
      <c r="A19" s="72">
        <v>15</v>
      </c>
      <c r="B19" s="73" t="s">
        <v>58</v>
      </c>
      <c r="C19" s="70">
        <v>10000000</v>
      </c>
      <c r="D19" s="70">
        <v>14100000</v>
      </c>
      <c r="E19" s="70">
        <v>19959000</v>
      </c>
      <c r="F19" s="141">
        <v>1.415</v>
      </c>
    </row>
    <row r="20" spans="1:6" s="68" customFormat="1" ht="31.5" customHeight="1" x14ac:dyDescent="0.25">
      <c r="A20" s="72">
        <v>16</v>
      </c>
      <c r="B20" s="73" t="s">
        <v>129</v>
      </c>
      <c r="C20" s="70">
        <v>8000000</v>
      </c>
      <c r="D20" s="70">
        <v>212434384</v>
      </c>
      <c r="E20" s="70">
        <v>213269890</v>
      </c>
      <c r="F20" s="141">
        <v>1.004</v>
      </c>
    </row>
    <row r="21" spans="1:6" s="68" customFormat="1" ht="36" customHeight="1" x14ac:dyDescent="0.2">
      <c r="A21" s="72">
        <v>17</v>
      </c>
      <c r="B21" s="287" t="s">
        <v>259</v>
      </c>
      <c r="C21" s="71">
        <f>SUM(C14:C20)</f>
        <v>4390277645</v>
      </c>
      <c r="D21" s="71">
        <f>SUM(D14:D20)</f>
        <v>5258386820</v>
      </c>
      <c r="E21" s="71">
        <f>SUM(E14:E20)</f>
        <v>5017396386</v>
      </c>
      <c r="F21" s="142">
        <v>0.95399999999999996</v>
      </c>
    </row>
    <row r="22" spans="1:6" s="68" customFormat="1" ht="28.5" customHeight="1" x14ac:dyDescent="0.2">
      <c r="A22" s="72">
        <v>18</v>
      </c>
      <c r="B22" s="284" t="s">
        <v>128</v>
      </c>
      <c r="C22" s="71">
        <v>450000000</v>
      </c>
      <c r="D22" s="70">
        <v>450000000</v>
      </c>
      <c r="E22" s="71">
        <v>249524710</v>
      </c>
      <c r="F22" s="141">
        <v>0.55400000000000005</v>
      </c>
    </row>
    <row r="23" spans="1:6" s="68" customFormat="1" ht="39" customHeight="1" x14ac:dyDescent="0.2">
      <c r="A23" s="72">
        <v>19</v>
      </c>
      <c r="B23" s="284" t="s">
        <v>72</v>
      </c>
      <c r="C23" s="70">
        <v>210394202</v>
      </c>
      <c r="D23" s="70">
        <v>210394202</v>
      </c>
      <c r="E23" s="70">
        <v>42210000</v>
      </c>
      <c r="F23" s="141">
        <v>0.20100000000000001</v>
      </c>
    </row>
    <row r="24" spans="1:6" s="68" customFormat="1" ht="24" customHeight="1" x14ac:dyDescent="0.2">
      <c r="A24" s="72">
        <v>20</v>
      </c>
      <c r="B24" s="284" t="s">
        <v>114</v>
      </c>
      <c r="C24" s="70" t="s">
        <v>134</v>
      </c>
      <c r="D24" s="70">
        <v>433428665</v>
      </c>
      <c r="E24" s="70">
        <v>433428665</v>
      </c>
      <c r="F24" s="141">
        <v>1</v>
      </c>
    </row>
    <row r="25" spans="1:6" s="68" customFormat="1" ht="27.75" customHeight="1" x14ac:dyDescent="0.2">
      <c r="A25" s="72">
        <v>21</v>
      </c>
      <c r="B25" s="284" t="s">
        <v>60</v>
      </c>
      <c r="C25" s="70">
        <v>53948825</v>
      </c>
      <c r="D25" s="70">
        <v>53948825</v>
      </c>
      <c r="E25" s="70">
        <v>59484025</v>
      </c>
      <c r="F25" s="141">
        <v>1.103</v>
      </c>
    </row>
    <row r="26" spans="1:6" s="68" customFormat="1" ht="34.5" customHeight="1" x14ac:dyDescent="0.2">
      <c r="A26" s="72">
        <v>22</v>
      </c>
      <c r="B26" s="287" t="s">
        <v>260</v>
      </c>
      <c r="C26" s="101">
        <f>SUM(C22:C25)</f>
        <v>714343027</v>
      </c>
      <c r="D26" s="101">
        <f>SUM(D22:D25)</f>
        <v>1147771692</v>
      </c>
      <c r="E26" s="101">
        <v>784647400</v>
      </c>
      <c r="F26" s="142">
        <v>0.68400000000000005</v>
      </c>
    </row>
    <row r="27" spans="1:6" s="68" customFormat="1" ht="42.75" customHeight="1" thickBot="1" x14ac:dyDescent="0.25">
      <c r="A27" s="147">
        <v>23</v>
      </c>
      <c r="B27" s="288" t="s">
        <v>261</v>
      </c>
      <c r="C27" s="289">
        <f>SUM(C21+C26)</f>
        <v>5104620672</v>
      </c>
      <c r="D27" s="289">
        <f>SUM(D21+D26)</f>
        <v>6406158512</v>
      </c>
      <c r="E27" s="289">
        <f>SUM(E21+E26)</f>
        <v>5802043786</v>
      </c>
      <c r="F27" s="148">
        <v>0.90600000000000003</v>
      </c>
    </row>
    <row r="28" spans="1:6" ht="15.75" thickTop="1" x14ac:dyDescent="0.2"/>
  </sheetData>
  <mergeCells count="3">
    <mergeCell ref="E3:F3"/>
    <mergeCell ref="A1:E1"/>
    <mergeCell ref="A2:E2"/>
  </mergeCells>
  <phoneticPr fontId="25" type="noConversion"/>
  <pageMargins left="0.75" right="0.75" top="1" bottom="1" header="0.5" footer="0.5"/>
  <pageSetup paperSize="9" scale="73" orientation="portrait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2"/>
  <sheetViews>
    <sheetView view="pageLayout" zoomScale="84" zoomScaleSheetLayoutView="100" zoomScalePageLayoutView="84" workbookViewId="0">
      <selection activeCell="B6" sqref="B6"/>
    </sheetView>
  </sheetViews>
  <sheetFormatPr defaultRowHeight="12" x14ac:dyDescent="0.2"/>
  <cols>
    <col min="1" max="1" width="42" style="23" customWidth="1"/>
    <col min="2" max="2" width="8.140625" style="15" customWidth="1"/>
    <col min="3" max="3" width="10" style="15" customWidth="1"/>
    <col min="4" max="4" width="12.85546875" style="15" customWidth="1"/>
    <col min="5" max="5" width="9.5703125" style="314" customWidth="1"/>
    <col min="6" max="6" width="10.28515625" style="15" customWidth="1"/>
    <col min="7" max="7" width="7" style="15" customWidth="1"/>
    <col min="8" max="8" width="10.28515625" style="15" customWidth="1"/>
    <col min="9" max="9" width="7.85546875" style="117" customWidth="1"/>
    <col min="10" max="10" width="10.140625" style="15" customWidth="1"/>
    <col min="11" max="11" width="6.7109375" style="15" customWidth="1"/>
    <col min="12" max="12" width="10.85546875" style="15" customWidth="1"/>
    <col min="13" max="13" width="8.5703125" style="15" customWidth="1"/>
    <col min="14" max="14" width="10.85546875" style="15" customWidth="1"/>
    <col min="15" max="15" width="7" style="15" customWidth="1"/>
    <col min="16" max="16" width="10.28515625" style="15" customWidth="1"/>
    <col min="17" max="16384" width="9.140625" style="15"/>
  </cols>
  <sheetData>
    <row r="1" spans="1:23" s="7" customFormat="1" ht="12" customHeight="1" x14ac:dyDescent="0.2">
      <c r="A1" s="487" t="s">
        <v>3</v>
      </c>
      <c r="B1" s="487" t="s">
        <v>149</v>
      </c>
      <c r="C1" s="487"/>
      <c r="D1" s="487"/>
      <c r="E1" s="487" t="s">
        <v>148</v>
      </c>
      <c r="F1" s="487"/>
      <c r="G1" s="487"/>
      <c r="H1" s="487"/>
      <c r="I1" s="487"/>
      <c r="J1" s="487"/>
      <c r="K1" s="490" t="s">
        <v>4</v>
      </c>
      <c r="L1" s="490"/>
      <c r="M1" s="490" t="s">
        <v>5</v>
      </c>
      <c r="N1" s="490"/>
      <c r="O1" s="488" t="s">
        <v>6</v>
      </c>
      <c r="P1" s="488"/>
    </row>
    <row r="2" spans="1:23" s="7" customFormat="1" ht="12" customHeight="1" x14ac:dyDescent="0.2">
      <c r="A2" s="487"/>
      <c r="B2" s="487"/>
      <c r="C2" s="487"/>
      <c r="D2" s="487"/>
      <c r="E2" s="487"/>
      <c r="F2" s="487"/>
      <c r="G2" s="491" t="s">
        <v>132</v>
      </c>
      <c r="H2" s="492"/>
      <c r="I2" s="489" t="s">
        <v>7</v>
      </c>
      <c r="J2" s="489"/>
      <c r="K2" s="490"/>
      <c r="L2" s="490"/>
      <c r="M2" s="490"/>
      <c r="N2" s="490"/>
      <c r="O2" s="488"/>
      <c r="P2" s="488"/>
    </row>
    <row r="3" spans="1:23" s="7" customFormat="1" ht="69.75" customHeight="1" x14ac:dyDescent="0.2">
      <c r="A3" s="487"/>
      <c r="B3" s="487"/>
      <c r="C3" s="487"/>
      <c r="D3" s="487"/>
      <c r="E3" s="312" t="s">
        <v>270</v>
      </c>
      <c r="F3" s="62" t="s">
        <v>9</v>
      </c>
      <c r="G3" s="62" t="s">
        <v>8</v>
      </c>
      <c r="H3" s="62" t="s">
        <v>10</v>
      </c>
      <c r="I3" s="112" t="s">
        <v>8</v>
      </c>
      <c r="J3" s="62" t="s">
        <v>9</v>
      </c>
      <c r="K3" s="62" t="s">
        <v>8</v>
      </c>
      <c r="L3" s="63" t="s">
        <v>9</v>
      </c>
      <c r="M3" s="62" t="s">
        <v>8</v>
      </c>
      <c r="N3" s="63" t="s">
        <v>9</v>
      </c>
      <c r="O3" s="62" t="s">
        <v>8</v>
      </c>
      <c r="P3" s="62" t="s">
        <v>10</v>
      </c>
    </row>
    <row r="4" spans="1:23" s="7" customFormat="1" x14ac:dyDescent="0.2">
      <c r="A4" s="5">
        <v>1</v>
      </c>
      <c r="B4" s="6">
        <v>2</v>
      </c>
      <c r="C4" s="5">
        <v>3</v>
      </c>
      <c r="D4" s="5">
        <v>4</v>
      </c>
      <c r="E4" s="9">
        <v>5</v>
      </c>
      <c r="F4" s="5">
        <v>6</v>
      </c>
      <c r="G4" s="6">
        <v>7</v>
      </c>
      <c r="H4" s="5">
        <v>8</v>
      </c>
      <c r="I4" s="119">
        <v>9</v>
      </c>
      <c r="J4" s="5">
        <v>10</v>
      </c>
      <c r="K4" s="5">
        <v>11</v>
      </c>
      <c r="L4" s="6">
        <v>12</v>
      </c>
      <c r="M4" s="5">
        <v>13</v>
      </c>
      <c r="N4" s="5">
        <v>14</v>
      </c>
      <c r="O4" s="6">
        <v>15</v>
      </c>
      <c r="P4" s="5">
        <v>16</v>
      </c>
    </row>
    <row r="5" spans="1:23" s="7" customFormat="1" ht="18" customHeight="1" x14ac:dyDescent="0.2">
      <c r="A5" s="8"/>
      <c r="B5" s="102" t="s">
        <v>76</v>
      </c>
      <c r="C5" s="102" t="s">
        <v>11</v>
      </c>
      <c r="D5" s="102" t="s">
        <v>23</v>
      </c>
      <c r="E5" s="9"/>
      <c r="F5" s="9"/>
      <c r="G5" s="6"/>
      <c r="H5" s="9"/>
      <c r="I5" s="113"/>
      <c r="J5" s="6"/>
      <c r="K5" s="6"/>
      <c r="L5" s="6"/>
      <c r="M5" s="6"/>
      <c r="N5" s="6"/>
      <c r="O5" s="6"/>
      <c r="P5" s="9"/>
    </row>
    <row r="6" spans="1:23" ht="27" customHeight="1" x14ac:dyDescent="0.2">
      <c r="A6" s="8" t="s">
        <v>240</v>
      </c>
      <c r="B6" s="10">
        <v>38.64</v>
      </c>
      <c r="C6" s="11">
        <v>5495000</v>
      </c>
      <c r="D6" s="12">
        <v>202454220</v>
      </c>
      <c r="E6" s="12"/>
      <c r="F6" s="12">
        <v>1528860</v>
      </c>
      <c r="G6" s="12">
        <v>0</v>
      </c>
      <c r="H6" s="12">
        <v>0</v>
      </c>
      <c r="I6" s="67"/>
      <c r="J6" s="12"/>
      <c r="K6" s="10">
        <v>36.840000000000003</v>
      </c>
      <c r="L6" s="12">
        <v>203983080</v>
      </c>
      <c r="M6" s="10">
        <v>36.840000000000003</v>
      </c>
      <c r="N6" s="12">
        <v>203983080</v>
      </c>
      <c r="O6" s="12">
        <v>0</v>
      </c>
      <c r="P6" s="12">
        <v>0</v>
      </c>
      <c r="Q6" s="13"/>
      <c r="R6" s="13"/>
      <c r="S6" s="13"/>
      <c r="T6" s="13"/>
      <c r="U6" s="14"/>
      <c r="V6" s="14"/>
      <c r="W6" s="14"/>
    </row>
    <row r="7" spans="1:23" ht="26.25" customHeight="1" x14ac:dyDescent="0.2">
      <c r="A7" s="107" t="s">
        <v>99</v>
      </c>
      <c r="B7" s="64">
        <v>1054.4000000000001</v>
      </c>
      <c r="C7" s="11">
        <v>25200</v>
      </c>
      <c r="D7" s="124">
        <v>26570880</v>
      </c>
      <c r="E7" s="12"/>
      <c r="F7" s="12"/>
      <c r="G7" s="12"/>
      <c r="H7" s="12"/>
      <c r="I7" s="67"/>
      <c r="J7" s="12"/>
      <c r="K7" s="64">
        <v>1054.4000000000001</v>
      </c>
      <c r="L7" s="124">
        <v>26570880</v>
      </c>
      <c r="M7" s="64">
        <v>1054.4000000000001</v>
      </c>
      <c r="N7" s="124">
        <v>26570880</v>
      </c>
      <c r="O7" s="12">
        <v>0</v>
      </c>
      <c r="P7" s="12">
        <v>0</v>
      </c>
      <c r="Q7" s="13"/>
      <c r="R7" s="13"/>
      <c r="S7" s="13"/>
      <c r="T7" s="13"/>
      <c r="U7" s="14"/>
      <c r="V7" s="14"/>
      <c r="W7" s="14"/>
    </row>
    <row r="8" spans="1:23" ht="28.5" customHeight="1" x14ac:dyDescent="0.2">
      <c r="A8" s="107" t="s">
        <v>80</v>
      </c>
      <c r="B8" s="10"/>
      <c r="C8" s="11"/>
      <c r="D8" s="124">
        <v>0</v>
      </c>
      <c r="E8" s="12"/>
      <c r="F8" s="12"/>
      <c r="G8" s="12"/>
      <c r="H8" s="12"/>
      <c r="I8" s="67"/>
      <c r="J8" s="12"/>
      <c r="K8" s="10"/>
      <c r="L8" s="124">
        <v>0</v>
      </c>
      <c r="M8" s="10"/>
      <c r="N8" s="124">
        <v>0</v>
      </c>
      <c r="O8" s="12"/>
      <c r="P8" s="12"/>
      <c r="Q8" s="13"/>
      <c r="R8" s="13"/>
      <c r="S8" s="13"/>
      <c r="T8" s="13"/>
      <c r="U8" s="14"/>
      <c r="V8" s="14"/>
      <c r="W8" s="14"/>
    </row>
    <row r="9" spans="1:23" ht="15" customHeight="1" x14ac:dyDescent="0.2">
      <c r="A9" s="107" t="s">
        <v>81</v>
      </c>
      <c r="B9" s="10"/>
      <c r="C9" s="11"/>
      <c r="D9" s="124">
        <v>115520000</v>
      </c>
      <c r="E9" s="12"/>
      <c r="F9" s="12"/>
      <c r="G9" s="12"/>
      <c r="H9" s="12"/>
      <c r="I9" s="67"/>
      <c r="J9" s="12"/>
      <c r="K9" s="10"/>
      <c r="L9" s="124">
        <v>115520000</v>
      </c>
      <c r="M9" s="10"/>
      <c r="N9" s="124">
        <v>115520000</v>
      </c>
      <c r="O9" s="12">
        <v>0</v>
      </c>
      <c r="P9" s="12">
        <v>0</v>
      </c>
      <c r="Q9" s="13"/>
      <c r="R9" s="13"/>
      <c r="S9" s="13"/>
      <c r="T9" s="13"/>
      <c r="U9" s="14"/>
      <c r="V9" s="14"/>
      <c r="W9" s="14"/>
    </row>
    <row r="10" spans="1:23" ht="18.75" customHeight="1" x14ac:dyDescent="0.2">
      <c r="A10" s="107" t="s">
        <v>82</v>
      </c>
      <c r="B10" s="10"/>
      <c r="C10" s="11"/>
      <c r="D10" s="124">
        <v>0</v>
      </c>
      <c r="E10" s="12"/>
      <c r="F10" s="12"/>
      <c r="G10" s="12"/>
      <c r="H10" s="12"/>
      <c r="I10" s="67"/>
      <c r="J10" s="12"/>
      <c r="K10" s="10"/>
      <c r="L10" s="124">
        <v>0</v>
      </c>
      <c r="M10" s="10"/>
      <c r="N10" s="124">
        <v>0</v>
      </c>
      <c r="O10" s="12"/>
      <c r="P10" s="12"/>
      <c r="Q10" s="13"/>
      <c r="R10" s="13"/>
      <c r="S10" s="13"/>
      <c r="T10" s="13"/>
      <c r="U10" s="14"/>
      <c r="V10" s="14"/>
      <c r="W10" s="14"/>
    </row>
    <row r="11" spans="1:23" ht="21" customHeight="1" x14ac:dyDescent="0.2">
      <c r="A11" s="107" t="s">
        <v>83</v>
      </c>
      <c r="B11" s="10"/>
      <c r="C11" s="11"/>
      <c r="D11" s="124">
        <v>10069280</v>
      </c>
      <c r="E11" s="12"/>
      <c r="F11" s="12"/>
      <c r="G11" s="12"/>
      <c r="H11" s="12"/>
      <c r="I11" s="67"/>
      <c r="J11" s="12"/>
      <c r="K11" s="10"/>
      <c r="L11" s="124">
        <v>10069280</v>
      </c>
      <c r="M11" s="10"/>
      <c r="N11" s="124">
        <v>10069280</v>
      </c>
      <c r="O11" s="12">
        <v>0</v>
      </c>
      <c r="P11" s="12">
        <v>0</v>
      </c>
      <c r="Q11" s="13"/>
      <c r="R11" s="13"/>
      <c r="S11" s="13"/>
      <c r="T11" s="13"/>
      <c r="U11" s="14"/>
      <c r="V11" s="14"/>
      <c r="W11" s="14"/>
    </row>
    <row r="12" spans="1:23" ht="27" customHeight="1" x14ac:dyDescent="0.2">
      <c r="A12" s="107" t="s">
        <v>84</v>
      </c>
      <c r="B12" s="10"/>
      <c r="C12" s="11"/>
      <c r="D12" s="124"/>
      <c r="E12" s="12"/>
      <c r="F12" s="12"/>
      <c r="G12" s="12"/>
      <c r="H12" s="12"/>
      <c r="I12" s="67"/>
      <c r="J12" s="12"/>
      <c r="K12" s="10"/>
      <c r="L12" s="124"/>
      <c r="M12" s="10"/>
      <c r="N12" s="124"/>
      <c r="O12" s="12"/>
      <c r="P12" s="12"/>
      <c r="Q12" s="13"/>
      <c r="R12" s="13"/>
      <c r="S12" s="13"/>
      <c r="T12" s="13"/>
      <c r="U12" s="14"/>
      <c r="V12" s="14"/>
      <c r="W12" s="14"/>
    </row>
    <row r="13" spans="1:23" ht="18" customHeight="1" x14ac:dyDescent="0.2">
      <c r="A13" s="107" t="s">
        <v>85</v>
      </c>
      <c r="B13" s="10"/>
      <c r="C13" s="11"/>
      <c r="D13" s="124" t="s">
        <v>271</v>
      </c>
      <c r="E13" s="12"/>
      <c r="F13" s="12"/>
      <c r="G13" s="12"/>
      <c r="H13" s="12"/>
      <c r="I13" s="67"/>
      <c r="J13" s="12"/>
      <c r="K13" s="10"/>
      <c r="L13" s="124">
        <v>32555360</v>
      </c>
      <c r="M13" s="10"/>
      <c r="N13" s="124">
        <v>32555360</v>
      </c>
      <c r="O13" s="12">
        <v>0</v>
      </c>
      <c r="P13" s="12">
        <v>0</v>
      </c>
      <c r="Q13" s="13"/>
      <c r="R13" s="13"/>
      <c r="S13" s="13"/>
      <c r="T13" s="13"/>
      <c r="U13" s="14"/>
      <c r="V13" s="14"/>
      <c r="W13" s="14"/>
    </row>
    <row r="14" spans="1:23" ht="16.5" customHeight="1" x14ac:dyDescent="0.2">
      <c r="A14" s="107" t="s">
        <v>86</v>
      </c>
      <c r="B14" s="16"/>
      <c r="C14" s="11"/>
      <c r="D14" s="124"/>
      <c r="E14" s="12"/>
      <c r="F14" s="12"/>
      <c r="G14" s="12"/>
      <c r="H14" s="12"/>
      <c r="I14" s="67"/>
      <c r="J14" s="12"/>
      <c r="K14" s="10"/>
      <c r="L14" s="124"/>
      <c r="M14" s="10"/>
      <c r="N14" s="124"/>
      <c r="O14" s="12"/>
      <c r="P14" s="12"/>
      <c r="Q14" s="13"/>
      <c r="R14" s="13"/>
      <c r="S14" s="13"/>
      <c r="T14" s="13"/>
      <c r="U14" s="14"/>
      <c r="V14" s="14"/>
      <c r="W14" s="14"/>
    </row>
    <row r="15" spans="1:23" ht="17.25" customHeight="1" x14ac:dyDescent="0.2">
      <c r="A15" s="107" t="s">
        <v>100</v>
      </c>
      <c r="B15" s="16">
        <v>16317</v>
      </c>
      <c r="C15" s="11">
        <v>2700</v>
      </c>
      <c r="D15" s="124">
        <v>44055900</v>
      </c>
      <c r="E15" s="12"/>
      <c r="F15" s="12">
        <v>7765315</v>
      </c>
      <c r="G15" s="12"/>
      <c r="H15" s="12"/>
      <c r="I15" s="67"/>
      <c r="J15" s="12"/>
      <c r="K15" s="10"/>
      <c r="L15" s="124">
        <v>51821215</v>
      </c>
      <c r="M15" s="10"/>
      <c r="N15" s="124">
        <v>51821215</v>
      </c>
      <c r="O15" s="12">
        <v>0</v>
      </c>
      <c r="P15" s="12">
        <v>0</v>
      </c>
      <c r="Q15" s="13"/>
      <c r="R15" s="13"/>
      <c r="S15" s="13"/>
      <c r="T15" s="13"/>
      <c r="U15" s="14"/>
      <c r="V15" s="14"/>
      <c r="W15" s="14"/>
    </row>
    <row r="16" spans="1:23" ht="27" customHeight="1" x14ac:dyDescent="0.2">
      <c r="A16" s="107" t="s">
        <v>87</v>
      </c>
      <c r="B16" s="16"/>
      <c r="C16" s="11"/>
      <c r="D16" s="124">
        <v>0</v>
      </c>
      <c r="E16" s="12"/>
      <c r="F16" s="12"/>
      <c r="G16" s="12"/>
      <c r="H16" s="12"/>
      <c r="I16" s="67"/>
      <c r="J16" s="12"/>
      <c r="K16" s="10"/>
      <c r="L16" s="124">
        <v>0</v>
      </c>
      <c r="M16" s="10"/>
      <c r="N16" s="124">
        <v>0</v>
      </c>
      <c r="O16" s="12"/>
      <c r="P16" s="12"/>
      <c r="Q16" s="13"/>
      <c r="R16" s="13"/>
      <c r="S16" s="13"/>
      <c r="T16" s="13"/>
      <c r="U16" s="14"/>
      <c r="V16" s="14"/>
      <c r="W16" s="14"/>
    </row>
    <row r="17" spans="1:23" ht="18" customHeight="1" x14ac:dyDescent="0.2">
      <c r="A17" s="107" t="s">
        <v>101</v>
      </c>
      <c r="B17" s="16">
        <v>1634</v>
      </c>
      <c r="C17" s="11">
        <v>2550</v>
      </c>
      <c r="D17" s="124">
        <v>4166700</v>
      </c>
      <c r="E17" s="12"/>
      <c r="F17" s="12"/>
      <c r="G17" s="12"/>
      <c r="H17" s="12"/>
      <c r="I17" s="67"/>
      <c r="J17" s="12"/>
      <c r="K17" s="16">
        <v>1634</v>
      </c>
      <c r="L17" s="124">
        <v>4166700</v>
      </c>
      <c r="M17" s="16">
        <v>1634</v>
      </c>
      <c r="N17" s="124">
        <v>4166700</v>
      </c>
      <c r="O17" s="12">
        <v>0</v>
      </c>
      <c r="P17" s="12">
        <v>0</v>
      </c>
      <c r="Q17" s="13"/>
      <c r="R17" s="13"/>
      <c r="S17" s="13"/>
      <c r="T17" s="13"/>
      <c r="U17" s="14"/>
      <c r="V17" s="14"/>
      <c r="W17" s="14"/>
    </row>
    <row r="18" spans="1:23" ht="27" customHeight="1" x14ac:dyDescent="0.2">
      <c r="A18" s="107" t="s">
        <v>88</v>
      </c>
      <c r="B18" s="10"/>
      <c r="C18" s="11"/>
      <c r="D18" s="124">
        <v>0</v>
      </c>
      <c r="E18" s="12"/>
      <c r="F18" s="12"/>
      <c r="G18" s="12"/>
      <c r="H18" s="12"/>
      <c r="I18" s="67"/>
      <c r="J18" s="12"/>
      <c r="K18" s="10"/>
      <c r="L18" s="124">
        <v>0</v>
      </c>
      <c r="M18" s="10"/>
      <c r="N18" s="124">
        <v>0</v>
      </c>
      <c r="O18" s="12"/>
      <c r="P18" s="12"/>
      <c r="Q18" s="13"/>
      <c r="R18" s="13"/>
      <c r="S18" s="13"/>
      <c r="T18" s="13"/>
      <c r="U18" s="14"/>
      <c r="V18" s="14"/>
      <c r="W18" s="14"/>
    </row>
    <row r="19" spans="1:23" ht="18.75" customHeight="1" x14ac:dyDescent="0.2">
      <c r="A19" s="107" t="s">
        <v>102</v>
      </c>
      <c r="B19" s="12"/>
      <c r="C19" s="120"/>
      <c r="D19" s="12"/>
      <c r="E19" s="12"/>
      <c r="F19" s="12"/>
      <c r="G19" s="12"/>
      <c r="H19" s="12"/>
      <c r="I19" s="67"/>
      <c r="J19" s="12"/>
      <c r="K19" s="10"/>
      <c r="L19" s="12"/>
      <c r="M19" s="10"/>
      <c r="N19" s="12"/>
      <c r="O19" s="12">
        <v>0</v>
      </c>
      <c r="P19" s="12">
        <v>0</v>
      </c>
      <c r="Q19" s="13"/>
      <c r="R19" s="13"/>
      <c r="S19" s="13"/>
      <c r="T19" s="13"/>
      <c r="U19" s="14"/>
      <c r="V19" s="14"/>
      <c r="W19" s="14"/>
    </row>
    <row r="20" spans="1:23" ht="18" customHeight="1" x14ac:dyDescent="0.2">
      <c r="A20" s="107" t="s">
        <v>89</v>
      </c>
      <c r="B20" s="10"/>
      <c r="C20" s="11"/>
      <c r="D20" s="124"/>
      <c r="E20" s="12"/>
      <c r="F20" s="12"/>
      <c r="G20" s="12"/>
      <c r="H20" s="12"/>
      <c r="I20" s="67"/>
      <c r="J20" s="12"/>
      <c r="K20" s="10"/>
      <c r="L20" s="124"/>
      <c r="M20" s="10"/>
      <c r="N20" s="124"/>
      <c r="O20" s="12"/>
      <c r="P20" s="12"/>
      <c r="Q20" s="13"/>
      <c r="R20" s="13"/>
      <c r="S20" s="13"/>
      <c r="T20" s="13"/>
      <c r="U20" s="14"/>
      <c r="V20" s="14"/>
      <c r="W20" s="14"/>
    </row>
    <row r="21" spans="1:23" s="22" customFormat="1" ht="18" customHeight="1" x14ac:dyDescent="0.2">
      <c r="A21" s="279" t="s">
        <v>120</v>
      </c>
      <c r="B21" s="280"/>
      <c r="C21" s="281"/>
      <c r="D21" s="282">
        <v>435392340</v>
      </c>
      <c r="E21" s="19"/>
      <c r="F21" s="19">
        <v>9294175</v>
      </c>
      <c r="G21" s="19"/>
      <c r="H21" s="19"/>
      <c r="I21" s="283"/>
      <c r="J21" s="19"/>
      <c r="K21" s="280"/>
      <c r="L21" s="282">
        <v>444686515</v>
      </c>
      <c r="M21" s="280"/>
      <c r="N21" s="282">
        <v>444686515</v>
      </c>
      <c r="O21" s="19">
        <v>0</v>
      </c>
      <c r="P21" s="19">
        <v>0</v>
      </c>
      <c r="Q21" s="20"/>
      <c r="R21" s="20"/>
      <c r="S21" s="20"/>
      <c r="T21" s="20"/>
      <c r="U21" s="21"/>
      <c r="V21" s="21"/>
      <c r="W21" s="21"/>
    </row>
    <row r="22" spans="1:23" ht="19.5" customHeight="1" x14ac:dyDescent="0.2">
      <c r="A22" s="107" t="s">
        <v>90</v>
      </c>
      <c r="B22" s="10"/>
      <c r="C22" s="11"/>
      <c r="D22" s="124"/>
      <c r="E22" s="12"/>
      <c r="F22" s="12"/>
      <c r="G22" s="12"/>
      <c r="H22" s="12"/>
      <c r="I22" s="67"/>
      <c r="J22" s="12"/>
      <c r="K22" s="10"/>
      <c r="L22" s="124"/>
      <c r="M22" s="10"/>
      <c r="N22" s="124"/>
      <c r="O22" s="12">
        <v>0</v>
      </c>
      <c r="P22" s="12">
        <v>0</v>
      </c>
      <c r="Q22" s="13"/>
      <c r="R22" s="13"/>
      <c r="S22" s="13"/>
      <c r="T22" s="13"/>
      <c r="U22" s="14"/>
      <c r="V22" s="14"/>
      <c r="W22" s="14"/>
    </row>
    <row r="23" spans="1:23" ht="20.25" customHeight="1" x14ac:dyDescent="0.2">
      <c r="A23" s="107" t="s">
        <v>121</v>
      </c>
      <c r="B23" s="10"/>
      <c r="C23" s="11"/>
      <c r="D23" s="124"/>
      <c r="E23" s="12"/>
      <c r="F23" s="12"/>
      <c r="G23" s="12"/>
      <c r="H23" s="12"/>
      <c r="I23" s="67"/>
      <c r="J23" s="12"/>
      <c r="K23" s="10"/>
      <c r="L23" s="124"/>
      <c r="M23" s="10"/>
      <c r="N23" s="124"/>
      <c r="O23" s="12"/>
      <c r="P23" s="12"/>
      <c r="Q23" s="13"/>
      <c r="R23" s="13"/>
      <c r="S23" s="13"/>
      <c r="T23" s="13"/>
      <c r="U23" s="14"/>
      <c r="V23" s="14"/>
      <c r="W23" s="14"/>
    </row>
    <row r="24" spans="1:23" ht="27" customHeight="1" x14ac:dyDescent="0.2">
      <c r="A24" s="107" t="s">
        <v>91</v>
      </c>
      <c r="B24" s="10"/>
      <c r="C24" s="11"/>
      <c r="D24" s="124"/>
      <c r="E24" s="12"/>
      <c r="F24" s="12"/>
      <c r="G24" s="12"/>
      <c r="H24" s="12"/>
      <c r="I24" s="67"/>
      <c r="J24" s="12"/>
      <c r="K24" s="10"/>
      <c r="L24" s="124"/>
      <c r="M24" s="10"/>
      <c r="N24" s="124"/>
      <c r="O24" s="12"/>
      <c r="P24" s="12"/>
      <c r="Q24" s="13"/>
      <c r="R24" s="13"/>
      <c r="S24" s="13"/>
      <c r="T24" s="13"/>
      <c r="U24" s="14"/>
      <c r="V24" s="14"/>
      <c r="W24" s="14"/>
    </row>
    <row r="25" spans="1:23" ht="27" customHeight="1" x14ac:dyDescent="0.2">
      <c r="A25" s="107" t="s">
        <v>92</v>
      </c>
      <c r="B25" s="10"/>
      <c r="C25" s="11"/>
      <c r="D25" s="124">
        <v>0</v>
      </c>
      <c r="E25" s="12"/>
      <c r="F25" s="12"/>
      <c r="G25" s="12"/>
      <c r="H25" s="12"/>
      <c r="I25" s="67"/>
      <c r="J25" s="12"/>
      <c r="K25" s="10"/>
      <c r="L25" s="124">
        <v>0</v>
      </c>
      <c r="M25" s="10"/>
      <c r="N25" s="124">
        <v>0</v>
      </c>
      <c r="O25" s="12"/>
      <c r="P25" s="12"/>
      <c r="Q25" s="13"/>
      <c r="R25" s="13"/>
      <c r="S25" s="13"/>
      <c r="T25" s="13"/>
      <c r="U25" s="14"/>
      <c r="V25" s="14"/>
      <c r="W25" s="14"/>
    </row>
    <row r="26" spans="1:23" ht="18.75" customHeight="1" x14ac:dyDescent="0.2">
      <c r="A26" s="107" t="s">
        <v>93</v>
      </c>
      <c r="B26" s="10"/>
      <c r="C26" s="11"/>
      <c r="D26" s="124">
        <v>0</v>
      </c>
      <c r="E26" s="12"/>
      <c r="F26" s="12"/>
      <c r="G26" s="12"/>
      <c r="H26" s="12"/>
      <c r="I26" s="67"/>
      <c r="J26" s="12"/>
      <c r="K26" s="10"/>
      <c r="L26" s="124">
        <v>0</v>
      </c>
      <c r="M26" s="10"/>
      <c r="N26" s="124">
        <v>0</v>
      </c>
      <c r="O26" s="12"/>
      <c r="P26" s="12"/>
      <c r="Q26" s="13"/>
      <c r="R26" s="13"/>
      <c r="S26" s="13"/>
      <c r="T26" s="13"/>
      <c r="U26" s="14"/>
      <c r="V26" s="14"/>
      <c r="W26" s="14"/>
    </row>
    <row r="27" spans="1:23" ht="27" customHeight="1" x14ac:dyDescent="0.2">
      <c r="A27" s="108" t="s">
        <v>116</v>
      </c>
      <c r="B27" s="10"/>
      <c r="C27" s="11"/>
      <c r="D27" s="133"/>
      <c r="E27" s="12"/>
      <c r="F27" s="12"/>
      <c r="G27" s="67"/>
      <c r="H27" s="12"/>
      <c r="I27" s="67"/>
      <c r="J27" s="12"/>
      <c r="K27" s="125"/>
      <c r="L27" s="133"/>
      <c r="M27" s="125"/>
      <c r="N27" s="133"/>
      <c r="O27" s="12">
        <v>0</v>
      </c>
      <c r="P27" s="12">
        <v>0</v>
      </c>
      <c r="Q27" s="13"/>
      <c r="R27" s="13"/>
      <c r="S27" s="13"/>
      <c r="T27" s="13"/>
      <c r="U27" s="14"/>
      <c r="V27" s="14"/>
      <c r="W27" s="14"/>
    </row>
    <row r="28" spans="1:23" ht="15.75" customHeight="1" x14ac:dyDescent="0.2">
      <c r="A28" s="8" t="s">
        <v>73</v>
      </c>
      <c r="B28" s="64">
        <v>42.6</v>
      </c>
      <c r="C28" s="12">
        <v>4861500</v>
      </c>
      <c r="D28" s="12">
        <v>207099900</v>
      </c>
      <c r="E28" s="12">
        <v>401400</v>
      </c>
      <c r="F28" s="12">
        <v>17099640</v>
      </c>
      <c r="G28" s="67">
        <v>0.6</v>
      </c>
      <c r="H28" s="12">
        <v>2916900</v>
      </c>
      <c r="I28" s="67">
        <v>0.1</v>
      </c>
      <c r="J28" s="12">
        <v>486150</v>
      </c>
      <c r="K28" s="64">
        <v>43.3</v>
      </c>
      <c r="L28" s="12">
        <v>227602590</v>
      </c>
      <c r="M28" s="64">
        <v>43.3</v>
      </c>
      <c r="N28" s="12">
        <v>227602590</v>
      </c>
      <c r="O28" s="67"/>
      <c r="P28" s="12"/>
      <c r="Q28" s="13"/>
      <c r="R28" s="13"/>
      <c r="S28" s="13"/>
      <c r="T28" s="13"/>
      <c r="U28" s="14"/>
      <c r="V28" s="14"/>
      <c r="W28" s="14"/>
    </row>
    <row r="29" spans="1:23" ht="35.25" customHeight="1" x14ac:dyDescent="0.2">
      <c r="A29" s="103" t="s">
        <v>241</v>
      </c>
      <c r="B29" s="64">
        <v>17</v>
      </c>
      <c r="C29" s="12">
        <v>432000</v>
      </c>
      <c r="D29" s="12">
        <v>7344000</v>
      </c>
      <c r="E29" s="12">
        <v>35690</v>
      </c>
      <c r="F29" s="12">
        <v>606730</v>
      </c>
      <c r="G29" s="67">
        <v>-0.4</v>
      </c>
      <c r="H29" s="12">
        <v>-172800</v>
      </c>
      <c r="I29" s="67"/>
      <c r="J29" s="12"/>
      <c r="K29" s="64">
        <v>16.600000000000001</v>
      </c>
      <c r="L29" s="12">
        <v>7777930</v>
      </c>
      <c r="M29" s="64">
        <v>16.600000000000001</v>
      </c>
      <c r="N29" s="12">
        <v>7777930</v>
      </c>
      <c r="O29" s="12">
        <v>0</v>
      </c>
      <c r="P29" s="12">
        <v>0</v>
      </c>
      <c r="Q29" s="13"/>
      <c r="R29" s="13"/>
      <c r="S29" s="13"/>
      <c r="T29" s="13"/>
      <c r="U29" s="14"/>
      <c r="V29" s="14"/>
      <c r="W29" s="14"/>
    </row>
    <row r="30" spans="1:23" ht="14.25" customHeight="1" x14ac:dyDescent="0.2">
      <c r="A30" s="8" t="s">
        <v>242</v>
      </c>
      <c r="B30" s="16">
        <v>3</v>
      </c>
      <c r="C30" s="12">
        <v>1611000</v>
      </c>
      <c r="D30" s="12">
        <v>4833000</v>
      </c>
      <c r="E30" s="12">
        <v>132970</v>
      </c>
      <c r="F30" s="12">
        <v>398910</v>
      </c>
      <c r="G30" s="67"/>
      <c r="H30" s="12"/>
      <c r="I30" s="67"/>
      <c r="J30" s="12"/>
      <c r="K30" s="16">
        <v>3</v>
      </c>
      <c r="L30" s="12">
        <v>5231910</v>
      </c>
      <c r="M30" s="16">
        <v>3</v>
      </c>
      <c r="N30" s="12">
        <v>5231910</v>
      </c>
      <c r="O30" s="67">
        <v>0</v>
      </c>
      <c r="P30" s="12">
        <v>0</v>
      </c>
      <c r="Q30" s="13"/>
      <c r="R30" s="13"/>
      <c r="S30" s="13"/>
      <c r="T30" s="13"/>
      <c r="U30" s="14"/>
      <c r="V30" s="14"/>
      <c r="W30" s="14"/>
    </row>
    <row r="31" spans="1:23" ht="15.75" customHeight="1" x14ac:dyDescent="0.2">
      <c r="A31" s="8" t="s">
        <v>268</v>
      </c>
      <c r="B31" s="64"/>
      <c r="C31" s="12"/>
      <c r="D31" s="12"/>
      <c r="E31" s="12"/>
      <c r="F31" s="12"/>
      <c r="G31" s="67"/>
      <c r="H31" s="12"/>
      <c r="I31" s="67"/>
      <c r="J31" s="12"/>
      <c r="K31" s="64"/>
      <c r="L31" s="12"/>
      <c r="M31" s="64"/>
      <c r="N31" s="12"/>
      <c r="O31" s="67"/>
      <c r="P31" s="12"/>
      <c r="Q31" s="13"/>
      <c r="R31" s="13"/>
      <c r="S31" s="13"/>
      <c r="T31" s="13"/>
      <c r="U31" s="14"/>
      <c r="V31" s="14"/>
      <c r="W31" s="14"/>
    </row>
    <row r="32" spans="1:23" ht="34.5" customHeight="1" x14ac:dyDescent="0.2">
      <c r="A32" s="8" t="s">
        <v>150</v>
      </c>
      <c r="B32" s="16">
        <v>29</v>
      </c>
      <c r="C32" s="12">
        <v>3339000</v>
      </c>
      <c r="D32" s="12">
        <v>96831000</v>
      </c>
      <c r="E32" s="12">
        <v>539000</v>
      </c>
      <c r="F32" s="12">
        <v>15631000</v>
      </c>
      <c r="G32" s="12"/>
      <c r="H32" s="12"/>
      <c r="I32" s="67"/>
      <c r="J32" s="12"/>
      <c r="K32" s="16">
        <v>29</v>
      </c>
      <c r="L32" s="12">
        <v>112462000</v>
      </c>
      <c r="M32" s="16">
        <v>29</v>
      </c>
      <c r="N32" s="12">
        <v>112462000</v>
      </c>
      <c r="O32" s="12"/>
      <c r="P32" s="12"/>
      <c r="Q32" s="13"/>
      <c r="R32" s="13"/>
      <c r="S32" s="13"/>
      <c r="T32" s="13"/>
      <c r="U32" s="14"/>
      <c r="V32" s="14"/>
      <c r="W32" s="14"/>
    </row>
    <row r="33" spans="1:23" ht="24" customHeight="1" x14ac:dyDescent="0.2">
      <c r="A33" s="8" t="s">
        <v>74</v>
      </c>
      <c r="B33" s="16"/>
      <c r="C33" s="12"/>
      <c r="D33" s="12"/>
      <c r="E33" s="12"/>
      <c r="F33" s="12"/>
      <c r="G33" s="12"/>
      <c r="H33" s="12"/>
      <c r="I33" s="12"/>
      <c r="J33" s="12"/>
      <c r="K33" s="16"/>
      <c r="L33" s="12"/>
      <c r="M33" s="16"/>
      <c r="N33" s="12"/>
      <c r="O33" s="12"/>
      <c r="P33" s="12"/>
      <c r="Q33" s="13"/>
      <c r="R33" s="13"/>
      <c r="S33" s="13"/>
      <c r="T33" s="13"/>
      <c r="U33" s="14"/>
      <c r="V33" s="14"/>
      <c r="W33" s="14"/>
    </row>
    <row r="34" spans="1:23" ht="24" customHeight="1" x14ac:dyDescent="0.2">
      <c r="A34" s="8" t="s">
        <v>94</v>
      </c>
      <c r="B34" s="16"/>
      <c r="C34" s="12"/>
      <c r="D34" s="12"/>
      <c r="E34" s="12"/>
      <c r="F34" s="12"/>
      <c r="G34" s="12"/>
      <c r="H34" s="12"/>
      <c r="I34" s="67"/>
      <c r="J34" s="12"/>
      <c r="K34" s="64"/>
      <c r="L34" s="12">
        <v>0</v>
      </c>
      <c r="M34" s="16">
        <v>0</v>
      </c>
      <c r="N34" s="12">
        <v>0</v>
      </c>
      <c r="O34" s="12">
        <v>0</v>
      </c>
      <c r="P34" s="12">
        <v>0</v>
      </c>
      <c r="Q34" s="13"/>
      <c r="R34" s="13"/>
      <c r="S34" s="13"/>
      <c r="T34" s="13"/>
      <c r="U34" s="14"/>
      <c r="V34" s="14"/>
      <c r="W34" s="14"/>
    </row>
    <row r="35" spans="1:23" ht="36.75" customHeight="1" x14ac:dyDescent="0.2">
      <c r="A35" s="8" t="s">
        <v>130</v>
      </c>
      <c r="B35" s="16"/>
      <c r="C35" s="12"/>
      <c r="D35" s="12"/>
      <c r="E35" s="12"/>
      <c r="F35" s="12"/>
      <c r="G35" s="67"/>
      <c r="H35" s="12"/>
      <c r="I35" s="12"/>
      <c r="J35" s="12"/>
      <c r="K35" s="16"/>
      <c r="L35" s="12"/>
      <c r="M35" s="16"/>
      <c r="N35" s="12"/>
      <c r="O35" s="67"/>
      <c r="P35" s="12"/>
      <c r="Q35" s="13"/>
      <c r="R35" s="13"/>
      <c r="S35" s="13"/>
      <c r="T35" s="13"/>
      <c r="U35" s="14"/>
      <c r="V35" s="14"/>
      <c r="W35" s="14"/>
    </row>
    <row r="36" spans="1:23" ht="16.5" customHeight="1" x14ac:dyDescent="0.2">
      <c r="A36" s="8" t="s">
        <v>75</v>
      </c>
      <c r="B36" s="67">
        <v>483.3</v>
      </c>
      <c r="C36" s="12">
        <v>110000</v>
      </c>
      <c r="D36" s="12">
        <v>53163000</v>
      </c>
      <c r="E36" s="12">
        <v>20000</v>
      </c>
      <c r="F36" s="12">
        <v>9666000</v>
      </c>
      <c r="G36" s="67">
        <v>7</v>
      </c>
      <c r="H36" s="12">
        <v>770000</v>
      </c>
      <c r="I36" s="67">
        <v>0.3</v>
      </c>
      <c r="J36" s="12">
        <v>44000</v>
      </c>
      <c r="K36" s="64">
        <v>490.7</v>
      </c>
      <c r="L36" s="12">
        <v>63643000</v>
      </c>
      <c r="M36" s="64">
        <v>491.3</v>
      </c>
      <c r="N36" s="12">
        <v>63709000</v>
      </c>
      <c r="O36" s="67">
        <v>0.6</v>
      </c>
      <c r="P36" s="12">
        <v>66000</v>
      </c>
      <c r="Q36" s="13"/>
      <c r="R36" s="13"/>
      <c r="S36" s="13"/>
      <c r="T36" s="13"/>
      <c r="U36" s="14"/>
      <c r="V36" s="14"/>
      <c r="W36" s="14"/>
    </row>
    <row r="37" spans="1:23" ht="17.25" customHeight="1" x14ac:dyDescent="0.2">
      <c r="A37" s="8" t="s">
        <v>131</v>
      </c>
      <c r="B37" s="67"/>
      <c r="C37" s="12"/>
      <c r="D37" s="12"/>
      <c r="E37" s="12"/>
      <c r="F37" s="12"/>
      <c r="G37" s="12"/>
      <c r="H37" s="12"/>
      <c r="I37" s="12"/>
      <c r="J37" s="12"/>
      <c r="K37" s="64"/>
      <c r="L37" s="12"/>
      <c r="M37" s="16"/>
      <c r="N37" s="12"/>
      <c r="O37" s="67"/>
      <c r="P37" s="12"/>
      <c r="Q37" s="13"/>
      <c r="R37" s="13"/>
      <c r="S37" s="13"/>
      <c r="T37" s="13"/>
      <c r="U37" s="14"/>
      <c r="V37" s="14"/>
      <c r="W37" s="14"/>
    </row>
    <row r="38" spans="1:23" ht="33.75" customHeight="1" x14ac:dyDescent="0.2">
      <c r="A38" s="8" t="s">
        <v>146</v>
      </c>
      <c r="B38" s="67"/>
      <c r="C38" s="12"/>
      <c r="D38" s="12"/>
      <c r="E38" s="12"/>
      <c r="F38" s="12"/>
      <c r="G38" s="12"/>
      <c r="H38" s="12"/>
      <c r="I38" s="67"/>
      <c r="J38" s="12"/>
      <c r="K38" s="64"/>
      <c r="L38" s="12"/>
      <c r="M38" s="16"/>
      <c r="N38" s="12"/>
      <c r="O38" s="67"/>
      <c r="P38" s="12"/>
      <c r="Q38" s="13"/>
      <c r="R38" s="13"/>
      <c r="S38" s="13"/>
      <c r="T38" s="13"/>
      <c r="U38" s="14"/>
      <c r="V38" s="14"/>
      <c r="W38" s="14"/>
    </row>
    <row r="39" spans="1:23" s="22" customFormat="1" ht="39.75" customHeight="1" x14ac:dyDescent="0.2">
      <c r="A39" s="8" t="s">
        <v>133</v>
      </c>
      <c r="B39" s="67"/>
      <c r="C39" s="12"/>
      <c r="D39" s="12"/>
      <c r="E39" s="19"/>
      <c r="F39" s="19"/>
      <c r="G39" s="19"/>
      <c r="H39" s="19"/>
      <c r="I39" s="67"/>
      <c r="J39" s="12"/>
      <c r="K39" s="64"/>
      <c r="L39" s="12"/>
      <c r="M39" s="64"/>
      <c r="N39" s="12"/>
      <c r="O39" s="110">
        <v>0</v>
      </c>
      <c r="P39" s="19">
        <v>0</v>
      </c>
      <c r="Q39" s="20"/>
      <c r="R39" s="20"/>
      <c r="S39" s="20"/>
      <c r="T39" s="20"/>
      <c r="U39" s="21"/>
      <c r="V39" s="21"/>
      <c r="W39" s="21"/>
    </row>
    <row r="40" spans="1:23" s="22" customFormat="1" ht="25.5" customHeight="1" x14ac:dyDescent="0.2">
      <c r="A40" s="8" t="s">
        <v>243</v>
      </c>
      <c r="B40" s="67"/>
      <c r="C40" s="12"/>
      <c r="D40" s="12" t="s">
        <v>134</v>
      </c>
      <c r="E40" s="19"/>
      <c r="F40" s="19"/>
      <c r="G40" s="12"/>
      <c r="H40" s="12"/>
      <c r="I40" s="67"/>
      <c r="J40" s="12"/>
      <c r="K40" s="16"/>
      <c r="L40" s="12"/>
      <c r="M40" s="16"/>
      <c r="N40" s="12"/>
      <c r="O40" s="110">
        <v>0</v>
      </c>
      <c r="P40" s="19">
        <v>0</v>
      </c>
      <c r="Q40" s="20"/>
      <c r="R40" s="20"/>
      <c r="S40" s="20"/>
      <c r="T40" s="20"/>
      <c r="U40" s="21"/>
      <c r="V40" s="21"/>
      <c r="W40" s="21"/>
    </row>
    <row r="41" spans="1:23" s="22" customFormat="1" ht="39" customHeight="1" x14ac:dyDescent="0.2">
      <c r="A41" s="8" t="s">
        <v>244</v>
      </c>
      <c r="B41" s="67"/>
      <c r="C41" s="12"/>
      <c r="D41" s="12"/>
      <c r="E41" s="19"/>
      <c r="F41" s="19"/>
      <c r="G41" s="12"/>
      <c r="H41" s="12"/>
      <c r="I41" s="67"/>
      <c r="J41" s="12"/>
      <c r="K41" s="16"/>
      <c r="L41" s="12"/>
      <c r="M41" s="12"/>
      <c r="N41" s="12"/>
      <c r="O41" s="110">
        <v>0</v>
      </c>
      <c r="P41" s="19">
        <v>0</v>
      </c>
      <c r="Q41" s="20"/>
      <c r="R41" s="20"/>
      <c r="S41" s="20"/>
      <c r="T41" s="20"/>
      <c r="U41" s="21"/>
      <c r="V41" s="21"/>
      <c r="W41" s="21"/>
    </row>
    <row r="42" spans="1:23" s="22" customFormat="1" ht="20.25" customHeight="1" x14ac:dyDescent="0.2">
      <c r="A42" s="109" t="s">
        <v>107</v>
      </c>
      <c r="B42" s="283"/>
      <c r="C42" s="19"/>
      <c r="D42" s="19">
        <f>SUM(D28:D41)</f>
        <v>369270900</v>
      </c>
      <c r="E42" s="19"/>
      <c r="F42" s="19">
        <f>SUM(F28:F41)</f>
        <v>43402280</v>
      </c>
      <c r="G42" s="19"/>
      <c r="H42" s="19">
        <f>SUM(H28:H41)</f>
        <v>3514100</v>
      </c>
      <c r="I42" s="19"/>
      <c r="J42" s="19">
        <f>SUM(J28:J41)</f>
        <v>530150</v>
      </c>
      <c r="K42" s="168"/>
      <c r="L42" s="19">
        <f>SUM(L28:L41)</f>
        <v>416717430</v>
      </c>
      <c r="M42" s="19"/>
      <c r="N42" s="19">
        <f>SUM(N28:N41)</f>
        <v>416783430</v>
      </c>
      <c r="O42" s="110"/>
      <c r="P42" s="19">
        <f>SUM(P28:P41)</f>
        <v>66000</v>
      </c>
      <c r="Q42" s="20"/>
      <c r="R42" s="20"/>
      <c r="S42" s="20"/>
      <c r="T42" s="20"/>
      <c r="U42" s="21"/>
      <c r="V42" s="21"/>
      <c r="W42" s="21"/>
    </row>
    <row r="43" spans="1:23" ht="24.75" customHeight="1" x14ac:dyDescent="0.2">
      <c r="A43" s="8" t="s">
        <v>48</v>
      </c>
      <c r="B43" s="67"/>
      <c r="C43" s="12"/>
      <c r="D43" s="12"/>
      <c r="E43" s="12"/>
      <c r="F43" s="12"/>
      <c r="G43" s="12"/>
      <c r="H43" s="12"/>
      <c r="I43" s="12"/>
      <c r="J43" s="12"/>
      <c r="K43" s="64"/>
      <c r="L43" s="12"/>
      <c r="M43" s="10"/>
      <c r="N43" s="12"/>
      <c r="O43" s="16"/>
      <c r="P43" s="12"/>
      <c r="Q43" s="13"/>
      <c r="R43" s="13"/>
      <c r="S43" s="13"/>
      <c r="T43" s="13"/>
      <c r="U43" s="14"/>
      <c r="V43" s="14"/>
      <c r="W43" s="14"/>
    </row>
    <row r="44" spans="1:23" ht="21" customHeight="1" x14ac:dyDescent="0.2">
      <c r="A44" s="8" t="s">
        <v>117</v>
      </c>
      <c r="B44" s="67">
        <v>2</v>
      </c>
      <c r="C44" s="12">
        <v>4287440</v>
      </c>
      <c r="D44" s="12">
        <v>8574880</v>
      </c>
      <c r="E44" s="12">
        <v>841500</v>
      </c>
      <c r="F44" s="12">
        <v>1683000</v>
      </c>
      <c r="G44" s="12"/>
      <c r="H44" s="12"/>
      <c r="I44" s="12"/>
      <c r="J44" s="12"/>
      <c r="K44" s="64">
        <v>2</v>
      </c>
      <c r="L44" s="12">
        <v>10257880</v>
      </c>
      <c r="M44" s="64">
        <v>2</v>
      </c>
      <c r="N44" s="12">
        <v>10257880</v>
      </c>
      <c r="O44" s="16">
        <v>0</v>
      </c>
      <c r="P44" s="12">
        <v>0</v>
      </c>
      <c r="Q44" s="13"/>
      <c r="R44" s="13"/>
      <c r="S44" s="13"/>
      <c r="T44" s="13"/>
      <c r="U44" s="14"/>
      <c r="V44" s="14"/>
      <c r="W44" s="14"/>
    </row>
    <row r="45" spans="1:23" ht="16.5" customHeight="1" x14ac:dyDescent="0.2">
      <c r="A45" s="8" t="s">
        <v>95</v>
      </c>
      <c r="B45" s="16">
        <v>5</v>
      </c>
      <c r="C45" s="12">
        <v>3864270</v>
      </c>
      <c r="D45" s="12">
        <v>19321350</v>
      </c>
      <c r="E45" s="12">
        <v>979700</v>
      </c>
      <c r="F45" s="12">
        <v>4898500</v>
      </c>
      <c r="G45" s="17"/>
      <c r="H45" s="12"/>
      <c r="I45" s="67"/>
      <c r="J45" s="12"/>
      <c r="K45" s="16">
        <v>5</v>
      </c>
      <c r="L45" s="12">
        <v>24219850</v>
      </c>
      <c r="M45" s="16">
        <v>5</v>
      </c>
      <c r="N45" s="12">
        <v>24219850</v>
      </c>
      <c r="O45" s="67">
        <v>0</v>
      </c>
      <c r="P45" s="12">
        <v>0</v>
      </c>
      <c r="Q45" s="13"/>
      <c r="R45" s="13"/>
      <c r="S45" s="13"/>
      <c r="T45" s="13"/>
      <c r="U45" s="14"/>
      <c r="V45" s="14"/>
      <c r="W45" s="14"/>
    </row>
    <row r="46" spans="1:23" ht="16.5" customHeight="1" x14ac:dyDescent="0.2">
      <c r="A46" s="8" t="s">
        <v>135</v>
      </c>
      <c r="B46" s="16"/>
      <c r="C46" s="12"/>
      <c r="D46" s="12"/>
      <c r="E46" s="12"/>
      <c r="F46" s="12"/>
      <c r="G46" s="17"/>
      <c r="H46" s="12"/>
      <c r="I46" s="67"/>
      <c r="J46" s="12"/>
      <c r="K46" s="16"/>
      <c r="L46" s="12"/>
      <c r="M46" s="16"/>
      <c r="N46" s="12"/>
      <c r="O46" s="17"/>
      <c r="P46" s="12"/>
      <c r="Q46" s="13"/>
      <c r="R46" s="13"/>
      <c r="S46" s="13"/>
      <c r="T46" s="13"/>
      <c r="U46" s="14"/>
      <c r="V46" s="14"/>
      <c r="W46" s="14"/>
    </row>
    <row r="47" spans="1:23" ht="27" customHeight="1" x14ac:dyDescent="0.2">
      <c r="A47" s="8" t="s">
        <v>123</v>
      </c>
      <c r="B47" s="64">
        <v>3</v>
      </c>
      <c r="C47" s="12">
        <v>5100000</v>
      </c>
      <c r="D47" s="12">
        <v>15300000</v>
      </c>
      <c r="E47" s="12">
        <v>1890700</v>
      </c>
      <c r="F47" s="12">
        <v>5672100</v>
      </c>
      <c r="G47" s="67"/>
      <c r="H47" s="12"/>
      <c r="I47" s="67"/>
      <c r="J47" s="12"/>
      <c r="K47" s="64">
        <v>3</v>
      </c>
      <c r="L47" s="12">
        <v>20972100</v>
      </c>
      <c r="M47" s="64">
        <v>3</v>
      </c>
      <c r="N47" s="12">
        <v>20972100</v>
      </c>
      <c r="O47" s="12">
        <v>0</v>
      </c>
      <c r="P47" s="12">
        <v>0</v>
      </c>
      <c r="Q47" s="13"/>
      <c r="R47" s="13"/>
      <c r="S47" s="13"/>
      <c r="T47" s="13"/>
      <c r="U47" s="14"/>
      <c r="V47" s="14"/>
      <c r="W47" s="14"/>
    </row>
    <row r="48" spans="1:23" ht="27" customHeight="1" x14ac:dyDescent="0.2">
      <c r="A48" s="8" t="s">
        <v>122</v>
      </c>
      <c r="B48" s="64">
        <v>9.5</v>
      </c>
      <c r="C48" s="12">
        <v>4260000</v>
      </c>
      <c r="D48" s="12">
        <v>40470000</v>
      </c>
      <c r="E48" s="12">
        <v>1193000</v>
      </c>
      <c r="F48" s="12">
        <v>11333500</v>
      </c>
      <c r="G48" s="67"/>
      <c r="H48" s="12"/>
      <c r="I48" s="67"/>
      <c r="J48" s="12"/>
      <c r="K48" s="64">
        <v>9.5</v>
      </c>
      <c r="L48" s="12">
        <v>51803500</v>
      </c>
      <c r="M48" s="64">
        <v>9.5</v>
      </c>
      <c r="N48" s="12">
        <v>51803500</v>
      </c>
      <c r="O48" s="12">
        <v>0</v>
      </c>
      <c r="P48" s="12">
        <v>0</v>
      </c>
      <c r="Q48" s="13"/>
      <c r="R48" s="13"/>
      <c r="S48" s="13"/>
      <c r="T48" s="13"/>
      <c r="U48" s="14"/>
      <c r="V48" s="14"/>
      <c r="W48" s="14"/>
    </row>
    <row r="49" spans="1:23" ht="24.75" customHeight="1" x14ac:dyDescent="0.2">
      <c r="A49" s="8" t="s">
        <v>136</v>
      </c>
      <c r="B49" s="16"/>
      <c r="C49" s="12"/>
      <c r="D49" s="12">
        <v>19460000</v>
      </c>
      <c r="E49" s="12"/>
      <c r="F49" s="12"/>
      <c r="G49" s="12"/>
      <c r="H49" s="12">
        <v>-13701000</v>
      </c>
      <c r="I49" s="67"/>
      <c r="J49" s="12"/>
      <c r="K49" s="64"/>
      <c r="L49" s="12">
        <v>5759000</v>
      </c>
      <c r="M49" s="16"/>
      <c r="N49" s="12">
        <v>5759000</v>
      </c>
      <c r="O49" s="12">
        <v>0</v>
      </c>
      <c r="P49" s="12">
        <v>0</v>
      </c>
      <c r="Q49" s="13"/>
      <c r="R49" s="13"/>
      <c r="S49" s="13"/>
      <c r="T49" s="13"/>
      <c r="U49" s="14"/>
      <c r="V49" s="14"/>
      <c r="W49" s="14"/>
    </row>
    <row r="50" spans="1:23" ht="28.5" customHeight="1" x14ac:dyDescent="0.2">
      <c r="A50" s="58" t="s">
        <v>96</v>
      </c>
      <c r="B50" s="65"/>
      <c r="C50" s="59"/>
      <c r="D50" s="59"/>
      <c r="E50" s="59"/>
      <c r="F50" s="59"/>
      <c r="G50" s="59"/>
      <c r="H50" s="59"/>
      <c r="I50" s="114"/>
      <c r="J50" s="59"/>
      <c r="K50" s="65"/>
      <c r="L50" s="59"/>
      <c r="M50" s="65"/>
      <c r="N50" s="59"/>
      <c r="O50" s="59"/>
      <c r="P50" s="59"/>
      <c r="Q50" s="13"/>
      <c r="R50" s="13"/>
      <c r="S50" s="13"/>
      <c r="T50" s="13"/>
      <c r="U50" s="14"/>
      <c r="V50" s="14"/>
      <c r="W50" s="14"/>
    </row>
    <row r="51" spans="1:23" ht="18.75" customHeight="1" x14ac:dyDescent="0.2">
      <c r="A51" s="60" t="s">
        <v>127</v>
      </c>
      <c r="B51" s="66"/>
      <c r="C51" s="61"/>
      <c r="D51" s="61"/>
      <c r="E51" s="61"/>
      <c r="F51" s="61"/>
      <c r="G51" s="61"/>
      <c r="H51" s="61"/>
      <c r="I51" s="115"/>
      <c r="J51" s="61"/>
      <c r="K51" s="66"/>
      <c r="L51" s="61"/>
      <c r="M51" s="66"/>
      <c r="N51" s="61"/>
      <c r="O51" s="61"/>
      <c r="P51" s="61"/>
      <c r="Q51" s="13"/>
      <c r="R51" s="13"/>
      <c r="S51" s="13"/>
      <c r="T51" s="13"/>
      <c r="U51" s="14"/>
      <c r="V51" s="14"/>
      <c r="W51" s="14"/>
    </row>
    <row r="52" spans="1:23" ht="28.5" customHeight="1" x14ac:dyDescent="0.2">
      <c r="A52" s="60" t="s">
        <v>97</v>
      </c>
      <c r="B52" s="66">
        <v>30</v>
      </c>
      <c r="C52" s="61">
        <v>4500000</v>
      </c>
      <c r="D52" s="61">
        <v>135000000</v>
      </c>
      <c r="E52" s="61">
        <v>939900</v>
      </c>
      <c r="F52" s="61">
        <v>28197000</v>
      </c>
      <c r="G52" s="61"/>
      <c r="H52" s="61"/>
      <c r="I52" s="115"/>
      <c r="J52" s="61"/>
      <c r="K52" s="66">
        <v>30</v>
      </c>
      <c r="L52" s="61">
        <v>163197000</v>
      </c>
      <c r="M52" s="66">
        <v>30</v>
      </c>
      <c r="N52" s="61">
        <v>163197000</v>
      </c>
      <c r="O52" s="61">
        <v>0</v>
      </c>
      <c r="P52" s="61">
        <v>0</v>
      </c>
      <c r="Q52" s="13"/>
      <c r="R52" s="13"/>
      <c r="S52" s="13"/>
      <c r="T52" s="13"/>
      <c r="U52" s="14"/>
      <c r="V52" s="14"/>
      <c r="W52" s="14"/>
    </row>
    <row r="53" spans="1:23" ht="15" customHeight="1" x14ac:dyDescent="0.2">
      <c r="A53" s="121" t="s">
        <v>103</v>
      </c>
      <c r="B53" s="122"/>
      <c r="C53" s="123"/>
      <c r="D53" s="123">
        <v>78507000</v>
      </c>
      <c r="E53" s="123"/>
      <c r="F53" s="261"/>
      <c r="G53" s="123"/>
      <c r="H53" s="261">
        <v>1880000</v>
      </c>
      <c r="I53" s="154"/>
      <c r="J53" s="123"/>
      <c r="K53" s="122"/>
      <c r="L53" s="123">
        <v>80387000</v>
      </c>
      <c r="M53" s="122"/>
      <c r="N53" s="123">
        <v>80387000</v>
      </c>
      <c r="O53" s="123">
        <v>0</v>
      </c>
      <c r="P53" s="123">
        <v>0</v>
      </c>
      <c r="Q53" s="13"/>
      <c r="R53" s="13"/>
      <c r="S53" s="13"/>
      <c r="T53" s="13"/>
      <c r="U53" s="14"/>
      <c r="V53" s="14"/>
      <c r="W53" s="14"/>
    </row>
    <row r="54" spans="1:23" s="22" customFormat="1" ht="27" customHeight="1" x14ac:dyDescent="0.2">
      <c r="A54" s="316" t="s">
        <v>272</v>
      </c>
      <c r="B54" s="110"/>
      <c r="C54" s="19"/>
      <c r="D54" s="19">
        <f>SUM(D43:D53)</f>
        <v>316633230</v>
      </c>
      <c r="E54" s="19"/>
      <c r="F54" s="19">
        <f t="shared" ref="F54:N54" si="0">SUM(F43:F53)</f>
        <v>51784100</v>
      </c>
      <c r="G54" s="19">
        <f t="shared" si="0"/>
        <v>0</v>
      </c>
      <c r="H54" s="19">
        <f t="shared" si="0"/>
        <v>-11821000</v>
      </c>
      <c r="I54" s="19">
        <f t="shared" si="0"/>
        <v>0</v>
      </c>
      <c r="J54" s="19">
        <f t="shared" si="0"/>
        <v>0</v>
      </c>
      <c r="K54" s="19"/>
      <c r="L54" s="19">
        <f t="shared" si="0"/>
        <v>356596330</v>
      </c>
      <c r="M54" s="19"/>
      <c r="N54" s="19">
        <f t="shared" si="0"/>
        <v>356596330</v>
      </c>
      <c r="O54" s="19"/>
      <c r="P54" s="19"/>
      <c r="Q54" s="20"/>
      <c r="R54" s="20"/>
      <c r="S54" s="20"/>
      <c r="T54" s="20"/>
      <c r="U54" s="21"/>
      <c r="V54" s="21"/>
      <c r="W54" s="21"/>
    </row>
    <row r="55" spans="1:23" ht="28.5" customHeight="1" x14ac:dyDescent="0.2">
      <c r="A55" s="60" t="s">
        <v>104</v>
      </c>
      <c r="B55" s="315">
        <v>29.9</v>
      </c>
      <c r="C55" s="61">
        <v>2442000</v>
      </c>
      <c r="D55" s="61">
        <v>73015800</v>
      </c>
      <c r="E55" s="61">
        <v>258300</v>
      </c>
      <c r="F55" s="61">
        <v>7723170</v>
      </c>
      <c r="G55" s="118"/>
      <c r="H55" s="61"/>
      <c r="I55" s="118">
        <v>0.78</v>
      </c>
      <c r="J55" s="61">
        <v>1904760</v>
      </c>
      <c r="K55" s="111">
        <v>30.68</v>
      </c>
      <c r="L55" s="61">
        <v>82643730</v>
      </c>
      <c r="M55" s="111">
        <v>30.66</v>
      </c>
      <c r="N55" s="61">
        <v>82594890</v>
      </c>
      <c r="O55" s="118">
        <v>0.02</v>
      </c>
      <c r="P55" s="61">
        <v>-48840</v>
      </c>
      <c r="Q55" s="13"/>
      <c r="R55" s="13"/>
      <c r="S55" s="13"/>
      <c r="T55" s="13"/>
      <c r="U55" s="14"/>
      <c r="V55" s="14"/>
      <c r="W55" s="14"/>
    </row>
    <row r="56" spans="1:23" ht="16.5" customHeight="1" x14ac:dyDescent="0.2">
      <c r="A56" s="60" t="s">
        <v>105</v>
      </c>
      <c r="B56" s="66"/>
      <c r="C56" s="61"/>
      <c r="D56" s="61">
        <v>88528072</v>
      </c>
      <c r="E56" s="61"/>
      <c r="F56" s="61"/>
      <c r="G56" s="61"/>
      <c r="H56" s="61"/>
      <c r="I56" s="115"/>
      <c r="J56" s="61">
        <v>15610922</v>
      </c>
      <c r="K56" s="66"/>
      <c r="L56" s="61">
        <v>104138994</v>
      </c>
      <c r="M56" s="66"/>
      <c r="N56" s="61">
        <v>104138994</v>
      </c>
      <c r="O56" s="61">
        <v>0</v>
      </c>
      <c r="P56" s="61">
        <v>0</v>
      </c>
      <c r="Q56" s="13"/>
      <c r="R56" s="13"/>
      <c r="S56" s="13"/>
      <c r="T56" s="13"/>
      <c r="U56" s="14"/>
      <c r="V56" s="14"/>
      <c r="W56" s="14"/>
    </row>
    <row r="57" spans="1:23" ht="18" customHeight="1" x14ac:dyDescent="0.2">
      <c r="A57" s="60" t="s">
        <v>98</v>
      </c>
      <c r="B57" s="66">
        <v>1919</v>
      </c>
      <c r="C57" s="61">
        <v>285</v>
      </c>
      <c r="D57" s="61">
        <v>546915</v>
      </c>
      <c r="E57" s="61"/>
      <c r="F57" s="61"/>
      <c r="G57" s="61"/>
      <c r="H57" s="61"/>
      <c r="I57" s="61">
        <v>589</v>
      </c>
      <c r="J57" s="61">
        <v>167865</v>
      </c>
      <c r="K57" s="66">
        <v>2508</v>
      </c>
      <c r="L57" s="61">
        <v>714780</v>
      </c>
      <c r="M57" s="66">
        <v>2442</v>
      </c>
      <c r="N57" s="61">
        <v>695970</v>
      </c>
      <c r="O57" s="61">
        <v>-66</v>
      </c>
      <c r="P57" s="61">
        <v>-18810</v>
      </c>
      <c r="Q57" s="13"/>
      <c r="R57" s="13"/>
      <c r="S57" s="13"/>
      <c r="T57" s="13"/>
      <c r="U57" s="14"/>
      <c r="V57" s="14"/>
      <c r="W57" s="14"/>
    </row>
    <row r="58" spans="1:23" s="22" customFormat="1" ht="28.5" customHeight="1" x14ac:dyDescent="0.2">
      <c r="A58" s="121" t="s">
        <v>106</v>
      </c>
      <c r="B58" s="122"/>
      <c r="C58" s="123"/>
      <c r="D58" s="123"/>
      <c r="E58" s="123"/>
      <c r="F58" s="123"/>
      <c r="G58" s="123"/>
      <c r="H58" s="123"/>
      <c r="I58" s="123"/>
      <c r="J58" s="123"/>
      <c r="K58" s="122"/>
      <c r="L58" s="123"/>
      <c r="M58" s="122"/>
      <c r="N58" s="123"/>
      <c r="O58" s="123"/>
      <c r="P58" s="123"/>
      <c r="Q58" s="20"/>
      <c r="R58" s="20"/>
      <c r="S58" s="20"/>
      <c r="T58" s="20"/>
      <c r="U58" s="21"/>
      <c r="V58" s="21"/>
      <c r="W58" s="21"/>
    </row>
    <row r="59" spans="1:23" s="22" customFormat="1" ht="26.25" customHeight="1" x14ac:dyDescent="0.2">
      <c r="A59" s="109" t="s">
        <v>273</v>
      </c>
      <c r="B59" s="110"/>
      <c r="C59" s="19"/>
      <c r="D59" s="19">
        <f>SUM(D55:D58)</f>
        <v>162090787</v>
      </c>
      <c r="E59" s="19"/>
      <c r="F59" s="19">
        <f t="shared" ref="F59:P59" si="1">SUM(F55:F58)</f>
        <v>7723170</v>
      </c>
      <c r="G59" s="19">
        <f t="shared" si="1"/>
        <v>0</v>
      </c>
      <c r="H59" s="19">
        <f t="shared" si="1"/>
        <v>0</v>
      </c>
      <c r="I59" s="19"/>
      <c r="J59" s="19">
        <f t="shared" si="1"/>
        <v>17683547</v>
      </c>
      <c r="K59" s="19"/>
      <c r="L59" s="19">
        <f t="shared" si="1"/>
        <v>187497504</v>
      </c>
      <c r="M59" s="19"/>
      <c r="N59" s="19">
        <f t="shared" si="1"/>
        <v>187429854</v>
      </c>
      <c r="O59" s="19"/>
      <c r="P59" s="19">
        <f t="shared" si="1"/>
        <v>-67650</v>
      </c>
      <c r="Q59" s="20"/>
      <c r="R59" s="20"/>
      <c r="S59" s="20"/>
      <c r="T59" s="20"/>
      <c r="U59" s="21"/>
      <c r="V59" s="21"/>
      <c r="W59" s="21"/>
    </row>
    <row r="60" spans="1:23" s="22" customFormat="1" ht="26.25" customHeight="1" x14ac:dyDescent="0.25">
      <c r="A60" s="109" t="s">
        <v>274</v>
      </c>
      <c r="B60" s="110">
        <v>16317</v>
      </c>
      <c r="C60" s="19">
        <v>2213</v>
      </c>
      <c r="D60" s="19">
        <v>36109521</v>
      </c>
      <c r="E60" s="19"/>
      <c r="F60" s="318"/>
      <c r="G60" s="19"/>
      <c r="H60" s="317"/>
      <c r="I60" s="19"/>
      <c r="J60" s="19"/>
      <c r="K60" s="110">
        <v>16317</v>
      </c>
      <c r="L60" s="19">
        <v>36109521</v>
      </c>
      <c r="M60" s="110">
        <v>16317</v>
      </c>
      <c r="N60" s="19">
        <v>36109521</v>
      </c>
      <c r="O60" s="19">
        <v>0</v>
      </c>
      <c r="P60" s="19">
        <v>0</v>
      </c>
      <c r="Q60" s="20"/>
      <c r="R60" s="20"/>
      <c r="S60" s="20"/>
      <c r="T60" s="20"/>
      <c r="U60" s="21"/>
      <c r="V60" s="21"/>
      <c r="W60" s="21"/>
    </row>
    <row r="61" spans="1:23" s="22" customFormat="1" ht="26.25" customHeight="1" x14ac:dyDescent="0.25">
      <c r="A61" s="109" t="s">
        <v>275</v>
      </c>
      <c r="B61" s="110"/>
      <c r="C61" s="19"/>
      <c r="D61" s="19">
        <v>11500000</v>
      </c>
      <c r="E61" s="19"/>
      <c r="F61" s="317"/>
      <c r="G61" s="19"/>
      <c r="H61" s="317"/>
      <c r="I61" s="19"/>
      <c r="J61" s="19"/>
      <c r="K61" s="110"/>
      <c r="L61" s="19">
        <v>11500000</v>
      </c>
      <c r="M61" s="110"/>
      <c r="N61" s="19">
        <v>11500000</v>
      </c>
      <c r="O61" s="19"/>
      <c r="P61" s="19"/>
      <c r="Q61" s="20"/>
      <c r="R61" s="20"/>
      <c r="S61" s="20"/>
      <c r="T61" s="20"/>
      <c r="U61" s="21"/>
      <c r="V61" s="21"/>
      <c r="W61" s="21"/>
    </row>
    <row r="62" spans="1:23" s="22" customFormat="1" ht="29.25" customHeight="1" x14ac:dyDescent="0.25">
      <c r="A62" s="8" t="s">
        <v>276</v>
      </c>
      <c r="B62" s="16"/>
      <c r="C62" s="12"/>
      <c r="D62" s="12"/>
      <c r="E62" s="12"/>
      <c r="F62" s="138"/>
      <c r="G62" s="12"/>
      <c r="H62" s="138"/>
      <c r="I62" s="12"/>
      <c r="J62" s="12"/>
      <c r="K62" s="16"/>
      <c r="L62" s="12"/>
      <c r="M62" s="16"/>
      <c r="N62" s="12"/>
      <c r="O62" s="12"/>
      <c r="P62" s="12"/>
      <c r="Q62" s="20"/>
      <c r="R62" s="20"/>
      <c r="S62" s="20"/>
      <c r="T62" s="20"/>
      <c r="U62" s="21"/>
      <c r="V62" s="21"/>
      <c r="W62" s="21"/>
    </row>
    <row r="63" spans="1:23" s="22" customFormat="1" ht="18" customHeight="1" x14ac:dyDescent="0.2">
      <c r="A63" s="8" t="s">
        <v>277</v>
      </c>
      <c r="B63" s="110"/>
      <c r="C63" s="110"/>
      <c r="D63" s="19"/>
      <c r="E63" s="19">
        <f t="shared" ref="E63" si="2">SUM(E60:E61)</f>
        <v>0</v>
      </c>
      <c r="F63" s="19"/>
      <c r="G63" s="110"/>
      <c r="H63" s="110"/>
      <c r="I63" s="110"/>
      <c r="J63" s="110"/>
      <c r="K63" s="110"/>
      <c r="L63" s="19"/>
      <c r="M63" s="110"/>
      <c r="N63" s="19"/>
      <c r="O63" s="110">
        <f>SUM(O60:O61)</f>
        <v>0</v>
      </c>
      <c r="P63" s="110">
        <f>SUM(P60:P61)</f>
        <v>0</v>
      </c>
      <c r="Q63" s="20"/>
      <c r="R63" s="20"/>
      <c r="S63" s="20"/>
      <c r="T63" s="20"/>
      <c r="U63" s="21"/>
      <c r="V63" s="21"/>
      <c r="W63" s="21"/>
    </row>
    <row r="64" spans="1:23" s="22" customFormat="1" ht="18" customHeight="1" x14ac:dyDescent="0.2">
      <c r="A64" s="109" t="s">
        <v>278</v>
      </c>
      <c r="B64" s="110"/>
      <c r="C64" s="110"/>
      <c r="D64" s="19">
        <v>11159825</v>
      </c>
      <c r="E64" s="19"/>
      <c r="F64" s="19"/>
      <c r="G64" s="110"/>
      <c r="H64" s="110"/>
      <c r="I64" s="110"/>
      <c r="J64" s="110"/>
      <c r="K64" s="110"/>
      <c r="L64" s="19">
        <v>11159825</v>
      </c>
      <c r="M64" s="110"/>
      <c r="N64" s="19">
        <v>11159825</v>
      </c>
      <c r="O64" s="110">
        <v>0</v>
      </c>
      <c r="P64" s="110">
        <v>0</v>
      </c>
      <c r="Q64" s="20"/>
      <c r="R64" s="20"/>
      <c r="S64" s="20"/>
      <c r="T64" s="20"/>
      <c r="U64" s="21"/>
      <c r="V64" s="21"/>
      <c r="W64" s="21"/>
    </row>
    <row r="65" spans="1:23" s="22" customFormat="1" ht="23.25" customHeight="1" x14ac:dyDescent="0.2">
      <c r="A65" s="18" t="s">
        <v>279</v>
      </c>
      <c r="B65" s="19"/>
      <c r="C65" s="19"/>
      <c r="D65" s="19">
        <f>SUM(D21,D42,D54,D59,D60,D61,D64)</f>
        <v>1342156603</v>
      </c>
      <c r="E65" s="19">
        <f t="shared" ref="E65:P65" si="3">SUM(E21,E42,E54,E59,E60,E61,E64)</f>
        <v>0</v>
      </c>
      <c r="F65" s="19">
        <f t="shared" si="3"/>
        <v>112203725</v>
      </c>
      <c r="G65" s="19">
        <f t="shared" si="3"/>
        <v>0</v>
      </c>
      <c r="H65" s="19">
        <f t="shared" si="3"/>
        <v>-8306900</v>
      </c>
      <c r="I65" s="19">
        <f t="shared" si="3"/>
        <v>0</v>
      </c>
      <c r="J65" s="19">
        <f t="shared" si="3"/>
        <v>18213697</v>
      </c>
      <c r="K65" s="19"/>
      <c r="L65" s="19">
        <f>SUM(L21,L42,L54,L59,L60,L61,L64)</f>
        <v>1464267125</v>
      </c>
      <c r="M65" s="19"/>
      <c r="N65" s="19">
        <f t="shared" si="3"/>
        <v>1464265475</v>
      </c>
      <c r="O65" s="19">
        <f t="shared" si="3"/>
        <v>0</v>
      </c>
      <c r="P65" s="19">
        <f t="shared" si="3"/>
        <v>-1650</v>
      </c>
      <c r="Q65" s="20"/>
      <c r="R65" s="20"/>
      <c r="S65" s="20"/>
      <c r="T65" s="20"/>
      <c r="U65" s="21"/>
      <c r="V65" s="21"/>
      <c r="W65" s="21"/>
    </row>
    <row r="66" spans="1:23" x14ac:dyDescent="0.2">
      <c r="B66" s="313"/>
      <c r="C66" s="313"/>
      <c r="D66" s="313"/>
      <c r="E66" s="313"/>
      <c r="F66" s="313"/>
      <c r="G66" s="313"/>
      <c r="H66" s="313"/>
      <c r="I66" s="313"/>
      <c r="J66" s="313"/>
      <c r="K66" s="313"/>
      <c r="L66" s="313"/>
      <c r="M66" s="313"/>
      <c r="N66" s="313"/>
      <c r="O66" s="313"/>
      <c r="P66" s="313"/>
      <c r="Q66" s="13"/>
      <c r="R66" s="13"/>
      <c r="S66" s="13"/>
      <c r="T66" s="13"/>
      <c r="U66" s="14"/>
      <c r="V66" s="14"/>
      <c r="W66" s="14"/>
    </row>
    <row r="67" spans="1:23" x14ac:dyDescent="0.2">
      <c r="B67" s="313"/>
      <c r="C67" s="313"/>
      <c r="D67" s="313"/>
      <c r="E67" s="313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13"/>
      <c r="Q67" s="13"/>
      <c r="R67" s="13"/>
      <c r="S67" s="13"/>
      <c r="T67" s="13"/>
      <c r="U67" s="14"/>
      <c r="V67" s="14"/>
      <c r="W67" s="14"/>
    </row>
    <row r="68" spans="1:23" x14ac:dyDescent="0.2">
      <c r="B68" s="313"/>
      <c r="C68" s="313"/>
      <c r="D68" s="313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3"/>
      <c r="Q68" s="13"/>
      <c r="R68" s="13"/>
      <c r="S68" s="13"/>
      <c r="T68" s="13"/>
      <c r="U68" s="14"/>
      <c r="V68" s="14"/>
      <c r="W68" s="14"/>
    </row>
    <row r="69" spans="1:23" x14ac:dyDescent="0.2">
      <c r="B69" s="13"/>
      <c r="C69" s="13"/>
      <c r="D69" s="13"/>
      <c r="E69" s="313"/>
      <c r="F69" s="13"/>
      <c r="G69" s="13"/>
      <c r="H69" s="13"/>
      <c r="I69" s="116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4"/>
      <c r="V69" s="14"/>
      <c r="W69" s="14"/>
    </row>
    <row r="70" spans="1:23" x14ac:dyDescent="0.2">
      <c r="B70" s="13"/>
      <c r="C70" s="13"/>
      <c r="D70" s="13"/>
      <c r="E70" s="313"/>
      <c r="F70" s="13"/>
      <c r="G70" s="13"/>
      <c r="H70" s="13"/>
      <c r="I70" s="1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</row>
    <row r="71" spans="1:23" x14ac:dyDescent="0.2">
      <c r="B71" s="13"/>
      <c r="C71" s="13"/>
      <c r="D71" s="13"/>
      <c r="E71" s="313"/>
      <c r="F71" s="13"/>
      <c r="G71" s="13"/>
      <c r="H71" s="13"/>
      <c r="I71" s="116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4"/>
      <c r="V71" s="14"/>
      <c r="W71" s="14"/>
    </row>
    <row r="72" spans="1:23" x14ac:dyDescent="0.2">
      <c r="B72" s="13"/>
      <c r="C72" s="13"/>
      <c r="D72" s="13"/>
      <c r="E72" s="313"/>
      <c r="F72" s="13"/>
      <c r="G72" s="13"/>
      <c r="H72" s="13"/>
      <c r="I72" s="116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4"/>
      <c r="V72" s="14"/>
      <c r="W72" s="14"/>
    </row>
    <row r="73" spans="1:23" x14ac:dyDescent="0.2">
      <c r="B73" s="13"/>
      <c r="C73" s="13"/>
      <c r="D73" s="13"/>
      <c r="E73" s="313"/>
      <c r="F73" s="13"/>
      <c r="G73" s="13"/>
      <c r="H73" s="13"/>
      <c r="I73" s="116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</row>
    <row r="74" spans="1:23" x14ac:dyDescent="0.2">
      <c r="B74" s="13"/>
      <c r="C74" s="13"/>
      <c r="D74" s="13"/>
      <c r="E74" s="313"/>
      <c r="F74" s="13"/>
      <c r="G74" s="13"/>
      <c r="H74" s="13"/>
      <c r="I74" s="116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4"/>
      <c r="V74" s="14"/>
      <c r="W74" s="14"/>
    </row>
    <row r="75" spans="1:23" x14ac:dyDescent="0.2">
      <c r="B75" s="13"/>
      <c r="C75" s="13"/>
      <c r="D75" s="13"/>
      <c r="E75" s="313"/>
      <c r="F75" s="13"/>
      <c r="G75" s="13"/>
      <c r="H75" s="13"/>
      <c r="I75" s="116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4"/>
      <c r="V75" s="14"/>
      <c r="W75" s="14"/>
    </row>
    <row r="76" spans="1:23" x14ac:dyDescent="0.2">
      <c r="B76" s="13"/>
      <c r="C76" s="13"/>
      <c r="D76" s="13"/>
      <c r="E76" s="313"/>
      <c r="F76" s="13"/>
      <c r="G76" s="13"/>
      <c r="H76" s="13"/>
      <c r="I76" s="116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4"/>
      <c r="V76" s="14"/>
      <c r="W76" s="14"/>
    </row>
    <row r="77" spans="1:23" x14ac:dyDescent="0.2">
      <c r="B77" s="13"/>
      <c r="C77" s="13"/>
      <c r="D77" s="13"/>
      <c r="E77" s="313"/>
      <c r="F77" s="13"/>
      <c r="G77" s="13"/>
      <c r="H77" s="13"/>
      <c r="I77" s="116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4"/>
      <c r="V77" s="14"/>
      <c r="W77" s="14"/>
    </row>
    <row r="78" spans="1:23" x14ac:dyDescent="0.2">
      <c r="B78" s="13"/>
      <c r="C78" s="13"/>
      <c r="D78" s="13"/>
      <c r="E78" s="313"/>
      <c r="F78" s="13"/>
      <c r="G78" s="13"/>
      <c r="H78" s="13"/>
      <c r="I78" s="116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4"/>
      <c r="V78" s="14"/>
      <c r="W78" s="14"/>
    </row>
    <row r="79" spans="1:23" x14ac:dyDescent="0.2">
      <c r="B79" s="13"/>
      <c r="C79" s="13"/>
      <c r="D79" s="13"/>
      <c r="E79" s="313"/>
      <c r="F79" s="13"/>
      <c r="G79" s="13"/>
      <c r="H79" s="13"/>
      <c r="I79" s="116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4"/>
      <c r="V79" s="14"/>
      <c r="W79" s="14"/>
    </row>
    <row r="80" spans="1:23" x14ac:dyDescent="0.2">
      <c r="B80" s="13"/>
      <c r="C80" s="13"/>
      <c r="D80" s="13"/>
      <c r="E80" s="313"/>
      <c r="F80" s="13"/>
      <c r="G80" s="13"/>
      <c r="H80" s="13"/>
      <c r="I80" s="116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4"/>
      <c r="V80" s="14"/>
      <c r="W80" s="14"/>
    </row>
    <row r="81" spans="2:23" x14ac:dyDescent="0.2">
      <c r="B81" s="13"/>
      <c r="C81" s="13"/>
      <c r="D81" s="13"/>
      <c r="E81" s="313"/>
      <c r="F81" s="13"/>
      <c r="G81" s="13"/>
      <c r="H81" s="13"/>
      <c r="I81" s="116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4"/>
      <c r="V81" s="14"/>
      <c r="W81" s="14"/>
    </row>
    <row r="82" spans="2:23" x14ac:dyDescent="0.2">
      <c r="B82" s="13"/>
      <c r="C82" s="13"/>
      <c r="D82" s="13"/>
      <c r="E82" s="313"/>
      <c r="F82" s="13"/>
      <c r="G82" s="13"/>
      <c r="H82" s="13"/>
      <c r="I82" s="116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4"/>
      <c r="V82" s="14"/>
      <c r="W82" s="14"/>
    </row>
    <row r="83" spans="2:23" x14ac:dyDescent="0.2">
      <c r="B83" s="13"/>
      <c r="C83" s="13"/>
      <c r="D83" s="13"/>
      <c r="E83" s="313"/>
      <c r="F83" s="13"/>
      <c r="G83" s="13"/>
      <c r="H83" s="13"/>
      <c r="I83" s="116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4"/>
      <c r="V83" s="14"/>
      <c r="W83" s="14"/>
    </row>
    <row r="84" spans="2:23" x14ac:dyDescent="0.2">
      <c r="B84" s="13"/>
      <c r="C84" s="13"/>
      <c r="D84" s="13"/>
      <c r="E84" s="313"/>
      <c r="F84" s="13"/>
      <c r="G84" s="13"/>
      <c r="H84" s="13"/>
      <c r="I84" s="11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4"/>
      <c r="V84" s="14"/>
      <c r="W84" s="14"/>
    </row>
    <row r="85" spans="2:23" x14ac:dyDescent="0.2">
      <c r="B85" s="13"/>
      <c r="C85" s="13"/>
      <c r="D85" s="13"/>
      <c r="E85" s="313"/>
      <c r="F85" s="13"/>
      <c r="G85" s="13"/>
      <c r="H85" s="13"/>
      <c r="I85" s="116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4"/>
      <c r="V85" s="14"/>
      <c r="W85" s="14"/>
    </row>
    <row r="86" spans="2:23" x14ac:dyDescent="0.2">
      <c r="B86" s="13"/>
      <c r="C86" s="13"/>
      <c r="D86" s="13"/>
      <c r="E86" s="313"/>
      <c r="F86" s="13"/>
      <c r="G86" s="13"/>
      <c r="H86" s="13"/>
      <c r="I86" s="116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4"/>
      <c r="V86" s="14"/>
      <c r="W86" s="14"/>
    </row>
    <row r="87" spans="2:23" x14ac:dyDescent="0.2">
      <c r="B87" s="13"/>
      <c r="C87" s="13"/>
      <c r="D87" s="13"/>
      <c r="E87" s="313"/>
      <c r="F87" s="13"/>
      <c r="G87" s="13"/>
      <c r="H87" s="13"/>
      <c r="I87" s="116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4"/>
      <c r="V87" s="14"/>
      <c r="W87" s="14"/>
    </row>
    <row r="88" spans="2:23" x14ac:dyDescent="0.2">
      <c r="B88" s="13"/>
      <c r="C88" s="13"/>
      <c r="D88" s="13"/>
      <c r="E88" s="313"/>
      <c r="F88" s="13"/>
      <c r="G88" s="13"/>
      <c r="H88" s="13"/>
      <c r="I88" s="116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4"/>
      <c r="V88" s="14"/>
      <c r="W88" s="14"/>
    </row>
    <row r="89" spans="2:23" x14ac:dyDescent="0.2">
      <c r="B89" s="13"/>
      <c r="C89" s="13"/>
      <c r="D89" s="13"/>
      <c r="E89" s="313"/>
      <c r="F89" s="13"/>
      <c r="G89" s="13"/>
      <c r="H89" s="13"/>
      <c r="I89" s="116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4"/>
      <c r="V89" s="14"/>
      <c r="W89" s="14"/>
    </row>
    <row r="90" spans="2:23" x14ac:dyDescent="0.2">
      <c r="B90" s="13"/>
      <c r="C90" s="13"/>
      <c r="D90" s="13"/>
      <c r="E90" s="313"/>
      <c r="F90" s="13"/>
      <c r="G90" s="13"/>
      <c r="H90" s="13"/>
      <c r="I90" s="116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4"/>
      <c r="V90" s="14"/>
      <c r="W90" s="14"/>
    </row>
    <row r="91" spans="2:23" x14ac:dyDescent="0.2">
      <c r="B91" s="13"/>
      <c r="C91" s="13"/>
      <c r="D91" s="13"/>
      <c r="E91" s="313"/>
      <c r="F91" s="13"/>
      <c r="G91" s="13"/>
      <c r="H91" s="13"/>
      <c r="I91" s="116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4"/>
      <c r="V91" s="14"/>
      <c r="W91" s="14"/>
    </row>
    <row r="92" spans="2:23" x14ac:dyDescent="0.2">
      <c r="B92" s="13"/>
      <c r="C92" s="13"/>
      <c r="D92" s="13"/>
      <c r="E92" s="313"/>
      <c r="F92" s="13"/>
      <c r="G92" s="13"/>
      <c r="H92" s="13"/>
      <c r="I92" s="116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4"/>
      <c r="V92" s="14"/>
      <c r="W92" s="14"/>
    </row>
    <row r="93" spans="2:23" x14ac:dyDescent="0.2">
      <c r="B93" s="13"/>
      <c r="C93" s="13"/>
      <c r="D93" s="13"/>
      <c r="E93" s="313"/>
      <c r="F93" s="13"/>
      <c r="G93" s="13"/>
      <c r="H93" s="13"/>
      <c r="I93" s="116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4"/>
      <c r="V93" s="14"/>
      <c r="W93" s="14"/>
    </row>
    <row r="94" spans="2:23" x14ac:dyDescent="0.2">
      <c r="B94" s="13"/>
      <c r="C94" s="13"/>
      <c r="D94" s="13"/>
      <c r="E94" s="313"/>
      <c r="F94" s="13"/>
      <c r="G94" s="13"/>
      <c r="H94" s="13"/>
      <c r="I94" s="116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4"/>
      <c r="V94" s="14"/>
      <c r="W94" s="14"/>
    </row>
    <row r="95" spans="2:23" x14ac:dyDescent="0.2">
      <c r="B95" s="13"/>
      <c r="C95" s="13"/>
      <c r="D95" s="13"/>
      <c r="E95" s="313"/>
      <c r="F95" s="13"/>
      <c r="G95" s="13"/>
      <c r="H95" s="13"/>
      <c r="I95" s="116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4"/>
      <c r="V95" s="14"/>
      <c r="W95" s="14"/>
    </row>
    <row r="96" spans="2:23" x14ac:dyDescent="0.2">
      <c r="B96" s="13"/>
      <c r="C96" s="13"/>
      <c r="D96" s="13"/>
      <c r="E96" s="313"/>
      <c r="F96" s="13"/>
      <c r="G96" s="13"/>
      <c r="H96" s="13"/>
      <c r="I96" s="116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4"/>
      <c r="V96" s="14"/>
      <c r="W96" s="14"/>
    </row>
    <row r="97" spans="2:23" x14ac:dyDescent="0.2">
      <c r="B97" s="13"/>
      <c r="C97" s="13"/>
      <c r="D97" s="13"/>
      <c r="E97" s="313"/>
      <c r="F97" s="13"/>
      <c r="G97" s="13"/>
      <c r="H97" s="13"/>
      <c r="I97" s="116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4"/>
      <c r="V97" s="14"/>
      <c r="W97" s="14"/>
    </row>
    <row r="98" spans="2:23" x14ac:dyDescent="0.2">
      <c r="B98" s="13"/>
      <c r="C98" s="13"/>
      <c r="D98" s="13"/>
      <c r="E98" s="313"/>
      <c r="F98" s="13"/>
      <c r="G98" s="13"/>
      <c r="H98" s="13"/>
      <c r="I98" s="116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4"/>
      <c r="V98" s="14"/>
      <c r="W98" s="14"/>
    </row>
    <row r="99" spans="2:23" x14ac:dyDescent="0.2">
      <c r="B99" s="13"/>
      <c r="C99" s="13"/>
      <c r="D99" s="13"/>
      <c r="E99" s="313"/>
      <c r="F99" s="13"/>
      <c r="G99" s="13"/>
      <c r="H99" s="13"/>
      <c r="I99" s="116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4"/>
      <c r="V99" s="14"/>
      <c r="W99" s="14"/>
    </row>
    <row r="100" spans="2:23" x14ac:dyDescent="0.2">
      <c r="B100" s="13"/>
      <c r="C100" s="13"/>
      <c r="D100" s="13"/>
      <c r="E100" s="313"/>
      <c r="F100" s="13"/>
      <c r="G100" s="13"/>
      <c r="H100" s="13"/>
      <c r="I100" s="116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4"/>
      <c r="V100" s="14"/>
      <c r="W100" s="14"/>
    </row>
    <row r="101" spans="2:23" x14ac:dyDescent="0.2">
      <c r="B101" s="13"/>
      <c r="C101" s="13"/>
      <c r="D101" s="13"/>
      <c r="E101" s="313"/>
      <c r="F101" s="13"/>
      <c r="G101" s="13"/>
      <c r="H101" s="13"/>
      <c r="I101" s="116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4"/>
      <c r="V101" s="14"/>
      <c r="W101" s="14"/>
    </row>
    <row r="102" spans="2:23" x14ac:dyDescent="0.2">
      <c r="B102" s="13"/>
      <c r="C102" s="13"/>
      <c r="D102" s="13"/>
      <c r="E102" s="313"/>
      <c r="F102" s="13"/>
      <c r="G102" s="13"/>
      <c r="H102" s="13"/>
      <c r="I102" s="116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4"/>
      <c r="V102" s="14"/>
      <c r="W102" s="14"/>
    </row>
    <row r="103" spans="2:23" x14ac:dyDescent="0.2">
      <c r="B103" s="13"/>
      <c r="C103" s="13"/>
      <c r="D103" s="13"/>
      <c r="E103" s="313"/>
      <c r="F103" s="13"/>
      <c r="G103" s="13"/>
      <c r="H103" s="13"/>
      <c r="I103" s="116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4"/>
      <c r="V103" s="14"/>
      <c r="W103" s="14"/>
    </row>
    <row r="104" spans="2:23" x14ac:dyDescent="0.2">
      <c r="B104" s="13"/>
      <c r="C104" s="13"/>
      <c r="D104" s="13"/>
      <c r="E104" s="313"/>
      <c r="F104" s="13"/>
      <c r="G104" s="13"/>
      <c r="H104" s="13"/>
      <c r="I104" s="116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4"/>
      <c r="V104" s="14"/>
      <c r="W104" s="14"/>
    </row>
    <row r="105" spans="2:23" x14ac:dyDescent="0.2">
      <c r="B105" s="13"/>
      <c r="C105" s="13"/>
      <c r="D105" s="13"/>
      <c r="E105" s="313"/>
      <c r="F105" s="13"/>
      <c r="G105" s="13"/>
      <c r="H105" s="13"/>
      <c r="I105" s="116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4"/>
      <c r="V105" s="14"/>
      <c r="W105" s="14"/>
    </row>
    <row r="106" spans="2:23" x14ac:dyDescent="0.2">
      <c r="B106" s="13"/>
      <c r="C106" s="13"/>
      <c r="D106" s="13"/>
      <c r="E106" s="313"/>
      <c r="F106" s="13"/>
      <c r="G106" s="13"/>
      <c r="H106" s="13"/>
      <c r="I106" s="116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4"/>
      <c r="V106" s="14"/>
      <c r="W106" s="14"/>
    </row>
    <row r="107" spans="2:23" x14ac:dyDescent="0.2">
      <c r="B107" s="13"/>
      <c r="C107" s="13"/>
      <c r="D107" s="13"/>
      <c r="E107" s="313"/>
      <c r="F107" s="13"/>
      <c r="G107" s="13"/>
      <c r="H107" s="13"/>
      <c r="I107" s="116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4"/>
      <c r="V107" s="14"/>
      <c r="W107" s="14"/>
    </row>
    <row r="108" spans="2:23" x14ac:dyDescent="0.2">
      <c r="B108" s="13"/>
      <c r="C108" s="13"/>
      <c r="D108" s="13"/>
      <c r="E108" s="313"/>
      <c r="F108" s="13"/>
      <c r="G108" s="13"/>
      <c r="H108" s="13"/>
      <c r="I108" s="116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4"/>
      <c r="V108" s="14"/>
      <c r="W108" s="14"/>
    </row>
    <row r="109" spans="2:23" x14ac:dyDescent="0.2">
      <c r="B109" s="13"/>
      <c r="C109" s="13"/>
      <c r="D109" s="13"/>
      <c r="E109" s="313"/>
      <c r="F109" s="13"/>
      <c r="G109" s="13"/>
      <c r="H109" s="13"/>
      <c r="I109" s="116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4"/>
      <c r="V109" s="14"/>
      <c r="W109" s="14"/>
    </row>
    <row r="110" spans="2:23" x14ac:dyDescent="0.2">
      <c r="B110" s="13"/>
      <c r="C110" s="13"/>
      <c r="D110" s="13"/>
      <c r="E110" s="313"/>
      <c r="F110" s="13"/>
      <c r="G110" s="13"/>
      <c r="H110" s="13"/>
      <c r="I110" s="116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4"/>
      <c r="V110" s="14"/>
      <c r="W110" s="14"/>
    </row>
    <row r="111" spans="2:23" x14ac:dyDescent="0.2">
      <c r="B111" s="13"/>
      <c r="C111" s="13"/>
      <c r="D111" s="13"/>
      <c r="E111" s="313"/>
      <c r="F111" s="13"/>
      <c r="G111" s="13"/>
      <c r="H111" s="13"/>
      <c r="I111" s="116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4"/>
      <c r="V111" s="14"/>
      <c r="W111" s="14"/>
    </row>
    <row r="112" spans="2:23" x14ac:dyDescent="0.2">
      <c r="B112" s="13"/>
      <c r="C112" s="13"/>
      <c r="D112" s="13"/>
      <c r="E112" s="313"/>
      <c r="F112" s="13"/>
      <c r="G112" s="13"/>
      <c r="H112" s="13"/>
      <c r="I112" s="116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4"/>
      <c r="V112" s="14"/>
      <c r="W112" s="14"/>
    </row>
    <row r="113" spans="2:23" x14ac:dyDescent="0.2">
      <c r="B113" s="13"/>
      <c r="C113" s="13"/>
      <c r="D113" s="13"/>
      <c r="E113" s="313"/>
      <c r="F113" s="13"/>
      <c r="G113" s="13"/>
      <c r="H113" s="13"/>
      <c r="I113" s="116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4"/>
      <c r="V113" s="14"/>
      <c r="W113" s="14"/>
    </row>
    <row r="114" spans="2:23" x14ac:dyDescent="0.2">
      <c r="B114" s="13"/>
      <c r="C114" s="13"/>
      <c r="D114" s="13"/>
      <c r="E114" s="313"/>
      <c r="F114" s="13"/>
      <c r="G114" s="13"/>
      <c r="H114" s="13"/>
      <c r="I114" s="116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4"/>
      <c r="V114" s="14"/>
      <c r="W114" s="14"/>
    </row>
    <row r="115" spans="2:23" x14ac:dyDescent="0.2">
      <c r="B115" s="13"/>
      <c r="C115" s="13"/>
      <c r="D115" s="13"/>
      <c r="E115" s="313"/>
      <c r="F115" s="13"/>
      <c r="G115" s="13"/>
      <c r="H115" s="13"/>
      <c r="I115" s="116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4"/>
      <c r="V115" s="14"/>
      <c r="W115" s="14"/>
    </row>
    <row r="116" spans="2:23" x14ac:dyDescent="0.2">
      <c r="B116" s="13"/>
      <c r="C116" s="13"/>
      <c r="D116" s="13"/>
      <c r="E116" s="313"/>
      <c r="F116" s="13"/>
      <c r="G116" s="13"/>
      <c r="H116" s="13"/>
      <c r="I116" s="116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4"/>
      <c r="V116" s="14"/>
      <c r="W116" s="14"/>
    </row>
    <row r="117" spans="2:23" x14ac:dyDescent="0.2">
      <c r="B117" s="13"/>
      <c r="C117" s="13"/>
      <c r="D117" s="13"/>
      <c r="E117" s="313"/>
      <c r="F117" s="13"/>
      <c r="G117" s="13"/>
      <c r="H117" s="13"/>
      <c r="I117" s="116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4"/>
      <c r="V117" s="14"/>
      <c r="W117" s="14"/>
    </row>
    <row r="118" spans="2:23" x14ac:dyDescent="0.2">
      <c r="B118" s="13"/>
      <c r="C118" s="13"/>
      <c r="D118" s="13"/>
      <c r="E118" s="313"/>
      <c r="F118" s="13"/>
      <c r="G118" s="13"/>
      <c r="H118" s="13"/>
      <c r="I118" s="116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4"/>
      <c r="V118" s="14"/>
      <c r="W118" s="14"/>
    </row>
    <row r="119" spans="2:23" x14ac:dyDescent="0.2">
      <c r="B119" s="13"/>
      <c r="C119" s="13"/>
      <c r="D119" s="13"/>
      <c r="E119" s="313"/>
      <c r="F119" s="13"/>
      <c r="G119" s="13"/>
      <c r="H119" s="13"/>
      <c r="I119" s="116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4"/>
      <c r="V119" s="14"/>
      <c r="W119" s="14"/>
    </row>
    <row r="120" spans="2:23" x14ac:dyDescent="0.2">
      <c r="B120" s="13"/>
      <c r="C120" s="13"/>
      <c r="D120" s="13"/>
      <c r="E120" s="313"/>
      <c r="F120" s="13"/>
      <c r="G120" s="13"/>
      <c r="H120" s="13"/>
      <c r="I120" s="116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4"/>
      <c r="V120" s="14"/>
      <c r="W120" s="14"/>
    </row>
    <row r="121" spans="2:23" x14ac:dyDescent="0.2">
      <c r="B121" s="13"/>
      <c r="C121" s="13"/>
      <c r="D121" s="13"/>
      <c r="E121" s="313"/>
      <c r="F121" s="13"/>
      <c r="G121" s="13"/>
      <c r="H121" s="13"/>
      <c r="I121" s="116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4"/>
      <c r="V121" s="14"/>
      <c r="W121" s="14"/>
    </row>
    <row r="122" spans="2:23" x14ac:dyDescent="0.2">
      <c r="B122" s="13"/>
      <c r="C122" s="13"/>
      <c r="D122" s="13"/>
      <c r="E122" s="313"/>
      <c r="F122" s="13"/>
      <c r="G122" s="13"/>
      <c r="H122" s="13"/>
      <c r="I122" s="116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4"/>
      <c r="V122" s="14"/>
      <c r="W122" s="14"/>
    </row>
    <row r="123" spans="2:23" x14ac:dyDescent="0.2">
      <c r="B123" s="13"/>
      <c r="C123" s="13"/>
      <c r="D123" s="13"/>
      <c r="E123" s="313"/>
      <c r="F123" s="13"/>
      <c r="G123" s="13"/>
      <c r="H123" s="13"/>
      <c r="I123" s="116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4"/>
      <c r="V123" s="14"/>
      <c r="W123" s="14"/>
    </row>
    <row r="124" spans="2:23" x14ac:dyDescent="0.2">
      <c r="B124" s="13"/>
      <c r="C124" s="13"/>
      <c r="D124" s="13"/>
      <c r="E124" s="313"/>
      <c r="F124" s="13"/>
      <c r="G124" s="13"/>
      <c r="H124" s="13"/>
      <c r="I124" s="116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4"/>
      <c r="V124" s="14"/>
      <c r="W124" s="14"/>
    </row>
    <row r="125" spans="2:23" x14ac:dyDescent="0.2">
      <c r="B125" s="13"/>
      <c r="C125" s="13"/>
      <c r="D125" s="13"/>
      <c r="E125" s="313"/>
      <c r="F125" s="13"/>
      <c r="G125" s="13"/>
      <c r="H125" s="13"/>
      <c r="I125" s="116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4"/>
      <c r="V125" s="14"/>
      <c r="W125" s="14"/>
    </row>
    <row r="126" spans="2:23" x14ac:dyDescent="0.2">
      <c r="B126" s="13"/>
      <c r="C126" s="13"/>
      <c r="D126" s="13"/>
      <c r="E126" s="313"/>
      <c r="F126" s="13"/>
      <c r="G126" s="13"/>
      <c r="H126" s="13"/>
      <c r="I126" s="116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4"/>
      <c r="V126" s="14"/>
      <c r="W126" s="14"/>
    </row>
    <row r="127" spans="2:23" x14ac:dyDescent="0.2">
      <c r="B127" s="13"/>
      <c r="C127" s="13"/>
      <c r="D127" s="13"/>
      <c r="E127" s="313"/>
      <c r="F127" s="13"/>
      <c r="G127" s="13"/>
      <c r="H127" s="13"/>
      <c r="I127" s="116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4"/>
      <c r="V127" s="14"/>
      <c r="W127" s="14"/>
    </row>
    <row r="128" spans="2:23" x14ac:dyDescent="0.2">
      <c r="B128" s="13"/>
      <c r="C128" s="13"/>
      <c r="D128" s="13"/>
      <c r="E128" s="313"/>
      <c r="F128" s="13"/>
      <c r="G128" s="13"/>
      <c r="H128" s="13"/>
      <c r="I128" s="116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4"/>
      <c r="V128" s="14"/>
      <c r="W128" s="14"/>
    </row>
    <row r="129" spans="2:23" x14ac:dyDescent="0.2">
      <c r="B129" s="13"/>
      <c r="C129" s="13"/>
      <c r="D129" s="13"/>
      <c r="E129" s="313"/>
      <c r="F129" s="13"/>
      <c r="G129" s="13"/>
      <c r="H129" s="13"/>
      <c r="I129" s="116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4"/>
      <c r="V129" s="14"/>
      <c r="W129" s="14"/>
    </row>
    <row r="130" spans="2:23" x14ac:dyDescent="0.2">
      <c r="B130" s="13"/>
      <c r="C130" s="13"/>
      <c r="D130" s="13"/>
      <c r="E130" s="313"/>
      <c r="F130" s="13"/>
      <c r="G130" s="13"/>
      <c r="H130" s="13"/>
      <c r="I130" s="116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4"/>
      <c r="V130" s="14"/>
      <c r="W130" s="14"/>
    </row>
    <row r="131" spans="2:23" x14ac:dyDescent="0.2">
      <c r="B131" s="13"/>
      <c r="C131" s="13"/>
      <c r="D131" s="13"/>
      <c r="E131" s="313"/>
      <c r="F131" s="13"/>
      <c r="G131" s="13"/>
      <c r="H131" s="13"/>
      <c r="I131" s="116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4"/>
      <c r="V131" s="14"/>
      <c r="W131" s="14"/>
    </row>
    <row r="132" spans="2:23" x14ac:dyDescent="0.2">
      <c r="B132" s="13"/>
      <c r="C132" s="13"/>
      <c r="D132" s="13"/>
      <c r="E132" s="313"/>
      <c r="F132" s="13"/>
      <c r="G132" s="13"/>
      <c r="H132" s="13"/>
      <c r="I132" s="116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4"/>
      <c r="V132" s="14"/>
      <c r="W132" s="14"/>
    </row>
    <row r="133" spans="2:23" x14ac:dyDescent="0.2">
      <c r="B133" s="13"/>
      <c r="C133" s="13"/>
      <c r="D133" s="13"/>
      <c r="E133" s="313"/>
      <c r="F133" s="13"/>
      <c r="G133" s="13"/>
      <c r="H133" s="13"/>
      <c r="I133" s="116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4"/>
      <c r="V133" s="14"/>
      <c r="W133" s="14"/>
    </row>
    <row r="134" spans="2:23" x14ac:dyDescent="0.2">
      <c r="B134" s="13"/>
      <c r="C134" s="13"/>
      <c r="D134" s="13"/>
      <c r="E134" s="313"/>
      <c r="F134" s="13"/>
      <c r="G134" s="13"/>
      <c r="H134" s="13"/>
      <c r="I134" s="116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4"/>
      <c r="V134" s="14"/>
      <c r="W134" s="14"/>
    </row>
    <row r="135" spans="2:23" x14ac:dyDescent="0.2">
      <c r="B135" s="13"/>
      <c r="C135" s="13"/>
      <c r="D135" s="13"/>
      <c r="E135" s="313"/>
      <c r="F135" s="13"/>
      <c r="G135" s="13"/>
      <c r="H135" s="13"/>
      <c r="I135" s="116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4"/>
      <c r="V135" s="14"/>
      <c r="W135" s="14"/>
    </row>
    <row r="136" spans="2:23" x14ac:dyDescent="0.2">
      <c r="B136" s="13"/>
      <c r="C136" s="13"/>
      <c r="D136" s="13"/>
      <c r="E136" s="313"/>
      <c r="F136" s="13"/>
      <c r="G136" s="13"/>
      <c r="H136" s="13"/>
      <c r="I136" s="116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4"/>
      <c r="V136" s="14"/>
      <c r="W136" s="14"/>
    </row>
    <row r="137" spans="2:23" x14ac:dyDescent="0.2">
      <c r="B137" s="13"/>
      <c r="C137" s="13"/>
      <c r="D137" s="13"/>
      <c r="E137" s="313"/>
      <c r="F137" s="13"/>
      <c r="G137" s="13"/>
      <c r="H137" s="13"/>
      <c r="I137" s="116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4"/>
      <c r="V137" s="14"/>
      <c r="W137" s="14"/>
    </row>
    <row r="138" spans="2:23" x14ac:dyDescent="0.2">
      <c r="B138" s="13"/>
      <c r="C138" s="13"/>
      <c r="D138" s="13"/>
      <c r="E138" s="313"/>
      <c r="F138" s="13"/>
      <c r="G138" s="13"/>
      <c r="H138" s="13"/>
      <c r="I138" s="116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4"/>
      <c r="V138" s="14"/>
      <c r="W138" s="14"/>
    </row>
    <row r="139" spans="2:23" x14ac:dyDescent="0.2">
      <c r="B139" s="13"/>
      <c r="C139" s="13"/>
      <c r="D139" s="13"/>
      <c r="E139" s="313"/>
      <c r="F139" s="13"/>
      <c r="G139" s="13"/>
      <c r="H139" s="13"/>
      <c r="I139" s="116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4"/>
      <c r="V139" s="14"/>
      <c r="W139" s="14"/>
    </row>
    <row r="140" spans="2:23" x14ac:dyDescent="0.2">
      <c r="B140" s="13"/>
      <c r="C140" s="13"/>
      <c r="D140" s="13"/>
      <c r="E140" s="313"/>
      <c r="F140" s="13"/>
      <c r="G140" s="13"/>
      <c r="H140" s="13"/>
      <c r="I140" s="116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4"/>
      <c r="V140" s="14"/>
      <c r="W140" s="14"/>
    </row>
    <row r="141" spans="2:23" x14ac:dyDescent="0.2">
      <c r="B141" s="13"/>
      <c r="C141" s="13"/>
      <c r="D141" s="13"/>
      <c r="E141" s="313"/>
      <c r="F141" s="13"/>
      <c r="G141" s="13"/>
      <c r="H141" s="13"/>
      <c r="I141" s="116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4"/>
      <c r="V141" s="14"/>
      <c r="W141" s="14"/>
    </row>
    <row r="142" spans="2:23" x14ac:dyDescent="0.2">
      <c r="B142" s="13"/>
      <c r="C142" s="13"/>
      <c r="D142" s="13"/>
      <c r="E142" s="313"/>
      <c r="F142" s="13"/>
      <c r="G142" s="13"/>
      <c r="H142" s="13"/>
      <c r="I142" s="116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4"/>
      <c r="V142" s="14"/>
      <c r="W142" s="14"/>
    </row>
    <row r="143" spans="2:23" x14ac:dyDescent="0.2">
      <c r="B143" s="13"/>
      <c r="C143" s="13"/>
      <c r="D143" s="13"/>
      <c r="E143" s="313"/>
      <c r="F143" s="13"/>
      <c r="G143" s="13"/>
      <c r="H143" s="13"/>
      <c r="I143" s="116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4"/>
      <c r="V143" s="14"/>
      <c r="W143" s="14"/>
    </row>
    <row r="144" spans="2:23" x14ac:dyDescent="0.2">
      <c r="B144" s="13"/>
      <c r="C144" s="13"/>
      <c r="D144" s="13"/>
      <c r="E144" s="313"/>
      <c r="F144" s="13"/>
      <c r="G144" s="13"/>
      <c r="H144" s="13"/>
      <c r="I144" s="116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4"/>
      <c r="V144" s="14"/>
      <c r="W144" s="14"/>
    </row>
    <row r="145" spans="2:23" x14ac:dyDescent="0.2">
      <c r="B145" s="13"/>
      <c r="C145" s="13"/>
      <c r="D145" s="13"/>
      <c r="E145" s="313"/>
      <c r="F145" s="13"/>
      <c r="G145" s="13"/>
      <c r="H145" s="13"/>
      <c r="I145" s="116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4"/>
      <c r="V145" s="14"/>
      <c r="W145" s="14"/>
    </row>
    <row r="146" spans="2:23" x14ac:dyDescent="0.2">
      <c r="B146" s="13"/>
      <c r="C146" s="13"/>
      <c r="D146" s="13"/>
      <c r="E146" s="313"/>
      <c r="F146" s="13"/>
      <c r="G146" s="13"/>
      <c r="H146" s="13"/>
      <c r="I146" s="116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4"/>
      <c r="V146" s="14"/>
      <c r="W146" s="14"/>
    </row>
    <row r="147" spans="2:23" x14ac:dyDescent="0.2">
      <c r="B147" s="13"/>
      <c r="C147" s="13"/>
      <c r="D147" s="13"/>
      <c r="E147" s="313"/>
      <c r="F147" s="13"/>
      <c r="G147" s="13"/>
      <c r="H147" s="13"/>
      <c r="I147" s="116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4"/>
      <c r="V147" s="14"/>
      <c r="W147" s="14"/>
    </row>
    <row r="148" spans="2:23" x14ac:dyDescent="0.2">
      <c r="B148" s="13"/>
      <c r="C148" s="13"/>
      <c r="D148" s="13"/>
      <c r="E148" s="313"/>
      <c r="F148" s="13"/>
      <c r="G148" s="13"/>
      <c r="H148" s="13"/>
      <c r="I148" s="116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4"/>
      <c r="V148" s="14"/>
      <c r="W148" s="14"/>
    </row>
    <row r="149" spans="2:23" x14ac:dyDescent="0.2">
      <c r="B149" s="13"/>
      <c r="C149" s="13"/>
      <c r="D149" s="13"/>
      <c r="E149" s="313"/>
      <c r="F149" s="13"/>
      <c r="G149" s="13"/>
      <c r="H149" s="13"/>
      <c r="I149" s="116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4"/>
      <c r="V149" s="14"/>
      <c r="W149" s="14"/>
    </row>
    <row r="150" spans="2:23" x14ac:dyDescent="0.2">
      <c r="B150" s="13"/>
      <c r="C150" s="13"/>
      <c r="D150" s="13"/>
      <c r="E150" s="313"/>
      <c r="F150" s="13"/>
      <c r="G150" s="13"/>
      <c r="H150" s="13"/>
      <c r="I150" s="116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4"/>
      <c r="V150" s="14"/>
      <c r="W150" s="14"/>
    </row>
    <row r="151" spans="2:23" x14ac:dyDescent="0.2">
      <c r="B151" s="13"/>
      <c r="C151" s="13"/>
      <c r="D151" s="13"/>
      <c r="E151" s="313"/>
      <c r="F151" s="13"/>
      <c r="G151" s="13"/>
      <c r="H151" s="13"/>
      <c r="I151" s="116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4"/>
      <c r="V151" s="14"/>
      <c r="W151" s="14"/>
    </row>
    <row r="152" spans="2:23" x14ac:dyDescent="0.2">
      <c r="B152" s="13"/>
      <c r="C152" s="13"/>
      <c r="D152" s="13"/>
      <c r="E152" s="313"/>
      <c r="F152" s="13"/>
      <c r="G152" s="13"/>
      <c r="H152" s="13"/>
      <c r="I152" s="116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4"/>
      <c r="V152" s="14"/>
      <c r="W152" s="14"/>
    </row>
    <row r="153" spans="2:23" x14ac:dyDescent="0.2">
      <c r="B153" s="13"/>
      <c r="C153" s="13"/>
      <c r="D153" s="13"/>
      <c r="E153" s="313"/>
      <c r="F153" s="13"/>
      <c r="G153" s="13"/>
      <c r="H153" s="13"/>
      <c r="I153" s="116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4"/>
      <c r="V153" s="14"/>
      <c r="W153" s="14"/>
    </row>
    <row r="154" spans="2:23" x14ac:dyDescent="0.2">
      <c r="B154" s="13"/>
      <c r="C154" s="13"/>
      <c r="D154" s="13"/>
      <c r="E154" s="313"/>
      <c r="F154" s="13"/>
      <c r="G154" s="13"/>
      <c r="H154" s="13"/>
      <c r="I154" s="116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4"/>
      <c r="V154" s="14"/>
      <c r="W154" s="14"/>
    </row>
    <row r="155" spans="2:23" x14ac:dyDescent="0.2">
      <c r="B155" s="13"/>
      <c r="C155" s="13"/>
      <c r="D155" s="13"/>
      <c r="E155" s="313"/>
      <c r="F155" s="13"/>
      <c r="G155" s="13"/>
      <c r="H155" s="13"/>
      <c r="I155" s="116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4"/>
      <c r="V155" s="14"/>
      <c r="W155" s="14"/>
    </row>
    <row r="156" spans="2:23" x14ac:dyDescent="0.2">
      <c r="B156" s="13"/>
      <c r="C156" s="13"/>
      <c r="D156" s="13"/>
      <c r="E156" s="313"/>
      <c r="F156" s="13"/>
      <c r="G156" s="13"/>
      <c r="H156" s="13"/>
      <c r="I156" s="116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4"/>
      <c r="V156" s="14"/>
      <c r="W156" s="14"/>
    </row>
    <row r="157" spans="2:23" x14ac:dyDescent="0.2">
      <c r="B157" s="13"/>
      <c r="C157" s="13"/>
      <c r="D157" s="13"/>
      <c r="E157" s="313"/>
      <c r="F157" s="13"/>
      <c r="G157" s="13"/>
      <c r="H157" s="13"/>
      <c r="I157" s="116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4"/>
      <c r="V157" s="14"/>
      <c r="W157" s="14"/>
    </row>
    <row r="158" spans="2:23" x14ac:dyDescent="0.2">
      <c r="B158" s="13"/>
      <c r="C158" s="13"/>
      <c r="D158" s="13"/>
      <c r="E158" s="313"/>
      <c r="F158" s="13"/>
      <c r="G158" s="13"/>
      <c r="H158" s="13"/>
      <c r="I158" s="116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4"/>
      <c r="V158" s="14"/>
      <c r="W158" s="14"/>
    </row>
    <row r="159" spans="2:23" x14ac:dyDescent="0.2">
      <c r="B159" s="13"/>
      <c r="C159" s="13"/>
      <c r="D159" s="13"/>
      <c r="E159" s="313"/>
      <c r="F159" s="13"/>
      <c r="G159" s="13"/>
      <c r="H159" s="13"/>
      <c r="I159" s="116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4"/>
      <c r="V159" s="14"/>
      <c r="W159" s="14"/>
    </row>
    <row r="160" spans="2:23" x14ac:dyDescent="0.2">
      <c r="B160" s="13"/>
      <c r="C160" s="13"/>
      <c r="D160" s="13"/>
      <c r="E160" s="313"/>
      <c r="F160" s="13"/>
      <c r="G160" s="13"/>
      <c r="H160" s="13"/>
      <c r="I160" s="116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4"/>
      <c r="V160" s="14"/>
      <c r="W160" s="14"/>
    </row>
    <row r="161" spans="2:23" x14ac:dyDescent="0.2">
      <c r="B161" s="13"/>
      <c r="C161" s="13"/>
      <c r="D161" s="13"/>
      <c r="E161" s="313"/>
      <c r="F161" s="13"/>
      <c r="G161" s="13"/>
      <c r="H161" s="13"/>
      <c r="I161" s="116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4"/>
      <c r="V161" s="14"/>
      <c r="W161" s="14"/>
    </row>
    <row r="162" spans="2:23" x14ac:dyDescent="0.2">
      <c r="B162" s="13"/>
      <c r="C162" s="13"/>
      <c r="D162" s="13"/>
      <c r="E162" s="313"/>
      <c r="F162" s="13"/>
      <c r="G162" s="13"/>
      <c r="H162" s="13"/>
      <c r="I162" s="116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4"/>
      <c r="V162" s="14"/>
      <c r="W162" s="14"/>
    </row>
    <row r="163" spans="2:23" x14ac:dyDescent="0.2">
      <c r="B163" s="13"/>
      <c r="C163" s="13"/>
      <c r="D163" s="13"/>
      <c r="E163" s="313"/>
      <c r="F163" s="13"/>
      <c r="G163" s="13"/>
      <c r="H163" s="13"/>
      <c r="I163" s="116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4"/>
      <c r="V163" s="14"/>
      <c r="W163" s="14"/>
    </row>
    <row r="164" spans="2:23" x14ac:dyDescent="0.2">
      <c r="B164" s="13"/>
      <c r="C164" s="13"/>
      <c r="D164" s="13"/>
      <c r="E164" s="313"/>
      <c r="F164" s="13"/>
      <c r="G164" s="13"/>
      <c r="H164" s="13"/>
      <c r="I164" s="116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  <c r="V164" s="14"/>
      <c r="W164" s="14"/>
    </row>
    <row r="165" spans="2:23" x14ac:dyDescent="0.2">
      <c r="B165" s="13"/>
      <c r="C165" s="13"/>
      <c r="D165" s="13"/>
      <c r="E165" s="313"/>
      <c r="F165" s="13"/>
      <c r="G165" s="13"/>
      <c r="H165" s="13"/>
      <c r="I165" s="116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  <c r="V165" s="14"/>
      <c r="W165" s="14"/>
    </row>
    <row r="166" spans="2:23" x14ac:dyDescent="0.2">
      <c r="B166" s="13"/>
      <c r="C166" s="13"/>
      <c r="D166" s="13"/>
      <c r="E166" s="313"/>
      <c r="F166" s="13"/>
      <c r="G166" s="13"/>
      <c r="H166" s="13"/>
      <c r="I166" s="116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  <c r="V166" s="14"/>
      <c r="W166" s="14"/>
    </row>
    <row r="167" spans="2:23" x14ac:dyDescent="0.2">
      <c r="B167" s="13"/>
      <c r="C167" s="13"/>
      <c r="D167" s="13"/>
      <c r="E167" s="313"/>
      <c r="F167" s="13"/>
      <c r="G167" s="13"/>
      <c r="H167" s="13"/>
      <c r="I167" s="116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  <c r="V167" s="14"/>
      <c r="W167" s="14"/>
    </row>
    <row r="168" spans="2:23" x14ac:dyDescent="0.2">
      <c r="B168" s="13"/>
      <c r="C168" s="13"/>
      <c r="D168" s="13"/>
      <c r="E168" s="313"/>
      <c r="F168" s="13"/>
      <c r="G168" s="13"/>
      <c r="H168" s="13"/>
      <c r="I168" s="116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  <c r="V168" s="14"/>
      <c r="W168" s="14"/>
    </row>
    <row r="169" spans="2:23" x14ac:dyDescent="0.2">
      <c r="B169" s="13"/>
      <c r="C169" s="13"/>
      <c r="D169" s="13"/>
      <c r="E169" s="313"/>
      <c r="F169" s="13"/>
      <c r="G169" s="13"/>
      <c r="H169" s="13"/>
      <c r="I169" s="116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  <c r="V169" s="14"/>
      <c r="W169" s="14"/>
    </row>
    <row r="170" spans="2:23" x14ac:dyDescent="0.2">
      <c r="B170" s="13"/>
      <c r="C170" s="13"/>
      <c r="D170" s="13"/>
      <c r="E170" s="313"/>
      <c r="F170" s="13"/>
      <c r="G170" s="13"/>
      <c r="H170" s="13"/>
      <c r="I170" s="116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  <c r="V170" s="14"/>
      <c r="W170" s="14"/>
    </row>
    <row r="171" spans="2:23" x14ac:dyDescent="0.2">
      <c r="B171" s="13"/>
      <c r="C171" s="13"/>
      <c r="D171" s="13"/>
      <c r="E171" s="313"/>
      <c r="F171" s="13"/>
      <c r="G171" s="13"/>
      <c r="H171" s="13"/>
      <c r="I171" s="116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  <c r="V171" s="14"/>
      <c r="W171" s="14"/>
    </row>
    <row r="172" spans="2:23" x14ac:dyDescent="0.2">
      <c r="B172" s="13"/>
      <c r="C172" s="13"/>
      <c r="D172" s="13"/>
      <c r="E172" s="313"/>
      <c r="F172" s="13"/>
      <c r="G172" s="13"/>
      <c r="H172" s="13"/>
      <c r="I172" s="116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  <c r="V172" s="14"/>
      <c r="W172" s="14"/>
    </row>
    <row r="173" spans="2:23" x14ac:dyDescent="0.2">
      <c r="B173" s="13"/>
      <c r="C173" s="13"/>
      <c r="D173" s="13"/>
      <c r="E173" s="313"/>
      <c r="F173" s="13"/>
      <c r="G173" s="13"/>
      <c r="H173" s="13"/>
      <c r="I173" s="116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  <c r="V173" s="14"/>
      <c r="W173" s="14"/>
    </row>
    <row r="174" spans="2:23" x14ac:dyDescent="0.2">
      <c r="B174" s="13"/>
      <c r="C174" s="13"/>
      <c r="D174" s="13"/>
      <c r="E174" s="313"/>
      <c r="F174" s="13"/>
      <c r="G174" s="13"/>
      <c r="H174" s="13"/>
      <c r="I174" s="116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  <c r="V174" s="14"/>
      <c r="W174" s="14"/>
    </row>
    <row r="175" spans="2:23" x14ac:dyDescent="0.2">
      <c r="B175" s="13"/>
      <c r="C175" s="13"/>
      <c r="D175" s="13"/>
      <c r="E175" s="313"/>
      <c r="F175" s="13"/>
      <c r="G175" s="13"/>
      <c r="H175" s="13"/>
      <c r="I175" s="116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  <c r="V175" s="14"/>
      <c r="W175" s="14"/>
    </row>
    <row r="176" spans="2:23" x14ac:dyDescent="0.2">
      <c r="B176" s="13"/>
      <c r="C176" s="13"/>
      <c r="D176" s="13"/>
      <c r="E176" s="313"/>
      <c r="F176" s="13"/>
      <c r="G176" s="13"/>
      <c r="H176" s="13"/>
      <c r="I176" s="116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  <c r="V176" s="14"/>
      <c r="W176" s="14"/>
    </row>
    <row r="177" spans="2:23" x14ac:dyDescent="0.2">
      <c r="B177" s="13"/>
      <c r="C177" s="13"/>
      <c r="D177" s="13"/>
      <c r="E177" s="313"/>
      <c r="F177" s="13"/>
      <c r="G177" s="13"/>
      <c r="H177" s="13"/>
      <c r="I177" s="116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  <c r="V177" s="14"/>
      <c r="W177" s="14"/>
    </row>
    <row r="178" spans="2:23" x14ac:dyDescent="0.2">
      <c r="B178" s="13"/>
      <c r="C178" s="13"/>
      <c r="D178" s="13"/>
      <c r="E178" s="313"/>
      <c r="F178" s="13"/>
      <c r="G178" s="13"/>
      <c r="H178" s="13"/>
      <c r="I178" s="116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  <c r="V178" s="14"/>
      <c r="W178" s="14"/>
    </row>
    <row r="179" spans="2:23" x14ac:dyDescent="0.2">
      <c r="B179" s="13"/>
      <c r="C179" s="13"/>
      <c r="D179" s="13"/>
      <c r="E179" s="313"/>
      <c r="F179" s="13"/>
      <c r="G179" s="13"/>
      <c r="H179" s="13"/>
      <c r="I179" s="116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  <c r="V179" s="14"/>
      <c r="W179" s="14"/>
    </row>
    <row r="180" spans="2:23" x14ac:dyDescent="0.2">
      <c r="B180" s="13"/>
      <c r="C180" s="13"/>
      <c r="D180" s="13"/>
      <c r="E180" s="313"/>
      <c r="F180" s="13"/>
      <c r="G180" s="13"/>
      <c r="H180" s="13"/>
      <c r="I180" s="116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  <c r="V180" s="14"/>
      <c r="W180" s="14"/>
    </row>
    <row r="181" spans="2:23" x14ac:dyDescent="0.2">
      <c r="B181" s="13"/>
      <c r="C181" s="13"/>
      <c r="D181" s="13"/>
      <c r="E181" s="313"/>
      <c r="F181" s="13"/>
      <c r="G181" s="13"/>
      <c r="H181" s="13"/>
      <c r="I181" s="116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  <c r="V181" s="14"/>
      <c r="W181" s="14"/>
    </row>
    <row r="182" spans="2:23" x14ac:dyDescent="0.2">
      <c r="B182" s="13"/>
      <c r="C182" s="13"/>
      <c r="D182" s="13"/>
      <c r="E182" s="313"/>
      <c r="F182" s="13"/>
      <c r="G182" s="13"/>
      <c r="H182" s="13"/>
      <c r="I182" s="116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  <c r="V182" s="14"/>
      <c r="W182" s="14"/>
    </row>
    <row r="183" spans="2:23" x14ac:dyDescent="0.2">
      <c r="B183" s="13"/>
      <c r="C183" s="13"/>
      <c r="D183" s="13"/>
      <c r="E183" s="313"/>
      <c r="F183" s="13"/>
      <c r="G183" s="13"/>
      <c r="H183" s="13"/>
      <c r="I183" s="116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  <c r="V183" s="14"/>
      <c r="W183" s="14"/>
    </row>
    <row r="184" spans="2:23" x14ac:dyDescent="0.2">
      <c r="B184" s="13"/>
      <c r="C184" s="13"/>
      <c r="D184" s="13"/>
      <c r="E184" s="313"/>
      <c r="F184" s="13"/>
      <c r="G184" s="13"/>
      <c r="H184" s="13"/>
      <c r="I184" s="116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  <c r="V184" s="14"/>
      <c r="W184" s="14"/>
    </row>
    <row r="185" spans="2:23" x14ac:dyDescent="0.2">
      <c r="B185" s="13"/>
      <c r="C185" s="13"/>
      <c r="D185" s="13"/>
      <c r="E185" s="313"/>
      <c r="F185" s="13"/>
      <c r="G185" s="13"/>
      <c r="H185" s="13"/>
      <c r="I185" s="116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  <c r="V185" s="14"/>
      <c r="W185" s="14"/>
    </row>
    <row r="186" spans="2:23" x14ac:dyDescent="0.2">
      <c r="B186" s="13"/>
      <c r="C186" s="13"/>
      <c r="D186" s="13"/>
      <c r="E186" s="313"/>
      <c r="F186" s="13"/>
      <c r="G186" s="13"/>
      <c r="H186" s="13"/>
      <c r="I186" s="116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  <c r="V186" s="14"/>
      <c r="W186" s="14"/>
    </row>
    <row r="187" spans="2:23" x14ac:dyDescent="0.2">
      <c r="B187" s="13"/>
      <c r="C187" s="13"/>
      <c r="D187" s="13"/>
      <c r="E187" s="313"/>
      <c r="F187" s="13"/>
      <c r="G187" s="13"/>
      <c r="H187" s="13"/>
      <c r="I187" s="116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  <c r="V187" s="14"/>
      <c r="W187" s="14"/>
    </row>
    <row r="188" spans="2:23" x14ac:dyDescent="0.2">
      <c r="B188" s="13"/>
      <c r="C188" s="13"/>
      <c r="D188" s="13"/>
      <c r="E188" s="313"/>
      <c r="F188" s="13"/>
      <c r="G188" s="13"/>
      <c r="H188" s="13"/>
      <c r="I188" s="116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  <c r="V188" s="14"/>
      <c r="W188" s="14"/>
    </row>
    <row r="189" spans="2:23" x14ac:dyDescent="0.2">
      <c r="B189" s="13"/>
      <c r="C189" s="13"/>
      <c r="D189" s="13"/>
      <c r="E189" s="313"/>
      <c r="F189" s="13"/>
      <c r="G189" s="13"/>
      <c r="H189" s="13"/>
      <c r="I189" s="116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  <c r="V189" s="14"/>
      <c r="W189" s="14"/>
    </row>
    <row r="190" spans="2:23" x14ac:dyDescent="0.2">
      <c r="B190" s="13"/>
      <c r="C190" s="13"/>
      <c r="D190" s="13"/>
      <c r="E190" s="313"/>
      <c r="F190" s="13"/>
      <c r="G190" s="13"/>
      <c r="H190" s="13"/>
      <c r="I190" s="116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  <c r="V190" s="14"/>
      <c r="W190" s="14"/>
    </row>
    <row r="191" spans="2:23" x14ac:dyDescent="0.2">
      <c r="B191" s="13"/>
      <c r="C191" s="13"/>
      <c r="D191" s="13"/>
      <c r="E191" s="313"/>
      <c r="F191" s="13"/>
      <c r="G191" s="13"/>
      <c r="H191" s="13"/>
      <c r="I191" s="116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  <c r="V191" s="14"/>
      <c r="W191" s="14"/>
    </row>
    <row r="192" spans="2:23" x14ac:dyDescent="0.2">
      <c r="B192" s="13"/>
      <c r="C192" s="13"/>
      <c r="D192" s="13"/>
      <c r="E192" s="313"/>
      <c r="F192" s="13"/>
      <c r="G192" s="13"/>
      <c r="H192" s="13"/>
      <c r="I192" s="116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  <c r="V192" s="14"/>
      <c r="W192" s="14"/>
    </row>
    <row r="193" spans="2:23" x14ac:dyDescent="0.2">
      <c r="B193" s="13"/>
      <c r="C193" s="13"/>
      <c r="D193" s="13"/>
      <c r="E193" s="313"/>
      <c r="F193" s="13"/>
      <c r="G193" s="13"/>
      <c r="H193" s="13"/>
      <c r="I193" s="116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  <c r="V193" s="14"/>
      <c r="W193" s="14"/>
    </row>
    <row r="194" spans="2:23" x14ac:dyDescent="0.2">
      <c r="B194" s="13"/>
      <c r="C194" s="13"/>
      <c r="D194" s="13"/>
      <c r="E194" s="313"/>
      <c r="F194" s="13"/>
      <c r="G194" s="13"/>
      <c r="H194" s="13"/>
      <c r="I194" s="116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  <c r="V194" s="14"/>
      <c r="W194" s="14"/>
    </row>
    <row r="195" spans="2:23" x14ac:dyDescent="0.2">
      <c r="B195" s="13"/>
      <c r="C195" s="13"/>
      <c r="D195" s="13"/>
      <c r="E195" s="313"/>
      <c r="F195" s="13"/>
      <c r="G195" s="13"/>
      <c r="H195" s="13"/>
      <c r="I195" s="116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  <c r="V195" s="14"/>
      <c r="W195" s="14"/>
    </row>
    <row r="196" spans="2:23" x14ac:dyDescent="0.2">
      <c r="B196" s="13"/>
      <c r="C196" s="13"/>
      <c r="D196" s="13"/>
      <c r="E196" s="313"/>
      <c r="F196" s="13"/>
      <c r="G196" s="13"/>
      <c r="H196" s="13"/>
      <c r="I196" s="116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  <c r="V196" s="14"/>
      <c r="W196" s="14"/>
    </row>
    <row r="197" spans="2:23" x14ac:dyDescent="0.2">
      <c r="B197" s="13"/>
      <c r="C197" s="13"/>
      <c r="D197" s="13"/>
      <c r="E197" s="313"/>
      <c r="F197" s="13"/>
      <c r="G197" s="13"/>
      <c r="H197" s="13"/>
      <c r="I197" s="116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  <c r="V197" s="14"/>
      <c r="W197" s="14"/>
    </row>
    <row r="198" spans="2:23" x14ac:dyDescent="0.2">
      <c r="B198" s="13"/>
      <c r="C198" s="13"/>
      <c r="D198" s="13"/>
      <c r="E198" s="313"/>
      <c r="F198" s="13"/>
      <c r="G198" s="13"/>
      <c r="H198" s="13"/>
      <c r="I198" s="116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  <c r="V198" s="14"/>
      <c r="W198" s="14"/>
    </row>
    <row r="199" spans="2:23" x14ac:dyDescent="0.2">
      <c r="B199" s="13"/>
      <c r="C199" s="13"/>
      <c r="D199" s="13"/>
      <c r="E199" s="313"/>
      <c r="F199" s="13"/>
      <c r="G199" s="13"/>
      <c r="H199" s="13"/>
      <c r="I199" s="116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  <c r="V199" s="14"/>
      <c r="W199" s="14"/>
    </row>
    <row r="200" spans="2:23" x14ac:dyDescent="0.2">
      <c r="B200" s="13"/>
      <c r="C200" s="13"/>
      <c r="D200" s="13"/>
      <c r="E200" s="313"/>
      <c r="F200" s="13"/>
      <c r="G200" s="13"/>
      <c r="H200" s="13"/>
      <c r="I200" s="116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  <c r="V200" s="14"/>
      <c r="W200" s="14"/>
    </row>
    <row r="201" spans="2:23" x14ac:dyDescent="0.2">
      <c r="B201" s="13"/>
      <c r="C201" s="13"/>
      <c r="D201" s="13"/>
      <c r="E201" s="313"/>
      <c r="F201" s="13"/>
      <c r="G201" s="13"/>
      <c r="H201" s="13"/>
      <c r="I201" s="116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  <c r="V201" s="14"/>
      <c r="W201" s="14"/>
    </row>
    <row r="202" spans="2:23" x14ac:dyDescent="0.2">
      <c r="B202" s="13"/>
      <c r="C202" s="13"/>
      <c r="D202" s="13"/>
      <c r="E202" s="313"/>
      <c r="F202" s="13"/>
      <c r="G202" s="13"/>
      <c r="H202" s="13"/>
      <c r="I202" s="116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  <c r="V202" s="14"/>
      <c r="W202" s="14"/>
    </row>
    <row r="203" spans="2:23" x14ac:dyDescent="0.2">
      <c r="B203" s="13"/>
      <c r="C203" s="13"/>
      <c r="D203" s="13"/>
      <c r="E203" s="313"/>
      <c r="F203" s="13"/>
      <c r="G203" s="13"/>
      <c r="H203" s="13"/>
      <c r="I203" s="116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  <c r="V203" s="14"/>
      <c r="W203" s="14"/>
    </row>
    <row r="204" spans="2:23" x14ac:dyDescent="0.2">
      <c r="B204" s="13"/>
      <c r="C204" s="13"/>
      <c r="D204" s="13"/>
      <c r="E204" s="313"/>
      <c r="F204" s="13"/>
      <c r="G204" s="13"/>
      <c r="H204" s="13"/>
      <c r="I204" s="116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  <c r="V204" s="14"/>
      <c r="W204" s="14"/>
    </row>
    <row r="205" spans="2:23" x14ac:dyDescent="0.2">
      <c r="B205" s="13"/>
      <c r="C205" s="13"/>
      <c r="D205" s="13"/>
      <c r="E205" s="313"/>
      <c r="F205" s="13"/>
      <c r="G205" s="13"/>
      <c r="H205" s="13"/>
      <c r="I205" s="116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  <c r="V205" s="14"/>
      <c r="W205" s="14"/>
    </row>
    <row r="206" spans="2:23" x14ac:dyDescent="0.2">
      <c r="B206" s="13"/>
      <c r="C206" s="13"/>
      <c r="D206" s="13"/>
      <c r="E206" s="313"/>
      <c r="F206" s="13"/>
      <c r="G206" s="13"/>
      <c r="H206" s="13"/>
      <c r="I206" s="116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  <c r="V206" s="14"/>
      <c r="W206" s="14"/>
    </row>
    <row r="207" spans="2:23" x14ac:dyDescent="0.2">
      <c r="B207" s="13"/>
      <c r="C207" s="13"/>
      <c r="D207" s="13"/>
      <c r="E207" s="313"/>
      <c r="F207" s="13"/>
      <c r="G207" s="13"/>
      <c r="H207" s="13"/>
      <c r="I207" s="116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  <c r="V207" s="14"/>
      <c r="W207" s="14"/>
    </row>
    <row r="208" spans="2:23" x14ac:dyDescent="0.2">
      <c r="B208" s="13"/>
      <c r="C208" s="13"/>
      <c r="D208" s="13"/>
      <c r="E208" s="313"/>
      <c r="F208" s="13"/>
      <c r="G208" s="13"/>
      <c r="H208" s="13"/>
      <c r="I208" s="116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  <c r="V208" s="14"/>
      <c r="W208" s="14"/>
    </row>
    <row r="209" spans="2:23" x14ac:dyDescent="0.2">
      <c r="B209" s="13"/>
      <c r="C209" s="13"/>
      <c r="D209" s="13"/>
      <c r="E209" s="313"/>
      <c r="F209" s="13"/>
      <c r="G209" s="13"/>
      <c r="H209" s="13"/>
      <c r="I209" s="116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  <c r="V209" s="14"/>
      <c r="W209" s="14"/>
    </row>
    <row r="210" spans="2:23" x14ac:dyDescent="0.2">
      <c r="B210" s="13"/>
      <c r="C210" s="13"/>
      <c r="D210" s="13"/>
      <c r="E210" s="313"/>
      <c r="F210" s="13"/>
      <c r="G210" s="13"/>
      <c r="H210" s="13"/>
      <c r="I210" s="116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  <c r="V210" s="14"/>
      <c r="W210" s="14"/>
    </row>
    <row r="211" spans="2:23" x14ac:dyDescent="0.2">
      <c r="B211" s="13"/>
      <c r="C211" s="13"/>
      <c r="D211" s="13"/>
      <c r="E211" s="313"/>
      <c r="F211" s="13"/>
      <c r="G211" s="13"/>
      <c r="H211" s="13"/>
      <c r="I211" s="116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  <c r="V211" s="14"/>
      <c r="W211" s="14"/>
    </row>
    <row r="212" spans="2:23" x14ac:dyDescent="0.2">
      <c r="B212" s="13"/>
      <c r="C212" s="13"/>
      <c r="D212" s="13"/>
      <c r="E212" s="313"/>
      <c r="F212" s="13"/>
      <c r="G212" s="13"/>
      <c r="H212" s="13"/>
      <c r="I212" s="116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  <c r="V212" s="14"/>
      <c r="W212" s="14"/>
    </row>
    <row r="213" spans="2:23" x14ac:dyDescent="0.2">
      <c r="B213" s="13"/>
      <c r="C213" s="13"/>
      <c r="D213" s="13"/>
      <c r="E213" s="313"/>
      <c r="F213" s="13"/>
      <c r="G213" s="13"/>
      <c r="H213" s="13"/>
      <c r="I213" s="116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  <c r="V213" s="14"/>
      <c r="W213" s="14"/>
    </row>
    <row r="214" spans="2:23" x14ac:dyDescent="0.2">
      <c r="B214" s="13"/>
      <c r="C214" s="13"/>
      <c r="D214" s="13"/>
      <c r="E214" s="313"/>
      <c r="F214" s="13"/>
      <c r="G214" s="13"/>
      <c r="H214" s="13"/>
      <c r="I214" s="116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  <c r="V214" s="14"/>
      <c r="W214" s="14"/>
    </row>
    <row r="215" spans="2:23" x14ac:dyDescent="0.2">
      <c r="B215" s="13"/>
      <c r="C215" s="13"/>
      <c r="D215" s="13"/>
      <c r="E215" s="313"/>
      <c r="F215" s="13"/>
      <c r="G215" s="13"/>
      <c r="H215" s="13"/>
      <c r="I215" s="116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  <c r="V215" s="14"/>
      <c r="W215" s="14"/>
    </row>
    <row r="216" spans="2:23" x14ac:dyDescent="0.2">
      <c r="B216" s="13"/>
      <c r="C216" s="13"/>
      <c r="D216" s="13"/>
      <c r="E216" s="313"/>
      <c r="F216" s="13"/>
      <c r="G216" s="13"/>
      <c r="H216" s="13"/>
      <c r="I216" s="116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  <c r="V216" s="14"/>
      <c r="W216" s="14"/>
    </row>
    <row r="217" spans="2:23" x14ac:dyDescent="0.2">
      <c r="B217" s="13"/>
      <c r="C217" s="13"/>
      <c r="D217" s="13"/>
      <c r="E217" s="313"/>
      <c r="F217" s="13"/>
      <c r="G217" s="13"/>
      <c r="H217" s="13"/>
      <c r="I217" s="116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  <c r="V217" s="14"/>
      <c r="W217" s="14"/>
    </row>
    <row r="218" spans="2:23" x14ac:dyDescent="0.2">
      <c r="B218" s="13"/>
      <c r="C218" s="13"/>
      <c r="D218" s="13"/>
      <c r="E218" s="313"/>
      <c r="F218" s="13"/>
      <c r="G218" s="13"/>
      <c r="H218" s="13"/>
      <c r="I218" s="116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  <c r="V218" s="14"/>
      <c r="W218" s="14"/>
    </row>
    <row r="219" spans="2:23" x14ac:dyDescent="0.2">
      <c r="B219" s="13"/>
      <c r="C219" s="13"/>
      <c r="D219" s="13"/>
      <c r="E219" s="313"/>
      <c r="F219" s="13"/>
      <c r="G219" s="13"/>
      <c r="H219" s="13"/>
      <c r="I219" s="116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  <c r="V219" s="14"/>
      <c r="W219" s="14"/>
    </row>
    <row r="220" spans="2:23" x14ac:dyDescent="0.2">
      <c r="B220" s="13"/>
      <c r="C220" s="13"/>
      <c r="D220" s="13"/>
      <c r="E220" s="313"/>
      <c r="F220" s="13"/>
      <c r="G220" s="13"/>
      <c r="H220" s="13"/>
      <c r="I220" s="116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  <c r="V220" s="14"/>
      <c r="W220" s="14"/>
    </row>
    <row r="221" spans="2:23" x14ac:dyDescent="0.2">
      <c r="B221" s="13"/>
      <c r="C221" s="13"/>
      <c r="D221" s="13"/>
      <c r="E221" s="313"/>
      <c r="F221" s="13"/>
      <c r="G221" s="13"/>
      <c r="H221" s="13"/>
      <c r="I221" s="116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  <c r="V221" s="14"/>
      <c r="W221" s="14"/>
    </row>
    <row r="222" spans="2:23" x14ac:dyDescent="0.2">
      <c r="B222" s="13"/>
      <c r="C222" s="13"/>
      <c r="D222" s="13"/>
      <c r="E222" s="313"/>
      <c r="F222" s="13"/>
      <c r="G222" s="13"/>
      <c r="H222" s="13"/>
      <c r="I222" s="116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  <c r="V222" s="14"/>
      <c r="W222" s="14"/>
    </row>
    <row r="223" spans="2:23" x14ac:dyDescent="0.2">
      <c r="B223" s="13"/>
      <c r="C223" s="13"/>
      <c r="D223" s="13"/>
      <c r="E223" s="313"/>
      <c r="F223" s="13"/>
      <c r="G223" s="13"/>
      <c r="H223" s="13"/>
      <c r="I223" s="116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  <c r="V223" s="14"/>
      <c r="W223" s="14"/>
    </row>
    <row r="224" spans="2:23" x14ac:dyDescent="0.2">
      <c r="B224" s="13"/>
      <c r="C224" s="13"/>
      <c r="D224" s="13"/>
      <c r="E224" s="313"/>
      <c r="F224" s="13"/>
      <c r="G224" s="13"/>
      <c r="H224" s="13"/>
      <c r="I224" s="116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  <c r="V224" s="14"/>
      <c r="W224" s="14"/>
    </row>
    <row r="225" spans="2:23" x14ac:dyDescent="0.2">
      <c r="B225" s="13"/>
      <c r="C225" s="13"/>
      <c r="D225" s="13"/>
      <c r="E225" s="313"/>
      <c r="F225" s="13"/>
      <c r="G225" s="13"/>
      <c r="H225" s="13"/>
      <c r="I225" s="116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  <c r="V225" s="14"/>
      <c r="W225" s="14"/>
    </row>
    <row r="226" spans="2:23" x14ac:dyDescent="0.2">
      <c r="B226" s="13"/>
      <c r="C226" s="13"/>
      <c r="D226" s="13"/>
      <c r="E226" s="313"/>
      <c r="F226" s="13"/>
      <c r="G226" s="13"/>
      <c r="H226" s="13"/>
      <c r="I226" s="116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  <c r="V226" s="14"/>
      <c r="W226" s="14"/>
    </row>
    <row r="227" spans="2:23" x14ac:dyDescent="0.2">
      <c r="B227" s="13"/>
      <c r="C227" s="13"/>
      <c r="D227" s="13"/>
      <c r="E227" s="313"/>
      <c r="F227" s="13"/>
      <c r="G227" s="13"/>
      <c r="H227" s="13"/>
      <c r="I227" s="116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  <c r="V227" s="14"/>
      <c r="W227" s="14"/>
    </row>
    <row r="228" spans="2:23" x14ac:dyDescent="0.2">
      <c r="B228" s="13"/>
      <c r="C228" s="13"/>
      <c r="D228" s="13"/>
      <c r="E228" s="313"/>
      <c r="F228" s="13"/>
      <c r="G228" s="13"/>
      <c r="H228" s="13"/>
      <c r="I228" s="116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  <c r="V228" s="14"/>
      <c r="W228" s="14"/>
    </row>
    <row r="229" spans="2:23" x14ac:dyDescent="0.2">
      <c r="B229" s="13"/>
      <c r="C229" s="13"/>
      <c r="D229" s="13"/>
      <c r="E229" s="313"/>
      <c r="F229" s="13"/>
      <c r="G229" s="13"/>
      <c r="H229" s="13"/>
      <c r="I229" s="116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4"/>
      <c r="V229" s="14"/>
      <c r="W229" s="14"/>
    </row>
    <row r="230" spans="2:23" x14ac:dyDescent="0.2">
      <c r="B230" s="13"/>
      <c r="C230" s="13"/>
      <c r="D230" s="13"/>
      <c r="E230" s="313"/>
      <c r="F230" s="13"/>
      <c r="G230" s="13"/>
      <c r="H230" s="13"/>
      <c r="I230" s="116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4"/>
      <c r="V230" s="14"/>
      <c r="W230" s="14"/>
    </row>
    <row r="231" spans="2:23" x14ac:dyDescent="0.2">
      <c r="B231" s="13"/>
      <c r="C231" s="13"/>
      <c r="D231" s="13"/>
      <c r="E231" s="313"/>
      <c r="F231" s="13"/>
      <c r="G231" s="13"/>
      <c r="H231" s="13"/>
      <c r="I231" s="116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4"/>
      <c r="V231" s="14"/>
      <c r="W231" s="14"/>
    </row>
    <row r="232" spans="2:23" x14ac:dyDescent="0.2">
      <c r="B232" s="13"/>
      <c r="C232" s="13"/>
      <c r="D232" s="13"/>
      <c r="E232" s="313"/>
      <c r="F232" s="13"/>
      <c r="G232" s="13"/>
      <c r="H232" s="13"/>
      <c r="I232" s="116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4"/>
      <c r="V232" s="14"/>
      <c r="W232" s="14"/>
    </row>
    <row r="233" spans="2:23" x14ac:dyDescent="0.2">
      <c r="B233" s="13"/>
      <c r="C233" s="13"/>
      <c r="D233" s="13"/>
      <c r="E233" s="313"/>
      <c r="F233" s="13"/>
      <c r="G233" s="13"/>
      <c r="H233" s="13"/>
      <c r="I233" s="116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4"/>
      <c r="V233" s="14"/>
      <c r="W233" s="14"/>
    </row>
    <row r="234" spans="2:23" x14ac:dyDescent="0.2">
      <c r="B234" s="13"/>
      <c r="C234" s="13"/>
      <c r="D234" s="13"/>
      <c r="E234" s="313"/>
      <c r="F234" s="13"/>
      <c r="G234" s="13"/>
      <c r="H234" s="13"/>
      <c r="I234" s="116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4"/>
      <c r="V234" s="14"/>
      <c r="W234" s="14"/>
    </row>
    <row r="235" spans="2:23" x14ac:dyDescent="0.2">
      <c r="B235" s="13"/>
      <c r="C235" s="13"/>
      <c r="D235" s="13"/>
      <c r="E235" s="313"/>
      <c r="F235" s="13"/>
      <c r="G235" s="13"/>
      <c r="H235" s="13"/>
      <c r="I235" s="116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4"/>
      <c r="V235" s="14"/>
      <c r="W235" s="14"/>
    </row>
    <row r="236" spans="2:23" x14ac:dyDescent="0.2">
      <c r="B236" s="13"/>
      <c r="C236" s="13"/>
      <c r="D236" s="13"/>
      <c r="E236" s="313"/>
      <c r="F236" s="13"/>
      <c r="G236" s="13"/>
      <c r="H236" s="13"/>
      <c r="I236" s="116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4"/>
      <c r="V236" s="14"/>
      <c r="W236" s="14"/>
    </row>
    <row r="237" spans="2:23" x14ac:dyDescent="0.2">
      <c r="B237" s="13"/>
      <c r="C237" s="13"/>
      <c r="D237" s="13"/>
      <c r="E237" s="313"/>
      <c r="F237" s="13"/>
      <c r="G237" s="13"/>
      <c r="H237" s="13"/>
      <c r="I237" s="116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4"/>
      <c r="V237" s="14"/>
      <c r="W237" s="14"/>
    </row>
    <row r="238" spans="2:23" x14ac:dyDescent="0.2">
      <c r="B238" s="13"/>
      <c r="C238" s="13"/>
      <c r="D238" s="13"/>
      <c r="E238" s="313"/>
      <c r="F238" s="13"/>
      <c r="G238" s="13"/>
      <c r="H238" s="13"/>
      <c r="I238" s="116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4"/>
      <c r="V238" s="14"/>
      <c r="W238" s="14"/>
    </row>
    <row r="239" spans="2:23" x14ac:dyDescent="0.2">
      <c r="B239" s="13"/>
      <c r="C239" s="13"/>
      <c r="D239" s="13"/>
      <c r="E239" s="313"/>
      <c r="F239" s="13"/>
      <c r="G239" s="13"/>
      <c r="H239" s="13"/>
      <c r="I239" s="116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4"/>
      <c r="V239" s="14"/>
      <c r="W239" s="14"/>
    </row>
    <row r="240" spans="2:23" x14ac:dyDescent="0.2">
      <c r="B240" s="13"/>
      <c r="C240" s="13"/>
      <c r="D240" s="13"/>
      <c r="E240" s="313"/>
      <c r="F240" s="13"/>
      <c r="G240" s="13"/>
      <c r="H240" s="13"/>
      <c r="I240" s="116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4"/>
      <c r="V240" s="14"/>
      <c r="W240" s="14"/>
    </row>
    <row r="241" spans="2:23" x14ac:dyDescent="0.2">
      <c r="B241" s="13"/>
      <c r="C241" s="13"/>
      <c r="D241" s="13"/>
      <c r="E241" s="313"/>
      <c r="F241" s="13"/>
      <c r="G241" s="13"/>
      <c r="H241" s="13"/>
      <c r="I241" s="116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4"/>
      <c r="V241" s="14"/>
      <c r="W241" s="14"/>
    </row>
    <row r="242" spans="2:23" x14ac:dyDescent="0.2">
      <c r="B242" s="13"/>
      <c r="C242" s="13"/>
      <c r="D242" s="13"/>
      <c r="E242" s="313"/>
      <c r="F242" s="13"/>
      <c r="G242" s="13"/>
      <c r="H242" s="13"/>
      <c r="I242" s="116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4"/>
      <c r="V242" s="14"/>
      <c r="W242" s="14"/>
    </row>
    <row r="243" spans="2:23" x14ac:dyDescent="0.2">
      <c r="B243" s="13"/>
      <c r="C243" s="13"/>
      <c r="D243" s="13"/>
      <c r="E243" s="313"/>
      <c r="F243" s="13"/>
      <c r="G243" s="13"/>
      <c r="H243" s="13"/>
      <c r="I243" s="116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4"/>
      <c r="V243" s="14"/>
      <c r="W243" s="14"/>
    </row>
    <row r="244" spans="2:23" x14ac:dyDescent="0.2">
      <c r="B244" s="13"/>
      <c r="C244" s="13"/>
      <c r="D244" s="13"/>
      <c r="E244" s="313"/>
      <c r="F244" s="13"/>
      <c r="G244" s="13"/>
      <c r="H244" s="13"/>
      <c r="I244" s="116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4"/>
      <c r="V244" s="14"/>
      <c r="W244" s="14"/>
    </row>
    <row r="245" spans="2:23" x14ac:dyDescent="0.2">
      <c r="B245" s="13"/>
      <c r="C245" s="13"/>
      <c r="D245" s="13"/>
      <c r="E245" s="313"/>
      <c r="F245" s="13"/>
      <c r="G245" s="13"/>
      <c r="H245" s="13"/>
      <c r="I245" s="116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4"/>
      <c r="V245" s="14"/>
      <c r="W245" s="14"/>
    </row>
    <row r="246" spans="2:23" x14ac:dyDescent="0.2">
      <c r="B246" s="13"/>
      <c r="C246" s="13"/>
      <c r="D246" s="13"/>
      <c r="E246" s="313"/>
      <c r="F246" s="13"/>
      <c r="G246" s="13"/>
      <c r="H246" s="13"/>
      <c r="I246" s="116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4"/>
      <c r="V246" s="14"/>
      <c r="W246" s="14"/>
    </row>
    <row r="247" spans="2:23" x14ac:dyDescent="0.2">
      <c r="B247" s="13"/>
      <c r="C247" s="13"/>
      <c r="D247" s="13"/>
      <c r="E247" s="313"/>
      <c r="F247" s="13"/>
      <c r="G247" s="13"/>
      <c r="H247" s="13"/>
      <c r="I247" s="116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4"/>
      <c r="V247" s="14"/>
      <c r="W247" s="14"/>
    </row>
    <row r="248" spans="2:23" x14ac:dyDescent="0.2">
      <c r="B248" s="13"/>
      <c r="C248" s="13"/>
      <c r="D248" s="13"/>
      <c r="E248" s="313"/>
      <c r="F248" s="13"/>
      <c r="G248" s="13"/>
      <c r="H248" s="13"/>
      <c r="I248" s="116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4"/>
      <c r="V248" s="14"/>
      <c r="W248" s="14"/>
    </row>
    <row r="249" spans="2:23" x14ac:dyDescent="0.2">
      <c r="B249" s="13"/>
      <c r="C249" s="13"/>
      <c r="D249" s="13"/>
      <c r="E249" s="313"/>
      <c r="F249" s="13"/>
      <c r="G249" s="13"/>
      <c r="H249" s="13"/>
      <c r="I249" s="116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4"/>
      <c r="V249" s="14"/>
      <c r="W249" s="14"/>
    </row>
    <row r="250" spans="2:23" x14ac:dyDescent="0.2">
      <c r="B250" s="13"/>
      <c r="C250" s="13"/>
      <c r="D250" s="13"/>
      <c r="E250" s="313"/>
      <c r="F250" s="13"/>
      <c r="G250" s="13"/>
      <c r="H250" s="13"/>
      <c r="I250" s="116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4"/>
      <c r="V250" s="14"/>
      <c r="W250" s="14"/>
    </row>
    <row r="251" spans="2:23" x14ac:dyDescent="0.2">
      <c r="B251" s="13"/>
      <c r="C251" s="13"/>
      <c r="D251" s="13"/>
      <c r="E251" s="313"/>
      <c r="F251" s="13"/>
      <c r="G251" s="13"/>
      <c r="H251" s="13"/>
      <c r="I251" s="116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4"/>
      <c r="V251" s="14"/>
      <c r="W251" s="14"/>
    </row>
    <row r="252" spans="2:23" x14ac:dyDescent="0.2">
      <c r="B252" s="13"/>
      <c r="C252" s="13"/>
      <c r="D252" s="13"/>
      <c r="E252" s="313"/>
      <c r="F252" s="13"/>
      <c r="G252" s="13"/>
      <c r="H252" s="13"/>
      <c r="I252" s="116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4"/>
      <c r="V252" s="14"/>
      <c r="W252" s="14"/>
    </row>
    <row r="253" spans="2:23" x14ac:dyDescent="0.2">
      <c r="B253" s="13"/>
      <c r="C253" s="13"/>
      <c r="D253" s="13"/>
      <c r="E253" s="313"/>
      <c r="F253" s="13"/>
      <c r="G253" s="13"/>
      <c r="H253" s="13"/>
      <c r="I253" s="116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4"/>
      <c r="V253" s="14"/>
      <c r="W253" s="14"/>
    </row>
    <row r="254" spans="2:23" x14ac:dyDescent="0.2">
      <c r="B254" s="13"/>
      <c r="C254" s="13"/>
      <c r="D254" s="13"/>
      <c r="E254" s="313"/>
      <c r="F254" s="13"/>
      <c r="G254" s="13"/>
      <c r="H254" s="13"/>
      <c r="I254" s="116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4"/>
      <c r="V254" s="14"/>
      <c r="W254" s="14"/>
    </row>
    <row r="255" spans="2:23" x14ac:dyDescent="0.2">
      <c r="B255" s="13"/>
      <c r="C255" s="13"/>
      <c r="D255" s="13"/>
      <c r="E255" s="313"/>
      <c r="F255" s="13"/>
      <c r="G255" s="13"/>
      <c r="H255" s="13"/>
      <c r="I255" s="116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4"/>
      <c r="V255" s="14"/>
      <c r="W255" s="14"/>
    </row>
    <row r="256" spans="2:23" x14ac:dyDescent="0.2">
      <c r="B256" s="13"/>
      <c r="C256" s="13"/>
      <c r="D256" s="13"/>
      <c r="E256" s="313"/>
      <c r="F256" s="13"/>
      <c r="G256" s="13"/>
      <c r="H256" s="13"/>
      <c r="I256" s="116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4"/>
      <c r="V256" s="14"/>
      <c r="W256" s="14"/>
    </row>
    <row r="257" spans="2:23" x14ac:dyDescent="0.2">
      <c r="B257" s="13"/>
      <c r="C257" s="13"/>
      <c r="D257" s="13"/>
      <c r="E257" s="313"/>
      <c r="F257" s="13"/>
      <c r="G257" s="13"/>
      <c r="H257" s="13"/>
      <c r="I257" s="116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4"/>
      <c r="V257" s="14"/>
      <c r="W257" s="14"/>
    </row>
    <row r="258" spans="2:23" x14ac:dyDescent="0.2">
      <c r="B258" s="13"/>
      <c r="C258" s="13"/>
      <c r="D258" s="13"/>
      <c r="E258" s="313"/>
      <c r="F258" s="13"/>
      <c r="G258" s="13"/>
      <c r="H258" s="13"/>
      <c r="I258" s="116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4"/>
      <c r="V258" s="14"/>
      <c r="W258" s="14"/>
    </row>
    <row r="259" spans="2:23" x14ac:dyDescent="0.2">
      <c r="B259" s="13"/>
      <c r="C259" s="13"/>
      <c r="D259" s="13"/>
      <c r="E259" s="313"/>
      <c r="F259" s="13"/>
      <c r="G259" s="13"/>
      <c r="H259" s="13"/>
      <c r="I259" s="116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4"/>
      <c r="V259" s="14"/>
      <c r="W259" s="14"/>
    </row>
    <row r="260" spans="2:23" x14ac:dyDescent="0.2">
      <c r="B260" s="13"/>
      <c r="C260" s="13"/>
      <c r="D260" s="13"/>
      <c r="E260" s="313"/>
      <c r="F260" s="13"/>
      <c r="G260" s="13"/>
      <c r="H260" s="13"/>
      <c r="I260" s="116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4"/>
      <c r="V260" s="14"/>
      <c r="W260" s="14"/>
    </row>
    <row r="261" spans="2:23" x14ac:dyDescent="0.2">
      <c r="B261" s="13"/>
      <c r="C261" s="13"/>
      <c r="D261" s="13"/>
      <c r="E261" s="313"/>
      <c r="F261" s="13"/>
      <c r="G261" s="13"/>
      <c r="H261" s="13"/>
      <c r="I261" s="116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4"/>
      <c r="V261" s="14"/>
      <c r="W261" s="14"/>
    </row>
    <row r="262" spans="2:23" x14ac:dyDescent="0.2">
      <c r="B262" s="24"/>
      <c r="C262" s="24"/>
      <c r="D262" s="24"/>
      <c r="F262" s="24"/>
      <c r="G262" s="24"/>
      <c r="H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</row>
  </sheetData>
  <mergeCells count="9">
    <mergeCell ref="A1:A3"/>
    <mergeCell ref="B1:D3"/>
    <mergeCell ref="G1:J1"/>
    <mergeCell ref="O1:P2"/>
    <mergeCell ref="I2:J2"/>
    <mergeCell ref="K1:L2"/>
    <mergeCell ref="M1:N2"/>
    <mergeCell ref="E1:F2"/>
    <mergeCell ref="G2:H2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 xml:space="preserve">&amp;C&amp;"Times,Félkövér"&amp;12 1.1.1 A normatív állami hozzájárulások alakulása 2022. évben 
&amp;Radatok fő-ben, Ft-ban </oddHeader>
    <oddFooter>&amp;C&amp;Z&amp;F</oddFooter>
  </headerFooter>
  <rowBreaks count="2" manualBreakCount="2">
    <brk id="24" max="13" man="1"/>
    <brk id="4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Layout" zoomScaleSheetLayoutView="100" workbookViewId="0">
      <selection sqref="A1:C1"/>
    </sheetView>
  </sheetViews>
  <sheetFormatPr defaultRowHeight="12.75" x14ac:dyDescent="0.2"/>
  <cols>
    <col min="1" max="1" width="8.140625" customWidth="1"/>
    <col min="2" max="2" width="58.5703125" customWidth="1"/>
    <col min="3" max="3" width="20.5703125" customWidth="1"/>
    <col min="4" max="4" width="12.85546875" customWidth="1"/>
    <col min="5" max="5" width="13.28515625" customWidth="1"/>
    <col min="6" max="6" width="14.42578125" customWidth="1"/>
    <col min="7" max="7" width="16.28515625" customWidth="1"/>
    <col min="8" max="8" width="20" customWidth="1"/>
    <col min="9" max="9" width="20.140625" customWidth="1"/>
    <col min="10" max="10" width="18.140625" customWidth="1"/>
    <col min="11" max="11" width="21" customWidth="1"/>
  </cols>
  <sheetData>
    <row r="1" spans="1:3" ht="30.75" customHeight="1" x14ac:dyDescent="0.2">
      <c r="A1" s="493" t="s">
        <v>286</v>
      </c>
      <c r="B1" s="494"/>
      <c r="C1" s="495"/>
    </row>
    <row r="2" spans="1:3" ht="15" x14ac:dyDescent="0.2">
      <c r="A2" s="143"/>
      <c r="B2" s="143" t="s">
        <v>0</v>
      </c>
      <c r="C2" s="143" t="s">
        <v>23</v>
      </c>
    </row>
    <row r="3" spans="1:3" ht="15" x14ac:dyDescent="0.2">
      <c r="A3" s="143">
        <v>1</v>
      </c>
      <c r="B3" s="143">
        <v>2</v>
      </c>
      <c r="C3" s="143">
        <v>3</v>
      </c>
    </row>
    <row r="4" spans="1:3" ht="32.25" customHeight="1" x14ac:dyDescent="0.2">
      <c r="A4" s="165" t="s">
        <v>264</v>
      </c>
      <c r="B4" s="145" t="s">
        <v>265</v>
      </c>
      <c r="C4" s="297">
        <v>1650</v>
      </c>
    </row>
    <row r="5" spans="1:3" ht="38.25" customHeight="1" x14ac:dyDescent="0.2">
      <c r="A5" s="165" t="s">
        <v>287</v>
      </c>
      <c r="B5" s="145" t="s">
        <v>289</v>
      </c>
      <c r="C5" s="298">
        <v>6834</v>
      </c>
    </row>
    <row r="6" spans="1:3" ht="38.25" customHeight="1" x14ac:dyDescent="0.2">
      <c r="A6" s="165" t="s">
        <v>291</v>
      </c>
      <c r="B6" s="145" t="s">
        <v>290</v>
      </c>
      <c r="C6" s="298">
        <v>-172800</v>
      </c>
    </row>
    <row r="7" spans="1:3" ht="46.5" customHeight="1" x14ac:dyDescent="0.2">
      <c r="A7" s="144">
        <v>14</v>
      </c>
      <c r="B7" s="145" t="s">
        <v>266</v>
      </c>
      <c r="C7" s="298">
        <v>12177000</v>
      </c>
    </row>
    <row r="8" spans="1:3" ht="90" customHeight="1" x14ac:dyDescent="0.2">
      <c r="A8" s="144">
        <v>15</v>
      </c>
      <c r="B8" s="145" t="s">
        <v>292</v>
      </c>
      <c r="C8" s="298">
        <v>1650</v>
      </c>
    </row>
    <row r="9" spans="1:3" s="137" customFormat="1" ht="94.5" customHeight="1" x14ac:dyDescent="0.2">
      <c r="A9" s="144">
        <v>16</v>
      </c>
      <c r="B9" s="145" t="s">
        <v>293</v>
      </c>
      <c r="C9" s="298">
        <v>845897514</v>
      </c>
    </row>
    <row r="10" spans="1:3" s="166" customFormat="1" ht="30.75" customHeight="1" x14ac:dyDescent="0.2">
      <c r="A10" s="146">
        <v>22</v>
      </c>
      <c r="B10" s="319" t="s">
        <v>294</v>
      </c>
      <c r="C10" s="299">
        <v>1650</v>
      </c>
    </row>
    <row r="11" spans="1:3" s="166" customFormat="1" ht="42" customHeight="1" x14ac:dyDescent="0.2">
      <c r="A11" s="146">
        <v>23</v>
      </c>
      <c r="B11" s="319" t="s">
        <v>295</v>
      </c>
      <c r="C11" s="299">
        <v>1650</v>
      </c>
    </row>
    <row r="12" spans="1:3" s="166" customFormat="1" ht="42" customHeight="1" x14ac:dyDescent="0.2">
      <c r="A12" s="146">
        <v>25</v>
      </c>
      <c r="B12" s="319" t="s">
        <v>296</v>
      </c>
      <c r="C12" s="299">
        <v>1650</v>
      </c>
    </row>
    <row r="13" spans="1:3" ht="17.25" customHeight="1" x14ac:dyDescent="0.2">
      <c r="A13" s="146">
        <v>26</v>
      </c>
      <c r="B13" s="319" t="s">
        <v>288</v>
      </c>
      <c r="C13" s="299">
        <v>6834</v>
      </c>
    </row>
    <row r="14" spans="1:3" x14ac:dyDescent="0.2">
      <c r="B14" s="300"/>
    </row>
  </sheetData>
  <mergeCells count="1">
    <mergeCell ref="A1:C1"/>
  </mergeCells>
  <phoneticPr fontId="25" type="noConversion"/>
  <pageMargins left="0.74803149606299213" right="0.74803149606299213" top="1.9166666666666667" bottom="0.98425196850393704" header="0.51181102362204722" footer="0.51181102362204722"/>
  <pageSetup paperSize="9" orientation="portrait" r:id="rId1"/>
  <headerFooter alignWithMargins="0">
    <oddHeader xml:space="preserve">&amp;LCsongrád Városi Önkormányzat &amp;C&amp;"Times,Félkövér"&amp;12
&amp;13 1.1.1.I. A mutatószámok, feladatmutatók
 alapján járó támogatások 
elszámolása &amp;RAdatok Ft-ban </oddHeader>
    <oddFooter>&amp;C&amp;8&amp;Z&amp;F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="80" zoomScaleSheetLayoutView="100" zoomScalePageLayoutView="80" workbookViewId="0">
      <selection activeCell="E8" sqref="E8"/>
    </sheetView>
  </sheetViews>
  <sheetFormatPr defaultRowHeight="23.25" customHeight="1" x14ac:dyDescent="0.2"/>
  <cols>
    <col min="1" max="1" width="70.7109375" customWidth="1"/>
    <col min="2" max="2" width="11.5703125" customWidth="1"/>
    <col min="3" max="3" width="11.7109375" customWidth="1"/>
    <col min="4" max="4" width="15.42578125" customWidth="1"/>
    <col min="5" max="5" width="15.140625" customWidth="1"/>
    <col min="6" max="6" width="13.85546875" customWidth="1"/>
    <col min="7" max="7" width="18" customWidth="1"/>
  </cols>
  <sheetData>
    <row r="1" spans="1:7" ht="45.75" customHeight="1" x14ac:dyDescent="0.2">
      <c r="A1" s="262" t="s">
        <v>13</v>
      </c>
      <c r="B1" s="498" t="s">
        <v>248</v>
      </c>
      <c r="C1" s="499"/>
      <c r="D1" s="34" t="s">
        <v>77</v>
      </c>
      <c r="E1" s="498" t="s">
        <v>70</v>
      </c>
      <c r="F1" s="499"/>
      <c r="G1" s="34" t="s">
        <v>26</v>
      </c>
    </row>
    <row r="2" spans="1:7" ht="19.5" customHeight="1" x14ac:dyDescent="0.25">
      <c r="A2" s="35" t="s">
        <v>153</v>
      </c>
      <c r="B2" s="36">
        <v>43.3</v>
      </c>
      <c r="C2" s="36">
        <v>43.3</v>
      </c>
      <c r="D2" s="37">
        <v>401400</v>
      </c>
      <c r="E2" s="38">
        <v>227602590</v>
      </c>
      <c r="F2" s="38">
        <v>227602590</v>
      </c>
      <c r="G2" s="38">
        <f>SUM(F2-E2)</f>
        <v>0</v>
      </c>
    </row>
    <row r="3" spans="1:7" ht="15" customHeight="1" x14ac:dyDescent="0.25">
      <c r="A3" s="496" t="s">
        <v>154</v>
      </c>
      <c r="B3" s="36">
        <v>29</v>
      </c>
      <c r="C3" s="36">
        <v>29</v>
      </c>
      <c r="D3" s="37">
        <v>539000</v>
      </c>
      <c r="E3" s="38">
        <v>112462000</v>
      </c>
      <c r="F3" s="38">
        <v>112462000</v>
      </c>
      <c r="G3" s="38">
        <f>SUM(F3-E3)</f>
        <v>0</v>
      </c>
    </row>
    <row r="4" spans="1:7" ht="18.75" customHeight="1" x14ac:dyDescent="0.25">
      <c r="A4" s="497"/>
      <c r="B4" s="36"/>
      <c r="C4" s="36"/>
      <c r="D4" s="37">
        <v>3339000</v>
      </c>
      <c r="E4" s="38"/>
      <c r="F4" s="38"/>
      <c r="G4" s="38">
        <f>SUM(F4-E4)</f>
        <v>0</v>
      </c>
    </row>
    <row r="5" spans="1:7" ht="28.5" customHeight="1" x14ac:dyDescent="0.25">
      <c r="A5" s="39" t="s">
        <v>269</v>
      </c>
      <c r="B5" s="36"/>
      <c r="C5" s="36"/>
      <c r="D5" s="37"/>
      <c r="E5" s="38"/>
      <c r="F5" s="38"/>
      <c r="G5" s="38"/>
    </row>
    <row r="6" spans="1:7" ht="20.25" customHeight="1" x14ac:dyDescent="0.25">
      <c r="A6" s="496" t="s">
        <v>108</v>
      </c>
      <c r="B6" s="36">
        <v>490.7</v>
      </c>
      <c r="C6" s="36">
        <v>491.3</v>
      </c>
      <c r="D6" s="37">
        <v>20000</v>
      </c>
      <c r="E6" s="38">
        <v>63643000</v>
      </c>
      <c r="F6" s="38">
        <v>63709000</v>
      </c>
      <c r="G6" s="38">
        <v>66000</v>
      </c>
    </row>
    <row r="7" spans="1:7" ht="18" customHeight="1" x14ac:dyDescent="0.25">
      <c r="A7" s="497"/>
      <c r="B7" s="36"/>
      <c r="C7" s="36"/>
      <c r="D7" s="37">
        <v>110000</v>
      </c>
      <c r="E7" s="38"/>
      <c r="F7" s="38"/>
      <c r="G7" s="38"/>
    </row>
    <row r="8" spans="1:7" ht="31.5" customHeight="1" x14ac:dyDescent="0.25">
      <c r="A8" s="39" t="s">
        <v>245</v>
      </c>
      <c r="B8" s="36"/>
      <c r="C8" s="36"/>
      <c r="D8" s="37"/>
      <c r="E8" s="37"/>
      <c r="F8" s="37"/>
      <c r="G8" s="38">
        <f>SUM(F8-E8)</f>
        <v>0</v>
      </c>
    </row>
    <row r="9" spans="1:7" ht="31.5" customHeight="1" x14ac:dyDescent="0.25">
      <c r="A9" s="39" t="s">
        <v>249</v>
      </c>
      <c r="B9" s="36">
        <v>16.600000000000001</v>
      </c>
      <c r="C9" s="36">
        <v>16.600000000000001</v>
      </c>
      <c r="D9" s="37">
        <v>35690</v>
      </c>
      <c r="E9" s="38">
        <v>7777930</v>
      </c>
      <c r="F9" s="38">
        <v>7777930</v>
      </c>
      <c r="G9" s="38">
        <f>SUM(F9-E9)</f>
        <v>0</v>
      </c>
    </row>
    <row r="10" spans="1:7" ht="36.75" customHeight="1" x14ac:dyDescent="0.25">
      <c r="A10" s="39" t="s">
        <v>246</v>
      </c>
      <c r="B10" s="36"/>
      <c r="C10" s="36"/>
      <c r="D10" s="37"/>
      <c r="E10" s="37"/>
      <c r="F10" s="37"/>
      <c r="G10" s="38">
        <f>SUM(F10-E10)</f>
        <v>0</v>
      </c>
    </row>
    <row r="11" spans="1:7" ht="18.75" customHeight="1" x14ac:dyDescent="0.25">
      <c r="A11" s="496" t="s">
        <v>247</v>
      </c>
      <c r="B11" s="36">
        <v>3</v>
      </c>
      <c r="C11" s="36">
        <v>3</v>
      </c>
      <c r="D11" s="37">
        <v>132970</v>
      </c>
      <c r="E11" s="38">
        <v>5231910</v>
      </c>
      <c r="F11" s="38">
        <v>5231910</v>
      </c>
      <c r="G11" s="38">
        <f>SUM(F11-E11)</f>
        <v>0</v>
      </c>
    </row>
    <row r="12" spans="1:7" ht="14.25" customHeight="1" x14ac:dyDescent="0.25">
      <c r="A12" s="497"/>
      <c r="B12" s="36"/>
      <c r="C12" s="36"/>
      <c r="D12" s="37">
        <v>1611000</v>
      </c>
      <c r="E12" s="38"/>
      <c r="F12" s="38"/>
      <c r="G12" s="38">
        <f>SUM(F12-E12)</f>
        <v>0</v>
      </c>
    </row>
    <row r="13" spans="1:7" s="32" customFormat="1" ht="30" customHeight="1" x14ac:dyDescent="0.25">
      <c r="A13" s="41" t="s">
        <v>27</v>
      </c>
      <c r="B13" s="104"/>
      <c r="C13" s="104"/>
      <c r="D13" s="40"/>
      <c r="E13" s="40">
        <f>SUM(E2:E12)</f>
        <v>416717430</v>
      </c>
      <c r="F13" s="40">
        <f>SUM(F2:F12)</f>
        <v>416783430</v>
      </c>
      <c r="G13" s="40">
        <f>SUM(G2:G12)</f>
        <v>66000</v>
      </c>
    </row>
    <row r="14" spans="1:7" s="32" customFormat="1" ht="30" customHeight="1" x14ac:dyDescent="0.25">
      <c r="A14" s="496" t="s">
        <v>125</v>
      </c>
      <c r="B14" s="36">
        <v>3</v>
      </c>
      <c r="C14" s="36">
        <v>3</v>
      </c>
      <c r="D14" s="37">
        <v>5100000</v>
      </c>
      <c r="E14" s="38">
        <v>20972100</v>
      </c>
      <c r="F14" s="38">
        <v>20972100</v>
      </c>
      <c r="G14" s="38">
        <f>SUM(F14-E14)</f>
        <v>0</v>
      </c>
    </row>
    <row r="15" spans="1:7" ht="23.25" customHeight="1" x14ac:dyDescent="0.25">
      <c r="A15" s="497"/>
      <c r="B15" s="36"/>
      <c r="C15" s="36"/>
      <c r="D15" s="37">
        <v>1890700</v>
      </c>
      <c r="E15" s="38"/>
      <c r="F15" s="38"/>
      <c r="G15" s="38"/>
    </row>
    <row r="16" spans="1:7" ht="23.25" customHeight="1" x14ac:dyDescent="0.25">
      <c r="A16" s="496" t="s">
        <v>126</v>
      </c>
      <c r="B16" s="36">
        <v>9.5</v>
      </c>
      <c r="C16" s="36">
        <v>9.5</v>
      </c>
      <c r="D16" s="37">
        <v>4260000</v>
      </c>
      <c r="E16" s="38">
        <v>51803500</v>
      </c>
      <c r="F16" s="38">
        <v>51803500</v>
      </c>
      <c r="G16" s="38">
        <f>SUM(F16-E16)</f>
        <v>0</v>
      </c>
    </row>
    <row r="17" spans="1:7" ht="23.25" customHeight="1" x14ac:dyDescent="0.25">
      <c r="A17" s="497"/>
      <c r="B17" s="36"/>
      <c r="C17" s="36"/>
      <c r="D17" s="37">
        <v>1193000</v>
      </c>
      <c r="E17" s="38"/>
      <c r="F17" s="38"/>
      <c r="G17" s="38">
        <f>SUM(F17-E17)</f>
        <v>0</v>
      </c>
    </row>
    <row r="18" spans="1:7" ht="23.25" customHeight="1" x14ac:dyDescent="0.25">
      <c r="A18" s="496" t="s">
        <v>136</v>
      </c>
      <c r="B18" s="36"/>
      <c r="C18" s="36"/>
      <c r="D18" s="37"/>
      <c r="E18" s="38">
        <v>5759000</v>
      </c>
      <c r="F18" s="38">
        <v>5759000</v>
      </c>
      <c r="G18" s="38">
        <f>SUM(F18-E18)</f>
        <v>0</v>
      </c>
    </row>
    <row r="19" spans="1:7" ht="20.25" customHeight="1" x14ac:dyDescent="0.25">
      <c r="A19" s="497"/>
      <c r="B19" s="36"/>
      <c r="C19" s="36"/>
      <c r="D19" s="37"/>
      <c r="E19" s="38"/>
      <c r="F19" s="38"/>
      <c r="G19" s="38">
        <f>SUM(F19-E19)</f>
        <v>0</v>
      </c>
    </row>
    <row r="20" spans="1:7" ht="30" customHeight="1" x14ac:dyDescent="0.25">
      <c r="A20" s="41" t="s">
        <v>28</v>
      </c>
      <c r="B20" s="40"/>
      <c r="C20" s="40"/>
      <c r="D20" s="40"/>
      <c r="E20" s="40">
        <f>SUM(E14:E19)</f>
        <v>78534600</v>
      </c>
      <c r="F20" s="40">
        <f>SUM(F14:F19)</f>
        <v>78534600</v>
      </c>
      <c r="G20" s="40">
        <f>SUM(G15:G19)</f>
        <v>0</v>
      </c>
    </row>
    <row r="22" spans="1:7" ht="23.25" customHeight="1" x14ac:dyDescent="0.2">
      <c r="A22" s="33"/>
    </row>
  </sheetData>
  <mergeCells count="8">
    <mergeCell ref="A14:A15"/>
    <mergeCell ref="A16:A17"/>
    <mergeCell ref="A18:A19"/>
    <mergeCell ref="B1:C1"/>
    <mergeCell ref="E1:F1"/>
    <mergeCell ref="A3:A4"/>
    <mergeCell ref="A6:A7"/>
    <mergeCell ref="A11:A12"/>
  </mergeCells>
  <phoneticPr fontId="25" type="noConversion"/>
  <pageMargins left="0.74803149606299213" right="0.74803149606299213" top="1.56953125" bottom="0.98425196850393704" header="0.51181102362204722" footer="0.51181102362204722"/>
  <pageSetup paperSize="9" scale="82" orientation="landscape" r:id="rId1"/>
  <headerFooter alignWithMargins="0">
    <oddHeader>&amp;C&amp;"Times ,Félkövér"&amp;12
1.1.1 Óvodai és bölcsődei feladat
2022. évre</oddHead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view="pageLayout" topLeftCell="B1" zoomScaleSheetLayoutView="100" workbookViewId="0">
      <selection activeCell="N10" sqref="N10"/>
    </sheetView>
  </sheetViews>
  <sheetFormatPr defaultRowHeight="27" customHeight="1" x14ac:dyDescent="0.2"/>
  <cols>
    <col min="1" max="1" width="38.140625" customWidth="1"/>
    <col min="2" max="2" width="8" customWidth="1"/>
    <col min="4" max="4" width="10.7109375" customWidth="1"/>
    <col min="5" max="5" width="11.85546875" customWidth="1"/>
    <col min="6" max="6" width="12" customWidth="1"/>
    <col min="7" max="7" width="8" customWidth="1"/>
    <col min="8" max="8" width="6.7109375" customWidth="1"/>
    <col min="9" max="9" width="11.28515625" customWidth="1"/>
    <col min="10" max="10" width="11.85546875" customWidth="1"/>
    <col min="11" max="11" width="7.42578125" customWidth="1"/>
    <col min="12" max="12" width="8.140625" customWidth="1"/>
    <col min="13" max="14" width="11.5703125" customWidth="1"/>
    <col min="15" max="15" width="8.7109375" customWidth="1"/>
    <col min="16" max="16" width="9.85546875" customWidth="1"/>
  </cols>
  <sheetData>
    <row r="1" spans="1:17" ht="46.5" customHeight="1" thickBot="1" x14ac:dyDescent="0.25">
      <c r="K1" s="516" t="s">
        <v>115</v>
      </c>
      <c r="L1" s="516"/>
      <c r="M1" s="516"/>
      <c r="N1" s="516"/>
      <c r="O1" s="517"/>
      <c r="P1" s="517"/>
    </row>
    <row r="2" spans="1:17" ht="27" customHeight="1" x14ac:dyDescent="0.2">
      <c r="A2" s="500" t="s">
        <v>13</v>
      </c>
      <c r="B2" s="502" t="s">
        <v>14</v>
      </c>
      <c r="C2" s="503"/>
      <c r="D2" s="508" t="s">
        <v>15</v>
      </c>
      <c r="E2" s="502" t="s">
        <v>68</v>
      </c>
      <c r="F2" s="503"/>
      <c r="G2" s="511" t="s">
        <v>16</v>
      </c>
      <c r="H2" s="512"/>
      <c r="I2" s="512"/>
      <c r="J2" s="512"/>
      <c r="K2" s="512"/>
      <c r="L2" s="512"/>
      <c r="M2" s="512"/>
      <c r="N2" s="513"/>
      <c r="O2" s="518" t="s">
        <v>17</v>
      </c>
      <c r="P2" s="519"/>
    </row>
    <row r="3" spans="1:17" ht="32.25" customHeight="1" x14ac:dyDescent="0.2">
      <c r="A3" s="501"/>
      <c r="B3" s="504"/>
      <c r="C3" s="505"/>
      <c r="D3" s="509"/>
      <c r="E3" s="504"/>
      <c r="F3" s="505"/>
      <c r="G3" s="498" t="s">
        <v>109</v>
      </c>
      <c r="H3" s="522"/>
      <c r="I3" s="522"/>
      <c r="J3" s="523"/>
      <c r="K3" s="498" t="s">
        <v>18</v>
      </c>
      <c r="L3" s="524"/>
      <c r="M3" s="524"/>
      <c r="N3" s="525"/>
      <c r="O3" s="520"/>
      <c r="P3" s="521"/>
    </row>
    <row r="4" spans="1:17" ht="30" customHeight="1" x14ac:dyDescent="0.2">
      <c r="A4" s="501"/>
      <c r="B4" s="506"/>
      <c r="C4" s="507"/>
      <c r="D4" s="510"/>
      <c r="E4" s="506"/>
      <c r="F4" s="507"/>
      <c r="G4" s="514" t="s">
        <v>19</v>
      </c>
      <c r="H4" s="515"/>
      <c r="I4" s="514" t="s">
        <v>20</v>
      </c>
      <c r="J4" s="515"/>
      <c r="K4" s="514" t="s">
        <v>21</v>
      </c>
      <c r="L4" s="526"/>
      <c r="M4" s="514" t="s">
        <v>22</v>
      </c>
      <c r="N4" s="527"/>
      <c r="O4" s="25" t="s">
        <v>12</v>
      </c>
      <c r="P4" s="26" t="s">
        <v>23</v>
      </c>
    </row>
    <row r="5" spans="1:17" ht="27" customHeight="1" x14ac:dyDescent="0.2">
      <c r="A5" s="134" t="s">
        <v>137</v>
      </c>
      <c r="B5" s="28">
        <v>5</v>
      </c>
      <c r="C5" s="28">
        <v>5</v>
      </c>
      <c r="D5" s="257">
        <v>4843970</v>
      </c>
      <c r="E5" s="169">
        <v>24219850</v>
      </c>
      <c r="F5" s="169">
        <v>24219850</v>
      </c>
      <c r="G5" s="139"/>
      <c r="H5" s="28"/>
      <c r="I5" s="139"/>
      <c r="J5" s="28"/>
      <c r="K5" s="28">
        <v>5</v>
      </c>
      <c r="L5" s="28">
        <v>5</v>
      </c>
      <c r="M5" s="169">
        <v>24219850</v>
      </c>
      <c r="N5" s="169">
        <v>24219850</v>
      </c>
      <c r="O5" s="265">
        <v>0</v>
      </c>
      <c r="P5" s="266">
        <v>0</v>
      </c>
    </row>
    <row r="6" spans="1:17" ht="39.75" customHeight="1" x14ac:dyDescent="0.25">
      <c r="A6" s="30" t="s">
        <v>151</v>
      </c>
      <c r="B6" s="28">
        <v>2</v>
      </c>
      <c r="C6" s="28">
        <v>2</v>
      </c>
      <c r="D6" s="257">
        <v>5128940</v>
      </c>
      <c r="E6" s="257">
        <v>10257880</v>
      </c>
      <c r="F6" s="257">
        <v>10257880</v>
      </c>
      <c r="G6" s="31"/>
      <c r="H6" s="31"/>
      <c r="I6" s="29"/>
      <c r="J6" s="29"/>
      <c r="K6" s="28">
        <v>2</v>
      </c>
      <c r="L6" s="28">
        <v>2</v>
      </c>
      <c r="M6" s="29">
        <v>10257880</v>
      </c>
      <c r="N6" s="29">
        <v>10257880</v>
      </c>
      <c r="O6" s="29">
        <v>0</v>
      </c>
      <c r="P6" s="140">
        <v>0</v>
      </c>
    </row>
    <row r="7" spans="1:17" ht="33.75" customHeight="1" x14ac:dyDescent="0.25">
      <c r="A7" s="30" t="s">
        <v>138</v>
      </c>
      <c r="B7" s="28">
        <v>30</v>
      </c>
      <c r="C7" s="28">
        <v>30</v>
      </c>
      <c r="D7" s="257">
        <v>5439000</v>
      </c>
      <c r="E7" s="257">
        <v>163170000</v>
      </c>
      <c r="F7" s="257">
        <v>163170000</v>
      </c>
      <c r="G7" s="31">
        <v>16</v>
      </c>
      <c r="H7" s="31">
        <v>16</v>
      </c>
      <c r="I7" s="29">
        <v>87024000</v>
      </c>
      <c r="J7" s="29">
        <v>87024000</v>
      </c>
      <c r="K7" s="31">
        <v>14</v>
      </c>
      <c r="L7" s="31">
        <v>14</v>
      </c>
      <c r="M7" s="29">
        <v>76146000</v>
      </c>
      <c r="N7" s="29">
        <v>76146000</v>
      </c>
      <c r="O7" s="257">
        <v>0</v>
      </c>
      <c r="P7" s="140">
        <v>0</v>
      </c>
    </row>
    <row r="8" spans="1:17" ht="32.25" customHeight="1" x14ac:dyDescent="0.25">
      <c r="A8" s="27" t="s">
        <v>24</v>
      </c>
      <c r="B8" s="28"/>
      <c r="C8" s="28"/>
      <c r="D8" s="29"/>
      <c r="E8" s="29">
        <v>80387000</v>
      </c>
      <c r="F8" s="29">
        <v>80387000</v>
      </c>
      <c r="G8" s="31"/>
      <c r="H8" s="31"/>
      <c r="I8" s="29">
        <v>42605172</v>
      </c>
      <c r="J8" s="29">
        <v>42605172</v>
      </c>
      <c r="K8" s="31"/>
      <c r="L8" s="31"/>
      <c r="M8" s="29">
        <v>37781828</v>
      </c>
      <c r="N8" s="29">
        <v>37781828</v>
      </c>
      <c r="O8" s="257">
        <v>0</v>
      </c>
      <c r="P8" s="264">
        <f>F8-E8</f>
        <v>0</v>
      </c>
    </row>
    <row r="9" spans="1:17" s="275" customFormat="1" ht="27" customHeight="1" x14ac:dyDescent="0.2">
      <c r="A9" s="271" t="s">
        <v>25</v>
      </c>
      <c r="B9" s="272"/>
      <c r="C9" s="272"/>
      <c r="D9" s="273"/>
      <c r="E9" s="273">
        <f>SUM(E5:E8)</f>
        <v>278034730</v>
      </c>
      <c r="F9" s="273">
        <f>SUM(F5:F8)</f>
        <v>278034730</v>
      </c>
      <c r="G9" s="273"/>
      <c r="H9" s="273"/>
      <c r="I9" s="273">
        <f>SUM(I5:I8)</f>
        <v>129629172</v>
      </c>
      <c r="J9" s="273">
        <f>SUM(J5:J8)</f>
        <v>129629172</v>
      </c>
      <c r="K9" s="273"/>
      <c r="L9" s="273"/>
      <c r="M9" s="273">
        <f>SUM(M5:M8)</f>
        <v>148405558</v>
      </c>
      <c r="N9" s="273">
        <f>SUM(N5:N8)</f>
        <v>148405558</v>
      </c>
      <c r="O9" s="274">
        <f t="shared" ref="O9:O11" si="0">SUM(O5:O8)</f>
        <v>0</v>
      </c>
      <c r="P9" s="277">
        <f>SUM(P5:P8)</f>
        <v>0</v>
      </c>
    </row>
    <row r="10" spans="1:17" s="263" customFormat="1" ht="33.75" customHeight="1" x14ac:dyDescent="0.25">
      <c r="A10" s="27" t="s">
        <v>124</v>
      </c>
      <c r="B10" s="28">
        <v>4</v>
      </c>
      <c r="C10" s="28">
        <v>4</v>
      </c>
      <c r="D10" s="29">
        <v>2847260</v>
      </c>
      <c r="E10" s="29">
        <v>11159825</v>
      </c>
      <c r="F10" s="29">
        <v>11159825</v>
      </c>
      <c r="G10" s="31"/>
      <c r="H10" s="31"/>
      <c r="I10" s="29"/>
      <c r="J10" s="29"/>
      <c r="K10" s="28">
        <v>4</v>
      </c>
      <c r="L10" s="28">
        <v>4</v>
      </c>
      <c r="M10" s="29">
        <v>11159825</v>
      </c>
      <c r="N10" s="29">
        <v>11159825</v>
      </c>
      <c r="O10" s="267">
        <f t="shared" si="0"/>
        <v>0</v>
      </c>
      <c r="P10" s="140">
        <f>F10-E10</f>
        <v>0</v>
      </c>
    </row>
    <row r="11" spans="1:17" s="166" customFormat="1" ht="33.75" customHeight="1" thickBot="1" x14ac:dyDescent="0.25">
      <c r="A11" s="276" t="s">
        <v>236</v>
      </c>
      <c r="B11" s="268"/>
      <c r="C11" s="268"/>
      <c r="D11" s="269"/>
      <c r="E11" s="269">
        <f>SUM(E9+E10)</f>
        <v>289194555</v>
      </c>
      <c r="F11" s="269">
        <f t="shared" ref="F11:Q11" si="1">SUM(F9+F10)</f>
        <v>289194555</v>
      </c>
      <c r="G11" s="269"/>
      <c r="H11" s="269"/>
      <c r="I11" s="269">
        <f>SUM(I9+I10)</f>
        <v>129629172</v>
      </c>
      <c r="J11" s="269">
        <f>SUM(J9+J10)</f>
        <v>129629172</v>
      </c>
      <c r="K11" s="269"/>
      <c r="L11" s="269"/>
      <c r="M11" s="269">
        <f>SUM(M9+M10)</f>
        <v>159565383</v>
      </c>
      <c r="N11" s="269">
        <f>SUM(N9+N10)</f>
        <v>159565383</v>
      </c>
      <c r="O11" s="269">
        <f t="shared" si="0"/>
        <v>0</v>
      </c>
      <c r="P11" s="270">
        <f>F11-E11</f>
        <v>0</v>
      </c>
      <c r="Q11" s="201">
        <f t="shared" si="1"/>
        <v>0</v>
      </c>
    </row>
    <row r="12" spans="1:17" ht="27" customHeight="1" x14ac:dyDescent="0.2">
      <c r="A12" t="s">
        <v>285</v>
      </c>
    </row>
  </sheetData>
  <mergeCells count="13">
    <mergeCell ref="K1:P1"/>
    <mergeCell ref="O2:P3"/>
    <mergeCell ref="G3:J3"/>
    <mergeCell ref="K3:N3"/>
    <mergeCell ref="I4:J4"/>
    <mergeCell ref="K4:L4"/>
    <mergeCell ref="M4:N4"/>
    <mergeCell ref="A2:A4"/>
    <mergeCell ref="B2:C4"/>
    <mergeCell ref="D2:D4"/>
    <mergeCell ref="E2:F4"/>
    <mergeCell ref="G2:N2"/>
    <mergeCell ref="G4:H4"/>
  </mergeCells>
  <phoneticPr fontId="25" type="noConversion"/>
  <pageMargins left="0.74803149606299213" right="0.74803149606299213" top="1.2562500000000001" bottom="0.98425196850393704" header="0.51181102362204722" footer="0.51181102362204722"/>
  <pageSetup paperSize="9" scale="70" orientation="landscape" r:id="rId1"/>
  <headerFooter alignWithMargins="0">
    <oddHeader xml:space="preserve">&amp;L
Csongrád Városi Önkormányzat&amp;C&amp;"Times,Félkövér"&amp;12
1.1.1. Normatíva elszámolás (szociális terület) </oddHeader>
    <oddFooter>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SheetLayoutView="100" workbookViewId="0">
      <selection activeCell="I19" sqref="I19"/>
    </sheetView>
  </sheetViews>
  <sheetFormatPr defaultColWidth="11.5703125" defaultRowHeight="30.75" customHeight="1" x14ac:dyDescent="0.25"/>
  <cols>
    <col min="1" max="1" width="21.28515625" style="77" customWidth="1"/>
    <col min="2" max="2" width="10.28515625" style="77" customWidth="1"/>
    <col min="3" max="3" width="10.7109375" style="77" customWidth="1"/>
    <col min="4" max="4" width="9.85546875" style="77" customWidth="1"/>
    <col min="5" max="5" width="10.85546875" style="77" customWidth="1"/>
    <col min="6" max="6" width="12.42578125" style="77" customWidth="1"/>
    <col min="7" max="8" width="13" style="77" customWidth="1"/>
    <col min="9" max="9" width="14" style="77" customWidth="1"/>
    <col min="10" max="16384" width="11.5703125" style="77"/>
  </cols>
  <sheetData>
    <row r="1" spans="1:9" ht="43.5" customHeight="1" x14ac:dyDescent="0.25">
      <c r="A1" s="533" t="s">
        <v>13</v>
      </c>
      <c r="B1" s="532" t="s">
        <v>61</v>
      </c>
      <c r="C1" s="532"/>
      <c r="D1" s="532" t="s">
        <v>62</v>
      </c>
      <c r="E1" s="532"/>
      <c r="F1" s="538" t="s">
        <v>118</v>
      </c>
      <c r="G1" s="513"/>
      <c r="H1" s="528" t="s">
        <v>63</v>
      </c>
      <c r="I1" s="529"/>
    </row>
    <row r="2" spans="1:9" ht="56.25" customHeight="1" x14ac:dyDescent="0.25">
      <c r="A2" s="534"/>
      <c r="B2" s="78" t="s">
        <v>64</v>
      </c>
      <c r="C2" s="78" t="s">
        <v>2</v>
      </c>
      <c r="D2" s="78" t="s">
        <v>64</v>
      </c>
      <c r="E2" s="78" t="s">
        <v>2</v>
      </c>
      <c r="F2" s="78" t="s">
        <v>64</v>
      </c>
      <c r="G2" s="78" t="s">
        <v>2</v>
      </c>
      <c r="H2" s="78" t="s">
        <v>64</v>
      </c>
      <c r="I2" s="79" t="s">
        <v>2</v>
      </c>
    </row>
    <row r="3" spans="1:9" ht="30.75" customHeight="1" x14ac:dyDescent="0.25">
      <c r="A3" s="80" t="s">
        <v>65</v>
      </c>
      <c r="B3" s="81">
        <v>44</v>
      </c>
      <c r="C3" s="81">
        <v>50</v>
      </c>
      <c r="D3" s="81">
        <v>0</v>
      </c>
      <c r="E3" s="81">
        <v>0</v>
      </c>
      <c r="F3" s="81">
        <v>6</v>
      </c>
      <c r="G3" s="81">
        <v>5</v>
      </c>
      <c r="H3" s="81">
        <f t="shared" ref="H3" si="0">SUM(B3+D3+F3)</f>
        <v>50</v>
      </c>
      <c r="I3" s="82">
        <f t="shared" ref="I3:I9" si="1">SUM(C3,E3,G3)</f>
        <v>55</v>
      </c>
    </row>
    <row r="4" spans="1:9" ht="30.75" customHeight="1" x14ac:dyDescent="0.25">
      <c r="A4" s="80" t="s">
        <v>30</v>
      </c>
      <c r="B4" s="81">
        <v>346</v>
      </c>
      <c r="C4" s="81">
        <v>343</v>
      </c>
      <c r="D4" s="81">
        <v>0</v>
      </c>
      <c r="E4" s="81">
        <v>0</v>
      </c>
      <c r="F4" s="81">
        <v>42</v>
      </c>
      <c r="G4" s="81">
        <v>37</v>
      </c>
      <c r="H4" s="81">
        <f>SUM(B4+D4+F4)</f>
        <v>388</v>
      </c>
      <c r="I4" s="82">
        <f t="shared" si="1"/>
        <v>380</v>
      </c>
    </row>
    <row r="5" spans="1:9" ht="30.75" customHeight="1" x14ac:dyDescent="0.25">
      <c r="A5" s="80" t="s">
        <v>31</v>
      </c>
      <c r="B5" s="81">
        <v>155</v>
      </c>
      <c r="C5" s="81">
        <v>152</v>
      </c>
      <c r="D5" s="81">
        <v>243</v>
      </c>
      <c r="E5" s="81">
        <v>225</v>
      </c>
      <c r="F5" s="81">
        <v>304</v>
      </c>
      <c r="G5" s="81">
        <v>287</v>
      </c>
      <c r="H5" s="81">
        <f>SUM(B5,D5,F5)</f>
        <v>702</v>
      </c>
      <c r="I5" s="82">
        <f t="shared" si="1"/>
        <v>664</v>
      </c>
    </row>
    <row r="6" spans="1:9" ht="30.75" customHeight="1" x14ac:dyDescent="0.25">
      <c r="A6" s="80" t="s">
        <v>32</v>
      </c>
      <c r="B6" s="81">
        <v>1</v>
      </c>
      <c r="C6" s="81">
        <v>2</v>
      </c>
      <c r="D6" s="81">
        <v>8</v>
      </c>
      <c r="E6" s="81">
        <v>29</v>
      </c>
      <c r="F6" s="81">
        <v>10</v>
      </c>
      <c r="G6" s="81">
        <v>31</v>
      </c>
      <c r="H6" s="81">
        <f>SUM(B6,D6,F6)</f>
        <v>19</v>
      </c>
      <c r="I6" s="82">
        <f t="shared" si="1"/>
        <v>62</v>
      </c>
    </row>
    <row r="7" spans="1:9" ht="30.75" customHeight="1" x14ac:dyDescent="0.25">
      <c r="A7" s="80" t="s">
        <v>33</v>
      </c>
      <c r="B7" s="81">
        <v>2</v>
      </c>
      <c r="C7" s="81">
        <v>7</v>
      </c>
      <c r="D7" s="81">
        <v>7</v>
      </c>
      <c r="E7" s="81">
        <v>11</v>
      </c>
      <c r="F7" s="81">
        <v>8</v>
      </c>
      <c r="G7" s="81">
        <v>5</v>
      </c>
      <c r="H7" s="81">
        <v>20</v>
      </c>
      <c r="I7" s="82">
        <f t="shared" si="1"/>
        <v>23</v>
      </c>
    </row>
    <row r="8" spans="1:9" ht="30.75" customHeight="1" x14ac:dyDescent="0.25">
      <c r="A8" s="80" t="s">
        <v>152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f>SUM(B8,D8,F8)</f>
        <v>0</v>
      </c>
      <c r="I8" s="82">
        <f t="shared" si="1"/>
        <v>0</v>
      </c>
    </row>
    <row r="9" spans="1:9" ht="30.75" customHeight="1" x14ac:dyDescent="0.25">
      <c r="A9" s="80" t="s">
        <v>34</v>
      </c>
      <c r="B9" s="81">
        <v>7</v>
      </c>
      <c r="C9" s="81">
        <v>9</v>
      </c>
      <c r="D9" s="81">
        <v>33</v>
      </c>
      <c r="E9" s="81">
        <v>40</v>
      </c>
      <c r="F9" s="81">
        <v>30</v>
      </c>
      <c r="G9" s="81">
        <v>34</v>
      </c>
      <c r="H9" s="81">
        <f>SUM(B9,D9,F9)</f>
        <v>70</v>
      </c>
      <c r="I9" s="82">
        <f t="shared" si="1"/>
        <v>83</v>
      </c>
    </row>
    <row r="10" spans="1:9" ht="30.75" customHeight="1" thickBot="1" x14ac:dyDescent="0.3">
      <c r="A10" s="83" t="s">
        <v>63</v>
      </c>
      <c r="B10" s="84">
        <f t="shared" ref="B10:I10" si="2">SUM(B3:B9)</f>
        <v>555</v>
      </c>
      <c r="C10" s="84">
        <f t="shared" si="2"/>
        <v>563</v>
      </c>
      <c r="D10" s="84">
        <f t="shared" si="2"/>
        <v>291</v>
      </c>
      <c r="E10" s="84">
        <f t="shared" si="2"/>
        <v>305</v>
      </c>
      <c r="F10" s="84">
        <f t="shared" si="2"/>
        <v>400</v>
      </c>
      <c r="G10" s="84">
        <f t="shared" si="2"/>
        <v>399</v>
      </c>
      <c r="H10" s="84">
        <f t="shared" si="2"/>
        <v>1249</v>
      </c>
      <c r="I10" s="85">
        <f t="shared" si="2"/>
        <v>1267</v>
      </c>
    </row>
    <row r="11" spans="1:9" ht="30.75" customHeight="1" x14ac:dyDescent="0.25">
      <c r="A11" s="86"/>
      <c r="B11" s="87"/>
      <c r="C11" s="87"/>
      <c r="D11" s="87"/>
      <c r="E11" s="87"/>
      <c r="F11" s="87"/>
      <c r="G11" s="87"/>
      <c r="H11" s="87"/>
      <c r="I11" s="87"/>
    </row>
    <row r="12" spans="1:9" ht="30.75" customHeight="1" x14ac:dyDescent="0.25">
      <c r="A12" s="86"/>
      <c r="B12" s="87"/>
      <c r="C12" s="87"/>
      <c r="D12" s="87"/>
      <c r="E12" s="87"/>
      <c r="F12" s="87"/>
      <c r="G12" s="87"/>
      <c r="H12" s="87"/>
      <c r="I12" s="87"/>
    </row>
    <row r="13" spans="1:9" ht="30.75" customHeight="1" thickBot="1" x14ac:dyDescent="0.3"/>
    <row r="14" spans="1:9" ht="30.75" customHeight="1" x14ac:dyDescent="0.25">
      <c r="A14" s="533" t="s">
        <v>13</v>
      </c>
      <c r="B14" s="535" t="s">
        <v>111</v>
      </c>
      <c r="C14" s="536"/>
      <c r="D14" s="537"/>
      <c r="E14" s="530" t="s">
        <v>250</v>
      </c>
      <c r="F14" s="528" t="s">
        <v>112</v>
      </c>
      <c r="G14" s="528"/>
      <c r="H14" s="528" t="s">
        <v>113</v>
      </c>
      <c r="I14" s="529"/>
    </row>
    <row r="15" spans="1:9" ht="30.75" customHeight="1" x14ac:dyDescent="0.25">
      <c r="A15" s="534"/>
      <c r="B15" s="78" t="s">
        <v>29</v>
      </c>
      <c r="C15" s="78" t="s">
        <v>66</v>
      </c>
      <c r="D15" s="78" t="s">
        <v>2</v>
      </c>
      <c r="E15" s="531"/>
      <c r="F15" s="78" t="s">
        <v>64</v>
      </c>
      <c r="G15" s="78" t="s">
        <v>66</v>
      </c>
      <c r="H15" s="78" t="s">
        <v>2</v>
      </c>
      <c r="I15" s="88" t="s">
        <v>67</v>
      </c>
    </row>
    <row r="16" spans="1:9" ht="42" customHeight="1" x14ac:dyDescent="0.25">
      <c r="A16" s="89" t="s">
        <v>251</v>
      </c>
      <c r="B16" s="90">
        <v>29.9</v>
      </c>
      <c r="C16" s="90">
        <v>30.68</v>
      </c>
      <c r="D16" s="90">
        <v>30.66</v>
      </c>
      <c r="E16" s="81">
        <v>2700300</v>
      </c>
      <c r="F16" s="81">
        <v>80738970</v>
      </c>
      <c r="G16" s="81">
        <v>82643730</v>
      </c>
      <c r="H16" s="81">
        <v>82594890</v>
      </c>
      <c r="I16" s="82">
        <f>SUM(H16-G16)</f>
        <v>-48840</v>
      </c>
    </row>
    <row r="17" spans="1:9" ht="38.25" customHeight="1" x14ac:dyDescent="0.25">
      <c r="A17" s="89" t="s">
        <v>110</v>
      </c>
      <c r="B17" s="81">
        <v>0</v>
      </c>
      <c r="C17" s="81">
        <v>0</v>
      </c>
      <c r="D17" s="81">
        <v>0</v>
      </c>
      <c r="E17" s="81"/>
      <c r="F17" s="81">
        <v>88528072</v>
      </c>
      <c r="G17" s="81">
        <v>104138994</v>
      </c>
      <c r="H17" s="81">
        <v>104138994</v>
      </c>
      <c r="I17" s="82">
        <f>SUM(H17-G17)</f>
        <v>0</v>
      </c>
    </row>
    <row r="18" spans="1:9" ht="51.75" customHeight="1" x14ac:dyDescent="0.25">
      <c r="A18" s="135" t="s">
        <v>119</v>
      </c>
      <c r="B18" s="136">
        <v>1919</v>
      </c>
      <c r="C18" s="136">
        <v>2508</v>
      </c>
      <c r="D18" s="136">
        <v>2442</v>
      </c>
      <c r="E18" s="136">
        <v>285</v>
      </c>
      <c r="F18" s="136">
        <v>546915</v>
      </c>
      <c r="G18" s="136">
        <v>714780</v>
      </c>
      <c r="H18" s="136">
        <v>695970</v>
      </c>
      <c r="I18" s="82">
        <f>SUM(H18-G18)</f>
        <v>-18810</v>
      </c>
    </row>
    <row r="19" spans="1:9" s="94" customFormat="1" ht="30.75" customHeight="1" thickBot="1" x14ac:dyDescent="0.3">
      <c r="A19" s="91" t="s">
        <v>63</v>
      </c>
      <c r="B19" s="92"/>
      <c r="C19" s="92"/>
      <c r="D19" s="92"/>
      <c r="E19" s="93"/>
      <c r="F19" s="93">
        <f>SUM(F16:F18)</f>
        <v>169813957</v>
      </c>
      <c r="G19" s="93">
        <f>SUM(G16:G18)</f>
        <v>187497504</v>
      </c>
      <c r="H19" s="93">
        <f>SUM(H16:H18)</f>
        <v>187429854</v>
      </c>
      <c r="I19" s="278">
        <f>SUM(H19-G19)</f>
        <v>-67650</v>
      </c>
    </row>
  </sheetData>
  <mergeCells count="10">
    <mergeCell ref="A1:A2"/>
    <mergeCell ref="B1:C1"/>
    <mergeCell ref="A14:A15"/>
    <mergeCell ref="B14:D14"/>
    <mergeCell ref="F1:G1"/>
    <mergeCell ref="H1:I1"/>
    <mergeCell ref="H14:I14"/>
    <mergeCell ref="E14:E15"/>
    <mergeCell ref="F14:G14"/>
    <mergeCell ref="D1:E1"/>
  </mergeCells>
  <phoneticPr fontId="25" type="noConversion"/>
  <pageMargins left="0.84312500000000001" right="0.74803149606299213" top="1.5390625" bottom="0.98425196850393704" header="0.63604166666666662" footer="0.51181102362204722"/>
  <pageSetup paperSize="9" scale="75" orientation="portrait" r:id="rId1"/>
  <headerFooter alignWithMargins="0">
    <oddHeader>&amp;L
Csongrád Városi Önkormányzat&amp;C&amp;"Times,Félkövér"&amp;12 
1.1.1. Gyermek és diákétkeztetés támogatása 
2022. évre &amp;R
Adatok fő/Ft</oddHeader>
    <oddFooter>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view="pageLayout" zoomScale="59" zoomScaleSheetLayoutView="46" zoomScalePageLayoutView="59" workbookViewId="0">
      <selection activeCell="K67" sqref="K67"/>
    </sheetView>
  </sheetViews>
  <sheetFormatPr defaultRowHeight="17.25" customHeight="1" x14ac:dyDescent="0.25"/>
  <cols>
    <col min="1" max="1" width="65" style="170" customWidth="1"/>
    <col min="2" max="2" width="24.85546875" style="171" customWidth="1"/>
    <col min="3" max="3" width="27.85546875" style="171" customWidth="1"/>
    <col min="4" max="4" width="23.28515625" style="171" customWidth="1"/>
    <col min="5" max="5" width="23.7109375" style="171" customWidth="1"/>
    <col min="6" max="6" width="24.5703125" style="171" customWidth="1"/>
    <col min="7" max="7" width="23.140625" style="171" customWidth="1"/>
    <col min="8" max="8" width="26.28515625" style="171" customWidth="1"/>
    <col min="9" max="9" width="24.28515625" style="171" customWidth="1"/>
    <col min="10" max="10" width="29.7109375" style="171" customWidth="1"/>
    <col min="11" max="11" width="30" style="171" customWidth="1"/>
    <col min="12" max="12" width="27.140625" style="171" customWidth="1"/>
    <col min="13" max="13" width="23.7109375" style="171" customWidth="1"/>
    <col min="14" max="14" width="15.7109375" style="189" customWidth="1"/>
    <col min="15" max="15" width="14.28515625" style="170" customWidth="1"/>
    <col min="16" max="16384" width="9.140625" style="170"/>
  </cols>
  <sheetData>
    <row r="1" spans="1:14" ht="24" customHeight="1" x14ac:dyDescent="0.25">
      <c r="A1" s="320" t="s">
        <v>0</v>
      </c>
      <c r="B1" s="539" t="s">
        <v>199</v>
      </c>
      <c r="C1" s="540"/>
      <c r="D1" s="540"/>
      <c r="E1" s="539" t="s">
        <v>198</v>
      </c>
      <c r="F1" s="540"/>
      <c r="G1" s="540"/>
      <c r="H1" s="539" t="s">
        <v>197</v>
      </c>
      <c r="I1" s="540"/>
      <c r="J1" s="540"/>
      <c r="K1" s="539" t="s">
        <v>196</v>
      </c>
      <c r="L1" s="540"/>
      <c r="M1" s="541"/>
      <c r="N1" s="542" t="s">
        <v>1</v>
      </c>
    </row>
    <row r="2" spans="1:14" s="205" customFormat="1" ht="45" customHeight="1" x14ac:dyDescent="0.25">
      <c r="A2" s="321"/>
      <c r="B2" s="322" t="s">
        <v>314</v>
      </c>
      <c r="C2" s="206" t="s">
        <v>315</v>
      </c>
      <c r="D2" s="206" t="s">
        <v>316</v>
      </c>
      <c r="E2" s="322" t="s">
        <v>314</v>
      </c>
      <c r="F2" s="206" t="s">
        <v>315</v>
      </c>
      <c r="G2" s="206" t="s">
        <v>316</v>
      </c>
      <c r="H2" s="322" t="s">
        <v>314</v>
      </c>
      <c r="I2" s="206" t="s">
        <v>315</v>
      </c>
      <c r="J2" s="206" t="s">
        <v>316</v>
      </c>
      <c r="K2" s="322" t="s">
        <v>314</v>
      </c>
      <c r="L2" s="206" t="s">
        <v>315</v>
      </c>
      <c r="M2" s="206" t="s">
        <v>316</v>
      </c>
      <c r="N2" s="543"/>
    </row>
    <row r="3" spans="1:14" s="203" customFormat="1" ht="17.25" customHeight="1" x14ac:dyDescent="0.25">
      <c r="A3" s="204">
        <v>1</v>
      </c>
      <c r="B3" s="204">
        <v>2</v>
      </c>
      <c r="C3" s="204">
        <v>3</v>
      </c>
      <c r="D3" s="204">
        <v>4</v>
      </c>
      <c r="E3" s="204">
        <v>5</v>
      </c>
      <c r="F3" s="204">
        <v>6</v>
      </c>
      <c r="G3" s="204">
        <v>7</v>
      </c>
      <c r="H3" s="204">
        <v>8</v>
      </c>
      <c r="I3" s="204">
        <v>9</v>
      </c>
      <c r="J3" s="204">
        <v>10</v>
      </c>
      <c r="K3" s="204">
        <v>11</v>
      </c>
      <c r="L3" s="204">
        <v>12</v>
      </c>
      <c r="M3" s="296">
        <v>13</v>
      </c>
      <c r="N3" s="204">
        <v>14</v>
      </c>
    </row>
    <row r="4" spans="1:14" ht="17.25" customHeight="1" x14ac:dyDescent="0.25">
      <c r="A4" s="198" t="s">
        <v>195</v>
      </c>
      <c r="B4" s="179">
        <v>148262000</v>
      </c>
      <c r="C4" s="179">
        <v>183963888</v>
      </c>
      <c r="D4" s="179">
        <v>170351689</v>
      </c>
      <c r="E4" s="179">
        <v>3000000</v>
      </c>
      <c r="F4" s="179">
        <v>10014255</v>
      </c>
      <c r="G4" s="179">
        <v>10014255</v>
      </c>
      <c r="H4" s="179">
        <v>260437684</v>
      </c>
      <c r="I4" s="179">
        <v>279437700</v>
      </c>
      <c r="J4" s="179">
        <v>279437700</v>
      </c>
      <c r="K4" s="179">
        <f t="shared" ref="K4:K47" si="0">(B4+E4+H4)</f>
        <v>411699684</v>
      </c>
      <c r="L4" s="179">
        <f t="shared" ref="L4:M11" si="1">SUM(C4+F4+I4)</f>
        <v>473415843</v>
      </c>
      <c r="M4" s="323">
        <f t="shared" si="1"/>
        <v>459803644</v>
      </c>
      <c r="N4" s="179">
        <f>SUM(M4/L4*100)</f>
        <v>97.124684523918646</v>
      </c>
    </row>
    <row r="5" spans="1:14" ht="17.25" customHeight="1" x14ac:dyDescent="0.25">
      <c r="A5" s="198" t="s">
        <v>194</v>
      </c>
      <c r="B5" s="179">
        <v>55495000</v>
      </c>
      <c r="C5" s="179">
        <v>71404849</v>
      </c>
      <c r="D5" s="179">
        <v>74257426</v>
      </c>
      <c r="E5" s="81">
        <v>9496865</v>
      </c>
      <c r="F5" s="179">
        <v>14319802</v>
      </c>
      <c r="G5" s="179">
        <v>4822937</v>
      </c>
      <c r="H5" s="179">
        <v>323504592</v>
      </c>
      <c r="I5" s="179">
        <v>369856592</v>
      </c>
      <c r="J5" s="179">
        <v>369856592</v>
      </c>
      <c r="K5" s="179">
        <f t="shared" si="0"/>
        <v>388496457</v>
      </c>
      <c r="L5" s="179">
        <f t="shared" si="1"/>
        <v>455581243</v>
      </c>
      <c r="M5" s="323">
        <f t="shared" si="1"/>
        <v>448936955</v>
      </c>
      <c r="N5" s="179">
        <f t="shared" ref="N5:N67" si="2">SUM(M5/L5*100)</f>
        <v>98.541579992133251</v>
      </c>
    </row>
    <row r="6" spans="1:14" ht="17.25" customHeight="1" x14ac:dyDescent="0.25">
      <c r="A6" s="198" t="s">
        <v>263</v>
      </c>
      <c r="B6" s="179">
        <v>2159000</v>
      </c>
      <c r="C6" s="179">
        <v>5889990</v>
      </c>
      <c r="D6" s="179">
        <v>5369301</v>
      </c>
      <c r="E6" s="81">
        <v>0</v>
      </c>
      <c r="F6" s="179">
        <v>7125199</v>
      </c>
      <c r="G6" s="179">
        <v>7125199</v>
      </c>
      <c r="H6" s="179">
        <v>412673180</v>
      </c>
      <c r="I6" s="179">
        <v>417132134</v>
      </c>
      <c r="J6" s="179">
        <v>417132134</v>
      </c>
      <c r="K6" s="179">
        <f t="shared" si="0"/>
        <v>414832180</v>
      </c>
      <c r="L6" s="179">
        <f t="shared" si="1"/>
        <v>430147323</v>
      </c>
      <c r="M6" s="323">
        <f t="shared" si="1"/>
        <v>429626634</v>
      </c>
      <c r="N6" s="179">
        <f t="shared" si="2"/>
        <v>99.878951007676037</v>
      </c>
    </row>
    <row r="7" spans="1:14" ht="17.25" customHeight="1" x14ac:dyDescent="0.25">
      <c r="A7" s="198" t="s">
        <v>193</v>
      </c>
      <c r="B7" s="179">
        <v>7206000</v>
      </c>
      <c r="C7" s="179">
        <v>22643420</v>
      </c>
      <c r="D7" s="179">
        <v>18388836</v>
      </c>
      <c r="E7" s="81">
        <v>4056000</v>
      </c>
      <c r="F7" s="179">
        <v>86242791</v>
      </c>
      <c r="G7" s="179">
        <v>86242791</v>
      </c>
      <c r="H7" s="179">
        <v>61514346</v>
      </c>
      <c r="I7" s="179">
        <v>65163569</v>
      </c>
      <c r="J7" s="179">
        <v>65163569</v>
      </c>
      <c r="K7" s="179">
        <f t="shared" si="0"/>
        <v>72776346</v>
      </c>
      <c r="L7" s="179">
        <f t="shared" si="1"/>
        <v>174049780</v>
      </c>
      <c r="M7" s="323">
        <f t="shared" si="1"/>
        <v>169795196</v>
      </c>
      <c r="N7" s="179">
        <f t="shared" si="2"/>
        <v>97.555536123056285</v>
      </c>
    </row>
    <row r="8" spans="1:14" ht="17.25" customHeight="1" x14ac:dyDescent="0.25">
      <c r="A8" s="198" t="s">
        <v>192</v>
      </c>
      <c r="B8" s="179">
        <v>20222000</v>
      </c>
      <c r="C8" s="179">
        <v>45550424</v>
      </c>
      <c r="D8" s="179">
        <v>43996167</v>
      </c>
      <c r="E8" s="179">
        <v>10467000</v>
      </c>
      <c r="F8" s="179">
        <v>30491052</v>
      </c>
      <c r="G8" s="179">
        <v>27465502</v>
      </c>
      <c r="H8" s="179">
        <v>54761368</v>
      </c>
      <c r="I8" s="179">
        <v>59355545</v>
      </c>
      <c r="J8" s="179">
        <v>59355545</v>
      </c>
      <c r="K8" s="179">
        <f t="shared" si="0"/>
        <v>85450368</v>
      </c>
      <c r="L8" s="179">
        <f t="shared" si="1"/>
        <v>135397021</v>
      </c>
      <c r="M8" s="323">
        <f t="shared" si="1"/>
        <v>130817214</v>
      </c>
      <c r="N8" s="179">
        <f t="shared" si="2"/>
        <v>96.617497958097616</v>
      </c>
    </row>
    <row r="9" spans="1:14" s="196" customFormat="1" ht="17.25" customHeight="1" x14ac:dyDescent="0.25">
      <c r="A9" s="198" t="s">
        <v>191</v>
      </c>
      <c r="B9" s="202">
        <v>5000000</v>
      </c>
      <c r="C9" s="200">
        <v>7139307</v>
      </c>
      <c r="D9" s="200">
        <v>6610135</v>
      </c>
      <c r="E9" s="81">
        <v>0</v>
      </c>
      <c r="F9" s="200">
        <v>5990000</v>
      </c>
      <c r="G9" s="200">
        <v>6355000</v>
      </c>
      <c r="H9" s="179">
        <v>14000000</v>
      </c>
      <c r="I9" s="200">
        <v>13227542</v>
      </c>
      <c r="J9" s="200">
        <v>13227542</v>
      </c>
      <c r="K9" s="179">
        <f t="shared" si="0"/>
        <v>19000000</v>
      </c>
      <c r="L9" s="179">
        <f t="shared" si="1"/>
        <v>26356849</v>
      </c>
      <c r="M9" s="323">
        <f t="shared" si="1"/>
        <v>26192677</v>
      </c>
      <c r="N9" s="179">
        <f t="shared" si="2"/>
        <v>99.377118258711434</v>
      </c>
    </row>
    <row r="10" spans="1:14" s="196" customFormat="1" ht="17.25" customHeight="1" x14ac:dyDescent="0.25">
      <c r="A10" s="198" t="s">
        <v>190</v>
      </c>
      <c r="B10" s="179">
        <v>87707883</v>
      </c>
      <c r="C10" s="179">
        <v>136677523</v>
      </c>
      <c r="D10" s="179">
        <v>134454897</v>
      </c>
      <c r="E10" s="179">
        <v>624046305</v>
      </c>
      <c r="F10" s="179">
        <v>639310245</v>
      </c>
      <c r="G10" s="179">
        <v>626841796</v>
      </c>
      <c r="H10" s="179">
        <v>369382710</v>
      </c>
      <c r="I10" s="179">
        <v>523006257</v>
      </c>
      <c r="J10" s="179">
        <v>523006257</v>
      </c>
      <c r="K10" s="179">
        <f t="shared" si="0"/>
        <v>1081136898</v>
      </c>
      <c r="L10" s="179">
        <f t="shared" si="1"/>
        <v>1298994025</v>
      </c>
      <c r="M10" s="323">
        <f t="shared" si="1"/>
        <v>1284302950</v>
      </c>
      <c r="N10" s="179">
        <f t="shared" si="2"/>
        <v>98.869042142052962</v>
      </c>
    </row>
    <row r="11" spans="1:14" s="196" customFormat="1" ht="20.25" customHeight="1" x14ac:dyDescent="0.25">
      <c r="A11" s="199" t="s">
        <v>189</v>
      </c>
      <c r="B11" s="179">
        <v>49000000</v>
      </c>
      <c r="C11" s="179">
        <v>70166496</v>
      </c>
      <c r="D11" s="179">
        <v>70041420</v>
      </c>
      <c r="E11" s="189">
        <v>0</v>
      </c>
      <c r="F11" s="179">
        <v>1027215</v>
      </c>
      <c r="G11" s="179">
        <v>1027215</v>
      </c>
      <c r="H11" s="179">
        <v>162814175</v>
      </c>
      <c r="I11" s="179">
        <v>204894649</v>
      </c>
      <c r="J11" s="179">
        <v>204894649</v>
      </c>
      <c r="K11" s="179">
        <f t="shared" si="0"/>
        <v>211814175</v>
      </c>
      <c r="L11" s="179">
        <f t="shared" si="1"/>
        <v>276088360</v>
      </c>
      <c r="M11" s="323">
        <f t="shared" si="1"/>
        <v>275963284</v>
      </c>
      <c r="N11" s="179">
        <f t="shared" si="2"/>
        <v>99.954697112185386</v>
      </c>
    </row>
    <row r="12" spans="1:14" s="196" customFormat="1" ht="17.25" customHeight="1" x14ac:dyDescent="0.25">
      <c r="A12" s="198" t="s">
        <v>188</v>
      </c>
      <c r="B12" s="197">
        <f t="shared" ref="B12:J12" si="3">SUM(B4:B11)</f>
        <v>375051883</v>
      </c>
      <c r="C12" s="197">
        <f t="shared" si="3"/>
        <v>543435897</v>
      </c>
      <c r="D12" s="197">
        <f t="shared" si="3"/>
        <v>523469871</v>
      </c>
      <c r="E12" s="197">
        <f t="shared" si="3"/>
        <v>651066170</v>
      </c>
      <c r="F12" s="197">
        <f t="shared" si="3"/>
        <v>794520559</v>
      </c>
      <c r="G12" s="197">
        <f t="shared" si="3"/>
        <v>769894695</v>
      </c>
      <c r="H12" s="197">
        <f t="shared" si="3"/>
        <v>1659088055</v>
      </c>
      <c r="I12" s="197">
        <f t="shared" si="3"/>
        <v>1932073988</v>
      </c>
      <c r="J12" s="197">
        <f t="shared" si="3"/>
        <v>1932073988</v>
      </c>
      <c r="K12" s="179">
        <f t="shared" si="0"/>
        <v>2685206108</v>
      </c>
      <c r="L12" s="197">
        <f>SUM(L4:L11)</f>
        <v>3270030444</v>
      </c>
      <c r="M12" s="324">
        <f>SUM(M4:M11)</f>
        <v>3225438554</v>
      </c>
      <c r="N12" s="179">
        <f t="shared" si="2"/>
        <v>98.636346334884465</v>
      </c>
    </row>
    <row r="13" spans="1:14" ht="17.25" customHeight="1" x14ac:dyDescent="0.25">
      <c r="A13" s="195" t="s">
        <v>187</v>
      </c>
      <c r="B13" s="179"/>
      <c r="C13" s="179"/>
      <c r="D13" s="179"/>
      <c r="E13" s="189"/>
      <c r="F13" s="179"/>
      <c r="G13" s="179"/>
      <c r="H13" s="179"/>
      <c r="I13" s="179"/>
      <c r="J13" s="179"/>
      <c r="K13" s="179">
        <f t="shared" si="0"/>
        <v>0</v>
      </c>
      <c r="L13" s="179">
        <f t="shared" ref="L13:M21" si="4">SUM(C13+F13+I13)</f>
        <v>0</v>
      </c>
      <c r="M13" s="323">
        <f t="shared" si="4"/>
        <v>0</v>
      </c>
      <c r="N13" s="179"/>
    </row>
    <row r="14" spans="1:14" s="193" customFormat="1" ht="30.75" customHeight="1" x14ac:dyDescent="0.25">
      <c r="A14" s="194" t="s">
        <v>186</v>
      </c>
      <c r="B14" s="179"/>
      <c r="C14" s="179"/>
      <c r="D14" s="179">
        <v>62417</v>
      </c>
      <c r="E14" s="325"/>
      <c r="F14" s="179"/>
      <c r="G14" s="179"/>
      <c r="H14" s="179">
        <v>62092930</v>
      </c>
      <c r="I14" s="179">
        <v>61479119</v>
      </c>
      <c r="J14" s="179">
        <v>61269884</v>
      </c>
      <c r="K14" s="179">
        <f t="shared" si="0"/>
        <v>62092930</v>
      </c>
      <c r="L14" s="179">
        <f t="shared" si="4"/>
        <v>61479119</v>
      </c>
      <c r="M14" s="323">
        <f t="shared" si="4"/>
        <v>61332301</v>
      </c>
      <c r="N14" s="179">
        <f t="shared" si="2"/>
        <v>99.761190462081927</v>
      </c>
    </row>
    <row r="15" spans="1:14" ht="25.5" customHeight="1" x14ac:dyDescent="0.25">
      <c r="A15" s="184" t="s">
        <v>185</v>
      </c>
      <c r="B15" s="183">
        <v>1040000000</v>
      </c>
      <c r="C15" s="183">
        <v>1191451791</v>
      </c>
      <c r="D15" s="183">
        <v>1199800997</v>
      </c>
      <c r="E15" s="189"/>
      <c r="F15" s="183"/>
      <c r="G15" s="183"/>
      <c r="H15" s="183"/>
      <c r="I15" s="179"/>
      <c r="J15" s="179"/>
      <c r="K15" s="179">
        <f t="shared" si="0"/>
        <v>1040000000</v>
      </c>
      <c r="L15" s="179">
        <f t="shared" si="4"/>
        <v>1191451791</v>
      </c>
      <c r="M15" s="323">
        <f t="shared" si="4"/>
        <v>1199800997</v>
      </c>
      <c r="N15" s="179">
        <f t="shared" si="2"/>
        <v>100.70075902886448</v>
      </c>
    </row>
    <row r="16" spans="1:14" ht="24.75" customHeight="1" x14ac:dyDescent="0.25">
      <c r="A16" s="184" t="s">
        <v>184</v>
      </c>
      <c r="B16" s="183"/>
      <c r="C16" s="183"/>
      <c r="D16" s="183"/>
      <c r="E16" s="189"/>
      <c r="F16" s="183"/>
      <c r="G16" s="183"/>
      <c r="H16" s="183"/>
      <c r="I16" s="179"/>
      <c r="J16" s="192"/>
      <c r="K16" s="179">
        <f t="shared" si="0"/>
        <v>0</v>
      </c>
      <c r="L16" s="179">
        <f t="shared" si="4"/>
        <v>0</v>
      </c>
      <c r="M16" s="323">
        <f t="shared" si="4"/>
        <v>0</v>
      </c>
      <c r="N16" s="179"/>
    </row>
    <row r="17" spans="1:14" ht="24.75" customHeight="1" x14ac:dyDescent="0.25">
      <c r="A17" s="191" t="s">
        <v>183</v>
      </c>
      <c r="B17" s="185">
        <v>354000000</v>
      </c>
      <c r="C17" s="185">
        <v>351000000</v>
      </c>
      <c r="D17" s="185">
        <v>236982840</v>
      </c>
      <c r="E17" s="183">
        <v>345061938</v>
      </c>
      <c r="F17" s="183">
        <v>387004284</v>
      </c>
      <c r="G17" s="183">
        <v>295183833</v>
      </c>
      <c r="H17" s="185">
        <v>23789306</v>
      </c>
      <c r="I17" s="179">
        <v>345467729</v>
      </c>
      <c r="J17" s="179">
        <v>161032511</v>
      </c>
      <c r="K17" s="179">
        <f t="shared" si="0"/>
        <v>722851244</v>
      </c>
      <c r="L17" s="179">
        <f t="shared" si="4"/>
        <v>1083472013</v>
      </c>
      <c r="M17" s="323">
        <f t="shared" si="4"/>
        <v>693199184</v>
      </c>
      <c r="N17" s="179">
        <f t="shared" si="2"/>
        <v>63.97942685022543</v>
      </c>
    </row>
    <row r="18" spans="1:14" ht="23.25" customHeight="1" x14ac:dyDescent="0.25">
      <c r="A18" s="184" t="s">
        <v>182</v>
      </c>
      <c r="B18" s="185">
        <v>1319496778</v>
      </c>
      <c r="C18" s="185">
        <v>1391400401</v>
      </c>
      <c r="D18" s="185">
        <v>1391400401</v>
      </c>
      <c r="E18" s="189"/>
      <c r="F18" s="183"/>
      <c r="G18" s="183"/>
      <c r="H18" s="185"/>
      <c r="I18" s="179"/>
      <c r="J18" s="179"/>
      <c r="K18" s="179">
        <f t="shared" si="0"/>
        <v>1319496778</v>
      </c>
      <c r="L18" s="179">
        <f t="shared" si="4"/>
        <v>1391400401</v>
      </c>
      <c r="M18" s="323">
        <f t="shared" si="4"/>
        <v>1391400401</v>
      </c>
      <c r="N18" s="179">
        <f t="shared" si="2"/>
        <v>100</v>
      </c>
    </row>
    <row r="19" spans="1:14" ht="25.5" customHeight="1" x14ac:dyDescent="0.25">
      <c r="A19" s="184" t="s">
        <v>317</v>
      </c>
      <c r="B19" s="185">
        <v>11159825</v>
      </c>
      <c r="C19" s="185">
        <v>11159825</v>
      </c>
      <c r="D19" s="185">
        <v>11159825</v>
      </c>
      <c r="E19" s="189"/>
      <c r="F19" s="183"/>
      <c r="G19" s="183"/>
      <c r="H19" s="185"/>
      <c r="I19" s="179"/>
      <c r="J19" s="179"/>
      <c r="K19" s="179">
        <f t="shared" si="0"/>
        <v>11159825</v>
      </c>
      <c r="L19" s="179">
        <f t="shared" si="4"/>
        <v>11159825</v>
      </c>
      <c r="M19" s="323">
        <f t="shared" si="4"/>
        <v>11159825</v>
      </c>
      <c r="N19" s="179">
        <f t="shared" si="2"/>
        <v>100</v>
      </c>
    </row>
    <row r="20" spans="1:14" ht="30.75" customHeight="1" x14ac:dyDescent="0.25">
      <c r="A20" s="184" t="s">
        <v>331</v>
      </c>
      <c r="B20" s="185"/>
      <c r="C20" s="185">
        <v>2940000</v>
      </c>
      <c r="D20" s="185">
        <v>2940000</v>
      </c>
      <c r="E20" s="189"/>
      <c r="F20" s="183"/>
      <c r="G20" s="183">
        <v>240000</v>
      </c>
      <c r="H20" s="185"/>
      <c r="I20" s="179">
        <v>1550452</v>
      </c>
      <c r="J20" s="179"/>
      <c r="K20" s="179">
        <f t="shared" si="0"/>
        <v>0</v>
      </c>
      <c r="L20" s="179">
        <f t="shared" si="4"/>
        <v>4490452</v>
      </c>
      <c r="M20" s="323">
        <f t="shared" si="4"/>
        <v>3180000</v>
      </c>
      <c r="N20" s="179">
        <f t="shared" si="2"/>
        <v>70.816924443240907</v>
      </c>
    </row>
    <row r="21" spans="1:14" ht="21" customHeight="1" x14ac:dyDescent="0.25">
      <c r="A21" s="184" t="s">
        <v>318</v>
      </c>
      <c r="B21" s="185">
        <v>11500000</v>
      </c>
      <c r="C21" s="185">
        <v>11500000</v>
      </c>
      <c r="D21" s="185">
        <v>11500000</v>
      </c>
      <c r="E21" s="189"/>
      <c r="F21" s="183"/>
      <c r="G21" s="183"/>
      <c r="H21" s="185"/>
      <c r="I21" s="179"/>
      <c r="J21" s="179"/>
      <c r="K21" s="179">
        <f t="shared" si="0"/>
        <v>11500000</v>
      </c>
      <c r="L21" s="179">
        <f t="shared" si="4"/>
        <v>11500000</v>
      </c>
      <c r="M21" s="323">
        <f t="shared" si="4"/>
        <v>11500000</v>
      </c>
      <c r="N21" s="179">
        <f t="shared" si="2"/>
        <v>100</v>
      </c>
    </row>
    <row r="22" spans="1:14" ht="21" customHeight="1" x14ac:dyDescent="0.25">
      <c r="A22" s="184" t="s">
        <v>181</v>
      </c>
      <c r="B22" s="185">
        <v>106564002</v>
      </c>
      <c r="C22" s="185">
        <v>167642848</v>
      </c>
      <c r="D22" s="185">
        <v>167642848</v>
      </c>
      <c r="E22" s="189"/>
      <c r="F22" s="183"/>
      <c r="G22" s="183"/>
      <c r="H22" s="185"/>
      <c r="I22" s="179"/>
      <c r="J22" s="179"/>
      <c r="K22" s="179">
        <f t="shared" si="0"/>
        <v>106564002</v>
      </c>
      <c r="L22" s="179">
        <f t="shared" ref="L22:M55" si="5">SUM(C22+F22+I22)</f>
        <v>167642848</v>
      </c>
      <c r="M22" s="323">
        <f t="shared" si="5"/>
        <v>167642848</v>
      </c>
      <c r="N22" s="179">
        <f t="shared" si="2"/>
        <v>100</v>
      </c>
    </row>
    <row r="23" spans="1:14" ht="21" customHeight="1" x14ac:dyDescent="0.25">
      <c r="A23" s="184" t="s">
        <v>180</v>
      </c>
      <c r="B23" s="185"/>
      <c r="C23" s="185"/>
      <c r="D23" s="185"/>
      <c r="E23" s="189"/>
      <c r="F23" s="185"/>
      <c r="G23" s="185"/>
      <c r="H23" s="179">
        <v>10000000</v>
      </c>
      <c r="I23" s="179">
        <v>13864000</v>
      </c>
      <c r="J23" s="179">
        <v>13864000</v>
      </c>
      <c r="K23" s="179">
        <f t="shared" si="0"/>
        <v>10000000</v>
      </c>
      <c r="L23" s="179">
        <f t="shared" si="5"/>
        <v>13864000</v>
      </c>
      <c r="M23" s="323">
        <f t="shared" si="5"/>
        <v>13864000</v>
      </c>
      <c r="N23" s="179">
        <f t="shared" si="2"/>
        <v>100</v>
      </c>
    </row>
    <row r="24" spans="1:14" ht="24.75" customHeight="1" x14ac:dyDescent="0.25">
      <c r="A24" s="184" t="s">
        <v>179</v>
      </c>
      <c r="B24" s="183"/>
      <c r="C24" s="183"/>
      <c r="D24" s="183"/>
      <c r="E24" s="183">
        <v>8000000</v>
      </c>
      <c r="F24" s="183">
        <v>8000000</v>
      </c>
      <c r="G24" s="183">
        <v>7862550</v>
      </c>
      <c r="H24" s="179">
        <v>7000000</v>
      </c>
      <c r="I24" s="179">
        <v>7000000</v>
      </c>
      <c r="J24" s="179">
        <v>1137450</v>
      </c>
      <c r="K24" s="179">
        <f t="shared" si="0"/>
        <v>15000000</v>
      </c>
      <c r="L24" s="179">
        <f t="shared" si="5"/>
        <v>15000000</v>
      </c>
      <c r="M24" s="323">
        <f t="shared" si="5"/>
        <v>9000000</v>
      </c>
      <c r="N24" s="179">
        <f t="shared" si="2"/>
        <v>60</v>
      </c>
    </row>
    <row r="25" spans="1:14" ht="22.5" customHeight="1" x14ac:dyDescent="0.25">
      <c r="A25" s="184" t="s">
        <v>178</v>
      </c>
      <c r="B25" s="183"/>
      <c r="C25" s="183"/>
      <c r="D25" s="183"/>
      <c r="E25" s="189"/>
      <c r="F25" s="183"/>
      <c r="G25" s="183"/>
      <c r="H25" s="179">
        <v>115520000</v>
      </c>
      <c r="I25" s="179">
        <v>115520000</v>
      </c>
      <c r="J25" s="179">
        <v>83357954</v>
      </c>
      <c r="K25" s="179">
        <f t="shared" si="0"/>
        <v>115520000</v>
      </c>
      <c r="L25" s="179">
        <f t="shared" si="5"/>
        <v>115520000</v>
      </c>
      <c r="M25" s="323">
        <f t="shared" si="5"/>
        <v>83357954</v>
      </c>
      <c r="N25" s="179">
        <f t="shared" si="2"/>
        <v>72.15889369806095</v>
      </c>
    </row>
    <row r="26" spans="1:14" ht="26.25" customHeight="1" x14ac:dyDescent="0.25">
      <c r="A26" s="184" t="s">
        <v>319</v>
      </c>
      <c r="B26" s="183"/>
      <c r="C26" s="183"/>
      <c r="D26" s="183"/>
      <c r="E26" s="189"/>
      <c r="F26" s="183">
        <v>21247800</v>
      </c>
      <c r="G26" s="183">
        <v>21247800</v>
      </c>
      <c r="H26" s="183"/>
      <c r="I26" s="179">
        <v>3773723</v>
      </c>
      <c r="J26" s="179">
        <v>3501857</v>
      </c>
      <c r="K26" s="179">
        <f t="shared" si="0"/>
        <v>0</v>
      </c>
      <c r="L26" s="179">
        <f t="shared" si="5"/>
        <v>25021523</v>
      </c>
      <c r="M26" s="323">
        <f t="shared" si="5"/>
        <v>24749657</v>
      </c>
      <c r="N26" s="179">
        <f t="shared" si="2"/>
        <v>98.913471414190084</v>
      </c>
    </row>
    <row r="27" spans="1:14" ht="24.75" customHeight="1" x14ac:dyDescent="0.25">
      <c r="A27" s="184" t="s">
        <v>177</v>
      </c>
      <c r="B27" s="183"/>
      <c r="C27" s="183"/>
      <c r="D27" s="183"/>
      <c r="E27" s="189"/>
      <c r="F27" s="183"/>
      <c r="G27" s="183"/>
      <c r="H27" s="179">
        <v>1067000</v>
      </c>
      <c r="I27" s="179">
        <v>1067000</v>
      </c>
      <c r="J27" s="179">
        <v>1067004</v>
      </c>
      <c r="K27" s="179">
        <f t="shared" si="0"/>
        <v>1067000</v>
      </c>
      <c r="L27" s="179">
        <f t="shared" si="5"/>
        <v>1067000</v>
      </c>
      <c r="M27" s="323">
        <f t="shared" si="5"/>
        <v>1067004</v>
      </c>
      <c r="N27" s="179">
        <f t="shared" si="2"/>
        <v>100.00037488284912</v>
      </c>
    </row>
    <row r="28" spans="1:14" ht="25.5" customHeight="1" x14ac:dyDescent="0.25">
      <c r="A28" s="184" t="s">
        <v>176</v>
      </c>
      <c r="B28" s="183"/>
      <c r="C28" s="183"/>
      <c r="D28" s="183"/>
      <c r="E28" s="189"/>
      <c r="F28" s="183"/>
      <c r="G28" s="183"/>
      <c r="H28" s="183"/>
      <c r="I28" s="179">
        <v>47600</v>
      </c>
      <c r="J28" s="179">
        <v>47600</v>
      </c>
      <c r="K28" s="179">
        <f t="shared" si="0"/>
        <v>0</v>
      </c>
      <c r="L28" s="179">
        <f t="shared" si="5"/>
        <v>47600</v>
      </c>
      <c r="M28" s="323">
        <f t="shared" si="5"/>
        <v>47600</v>
      </c>
      <c r="N28" s="179">
        <f t="shared" si="2"/>
        <v>100</v>
      </c>
    </row>
    <row r="29" spans="1:14" ht="22.5" customHeight="1" x14ac:dyDescent="0.25">
      <c r="A29" s="184" t="s">
        <v>332</v>
      </c>
      <c r="B29" s="183"/>
      <c r="C29" s="183"/>
      <c r="D29" s="183"/>
      <c r="E29" s="189"/>
      <c r="F29" s="183"/>
      <c r="G29" s="183"/>
      <c r="H29" s="183">
        <v>0</v>
      </c>
      <c r="I29" s="179">
        <v>1370710</v>
      </c>
      <c r="J29" s="179">
        <v>1370710</v>
      </c>
      <c r="K29" s="179">
        <f t="shared" si="0"/>
        <v>0</v>
      </c>
      <c r="L29" s="179">
        <f t="shared" si="5"/>
        <v>1370710</v>
      </c>
      <c r="M29" s="323">
        <f t="shared" si="5"/>
        <v>1370710</v>
      </c>
      <c r="N29" s="179">
        <f t="shared" si="2"/>
        <v>100</v>
      </c>
    </row>
    <row r="30" spans="1:14" ht="20.25" customHeight="1" x14ac:dyDescent="0.25">
      <c r="A30" s="184" t="s">
        <v>172</v>
      </c>
      <c r="B30" s="183"/>
      <c r="C30" s="183"/>
      <c r="D30" s="183"/>
      <c r="E30" s="189"/>
      <c r="F30" s="183"/>
      <c r="G30" s="183"/>
      <c r="H30" s="179"/>
      <c r="I30" s="179"/>
      <c r="J30" s="179"/>
      <c r="K30" s="179">
        <f t="shared" si="0"/>
        <v>0</v>
      </c>
      <c r="L30" s="179">
        <f t="shared" si="5"/>
        <v>0</v>
      </c>
      <c r="M30" s="323">
        <f t="shared" si="5"/>
        <v>0</v>
      </c>
      <c r="N30" s="179"/>
    </row>
    <row r="31" spans="1:14" ht="24.75" customHeight="1" x14ac:dyDescent="0.25">
      <c r="A31" s="184" t="s">
        <v>333</v>
      </c>
      <c r="B31" s="183"/>
      <c r="C31" s="183"/>
      <c r="D31" s="183"/>
      <c r="E31" s="189"/>
      <c r="F31" s="183"/>
      <c r="G31" s="183"/>
      <c r="H31" s="179"/>
      <c r="I31" s="179"/>
      <c r="J31" s="179"/>
      <c r="K31" s="179">
        <f t="shared" si="0"/>
        <v>0</v>
      </c>
      <c r="L31" s="179">
        <f t="shared" si="5"/>
        <v>0</v>
      </c>
      <c r="M31" s="323">
        <f t="shared" si="5"/>
        <v>0</v>
      </c>
      <c r="N31" s="179"/>
    </row>
    <row r="32" spans="1:14" ht="24" customHeight="1" x14ac:dyDescent="0.25">
      <c r="A32" s="184" t="s">
        <v>165</v>
      </c>
      <c r="B32" s="183"/>
      <c r="C32" s="183"/>
      <c r="D32" s="183"/>
      <c r="E32" s="189"/>
      <c r="F32" s="183">
        <v>36046793</v>
      </c>
      <c r="G32" s="183">
        <v>36046793</v>
      </c>
      <c r="H32" s="183"/>
      <c r="I32" s="179">
        <v>5923111</v>
      </c>
      <c r="J32" s="179">
        <v>1239259</v>
      </c>
      <c r="K32" s="179">
        <f t="shared" si="0"/>
        <v>0</v>
      </c>
      <c r="L32" s="179">
        <f t="shared" si="5"/>
        <v>41969904</v>
      </c>
      <c r="M32" s="323">
        <f t="shared" si="5"/>
        <v>37286052</v>
      </c>
      <c r="N32" s="179">
        <f t="shared" si="2"/>
        <v>88.839974473136749</v>
      </c>
    </row>
    <row r="33" spans="1:14" ht="17.25" customHeight="1" x14ac:dyDescent="0.25">
      <c r="A33" s="184" t="s">
        <v>175</v>
      </c>
      <c r="B33" s="183"/>
      <c r="C33" s="183"/>
      <c r="D33" s="183"/>
      <c r="E33" s="189"/>
      <c r="F33" s="183"/>
      <c r="G33" s="183"/>
      <c r="H33" s="183"/>
      <c r="I33" s="179"/>
      <c r="J33" s="179"/>
      <c r="K33" s="179">
        <f t="shared" si="0"/>
        <v>0</v>
      </c>
      <c r="L33" s="179">
        <f t="shared" si="5"/>
        <v>0</v>
      </c>
      <c r="M33" s="323">
        <f t="shared" si="5"/>
        <v>0</v>
      </c>
      <c r="N33" s="179"/>
    </row>
    <row r="34" spans="1:14" ht="20.25" customHeight="1" x14ac:dyDescent="0.25">
      <c r="A34" s="184" t="s">
        <v>174</v>
      </c>
      <c r="B34" s="183"/>
      <c r="C34" s="183"/>
      <c r="D34" s="183"/>
      <c r="E34" s="189"/>
      <c r="F34" s="183">
        <v>204434384</v>
      </c>
      <c r="G34" s="183">
        <v>204434384</v>
      </c>
      <c r="H34" s="179">
        <v>17300000</v>
      </c>
      <c r="I34" s="179">
        <v>96968697</v>
      </c>
      <c r="J34" s="179">
        <v>96968697</v>
      </c>
      <c r="K34" s="179">
        <f t="shared" si="0"/>
        <v>17300000</v>
      </c>
      <c r="L34" s="179">
        <f t="shared" si="5"/>
        <v>301403081</v>
      </c>
      <c r="M34" s="323">
        <f t="shared" si="5"/>
        <v>301403081</v>
      </c>
      <c r="N34" s="179">
        <f t="shared" si="2"/>
        <v>100</v>
      </c>
    </row>
    <row r="35" spans="1:14" ht="18.75" customHeight="1" x14ac:dyDescent="0.25">
      <c r="A35" s="184" t="s">
        <v>320</v>
      </c>
      <c r="B35" s="183"/>
      <c r="C35" s="183"/>
      <c r="D35" s="183"/>
      <c r="E35" s="189"/>
      <c r="F35" s="183"/>
      <c r="G35" s="183"/>
      <c r="H35" s="179">
        <v>300000</v>
      </c>
      <c r="I35" s="179">
        <v>440000</v>
      </c>
      <c r="J35" s="179">
        <v>440000</v>
      </c>
      <c r="K35" s="179">
        <f t="shared" si="0"/>
        <v>300000</v>
      </c>
      <c r="L35" s="179">
        <f t="shared" si="5"/>
        <v>440000</v>
      </c>
      <c r="M35" s="323">
        <f t="shared" si="5"/>
        <v>440000</v>
      </c>
      <c r="N35" s="179">
        <f t="shared" si="2"/>
        <v>100</v>
      </c>
    </row>
    <row r="36" spans="1:14" ht="26.25" customHeight="1" x14ac:dyDescent="0.25">
      <c r="A36" s="191" t="s">
        <v>173</v>
      </c>
      <c r="B36" s="183"/>
      <c r="C36" s="183">
        <v>370020</v>
      </c>
      <c r="D36" s="183"/>
      <c r="E36" s="189"/>
      <c r="F36" s="183">
        <v>6827630</v>
      </c>
      <c r="G36" s="183">
        <v>11805436</v>
      </c>
      <c r="H36" s="179">
        <v>7756688</v>
      </c>
      <c r="I36" s="179">
        <v>34864282</v>
      </c>
      <c r="J36" s="179">
        <v>14593395</v>
      </c>
      <c r="K36" s="179">
        <f t="shared" si="0"/>
        <v>7756688</v>
      </c>
      <c r="L36" s="179">
        <f t="shared" si="5"/>
        <v>42061932</v>
      </c>
      <c r="M36" s="323">
        <f t="shared" si="5"/>
        <v>26398831</v>
      </c>
      <c r="N36" s="179">
        <f t="shared" si="2"/>
        <v>62.761812747926079</v>
      </c>
    </row>
    <row r="37" spans="1:14" ht="17.25" customHeight="1" x14ac:dyDescent="0.25">
      <c r="A37" s="184" t="s">
        <v>172</v>
      </c>
      <c r="B37" s="183"/>
      <c r="C37" s="183"/>
      <c r="D37" s="183">
        <v>107400</v>
      </c>
      <c r="E37" s="189"/>
      <c r="F37" s="183"/>
      <c r="G37" s="183"/>
      <c r="H37" s="179">
        <v>5870000</v>
      </c>
      <c r="I37" s="179">
        <v>8360180</v>
      </c>
      <c r="J37" s="179">
        <v>8252780</v>
      </c>
      <c r="K37" s="179">
        <f t="shared" si="0"/>
        <v>5870000</v>
      </c>
      <c r="L37" s="179">
        <f t="shared" si="5"/>
        <v>8360180</v>
      </c>
      <c r="M37" s="323">
        <f t="shared" si="5"/>
        <v>8360180</v>
      </c>
      <c r="N37" s="179">
        <f t="shared" si="2"/>
        <v>100</v>
      </c>
    </row>
    <row r="38" spans="1:14" ht="27.75" customHeight="1" x14ac:dyDescent="0.25">
      <c r="A38" s="184" t="s">
        <v>171</v>
      </c>
      <c r="B38" s="183"/>
      <c r="C38" s="183"/>
      <c r="D38" s="183"/>
      <c r="E38" s="189"/>
      <c r="F38" s="183"/>
      <c r="G38" s="183"/>
      <c r="H38" s="179">
        <v>12168000</v>
      </c>
      <c r="I38" s="179">
        <v>9401778</v>
      </c>
      <c r="J38" s="179">
        <v>7081503</v>
      </c>
      <c r="K38" s="179">
        <f t="shared" si="0"/>
        <v>12168000</v>
      </c>
      <c r="L38" s="179">
        <f t="shared" si="5"/>
        <v>9401778</v>
      </c>
      <c r="M38" s="323">
        <f t="shared" si="5"/>
        <v>7081503</v>
      </c>
      <c r="N38" s="179">
        <f t="shared" si="2"/>
        <v>75.320891431386698</v>
      </c>
    </row>
    <row r="39" spans="1:14" ht="31.5" customHeight="1" x14ac:dyDescent="0.25">
      <c r="A39" s="184" t="s">
        <v>170</v>
      </c>
      <c r="B39" s="183"/>
      <c r="C39" s="183"/>
      <c r="D39" s="183"/>
      <c r="E39" s="189"/>
      <c r="F39" s="183"/>
      <c r="G39" s="183"/>
      <c r="H39" s="179">
        <v>120000</v>
      </c>
      <c r="I39" s="179">
        <v>310775</v>
      </c>
      <c r="J39" s="179">
        <v>21100</v>
      </c>
      <c r="K39" s="179">
        <f t="shared" si="0"/>
        <v>120000</v>
      </c>
      <c r="L39" s="179">
        <f t="shared" si="5"/>
        <v>310775</v>
      </c>
      <c r="M39" s="323">
        <f t="shared" si="5"/>
        <v>21100</v>
      </c>
      <c r="N39" s="179">
        <f t="shared" si="2"/>
        <v>6.7894779181079556</v>
      </c>
    </row>
    <row r="40" spans="1:14" ht="22.5" customHeight="1" x14ac:dyDescent="0.25">
      <c r="A40" s="184" t="s">
        <v>321</v>
      </c>
      <c r="B40" s="183"/>
      <c r="C40" s="183"/>
      <c r="D40" s="183"/>
      <c r="E40" s="189"/>
      <c r="F40" s="183"/>
      <c r="G40" s="183"/>
      <c r="H40" s="183">
        <v>31000000</v>
      </c>
      <c r="I40" s="179">
        <v>35768512</v>
      </c>
      <c r="J40" s="179">
        <v>35768512</v>
      </c>
      <c r="K40" s="179">
        <f t="shared" si="0"/>
        <v>31000000</v>
      </c>
      <c r="L40" s="179">
        <f t="shared" si="5"/>
        <v>35768512</v>
      </c>
      <c r="M40" s="323">
        <f t="shared" si="5"/>
        <v>35768512</v>
      </c>
      <c r="N40" s="179">
        <f t="shared" si="2"/>
        <v>100</v>
      </c>
    </row>
    <row r="41" spans="1:14" ht="21.75" customHeight="1" x14ac:dyDescent="0.25">
      <c r="A41" s="184" t="s">
        <v>169</v>
      </c>
      <c r="B41" s="183"/>
      <c r="C41" s="183">
        <v>459201</v>
      </c>
      <c r="D41" s="183">
        <v>459201</v>
      </c>
      <c r="E41" s="189"/>
      <c r="F41" s="183"/>
      <c r="G41" s="183"/>
      <c r="H41" s="183">
        <v>36000000</v>
      </c>
      <c r="I41" s="179">
        <v>35201628</v>
      </c>
      <c r="J41" s="179">
        <v>35201628</v>
      </c>
      <c r="K41" s="179">
        <f t="shared" si="0"/>
        <v>36000000</v>
      </c>
      <c r="L41" s="179">
        <f t="shared" si="5"/>
        <v>35660829</v>
      </c>
      <c r="M41" s="323">
        <f t="shared" si="5"/>
        <v>35660829</v>
      </c>
      <c r="N41" s="179">
        <f t="shared" si="2"/>
        <v>100</v>
      </c>
    </row>
    <row r="42" spans="1:14" ht="32.25" customHeight="1" x14ac:dyDescent="0.25">
      <c r="A42" s="184" t="s">
        <v>168</v>
      </c>
      <c r="B42" s="183"/>
      <c r="C42" s="183"/>
      <c r="D42" s="183">
        <v>150000</v>
      </c>
      <c r="E42" s="189"/>
      <c r="F42" s="183"/>
      <c r="G42" s="183"/>
      <c r="H42" s="179">
        <v>2600000</v>
      </c>
      <c r="I42" s="179">
        <v>5144870</v>
      </c>
      <c r="J42" s="179">
        <v>4634870</v>
      </c>
      <c r="K42" s="179">
        <f t="shared" si="0"/>
        <v>2600000</v>
      </c>
      <c r="L42" s="179">
        <f t="shared" si="5"/>
        <v>5144870</v>
      </c>
      <c r="M42" s="323">
        <f t="shared" si="5"/>
        <v>4784870</v>
      </c>
      <c r="N42" s="179">
        <f t="shared" si="2"/>
        <v>93.002738650344909</v>
      </c>
    </row>
    <row r="43" spans="1:14" ht="18.75" customHeight="1" x14ac:dyDescent="0.25">
      <c r="A43" s="184" t="s">
        <v>322</v>
      </c>
      <c r="B43" s="183"/>
      <c r="C43" s="183"/>
      <c r="D43" s="183"/>
      <c r="E43" s="189"/>
      <c r="F43" s="183"/>
      <c r="G43" s="183"/>
      <c r="H43" s="183">
        <v>100000000</v>
      </c>
      <c r="I43" s="179">
        <v>145337388</v>
      </c>
      <c r="J43" s="179">
        <v>145337388</v>
      </c>
      <c r="K43" s="179">
        <f t="shared" si="0"/>
        <v>100000000</v>
      </c>
      <c r="L43" s="179">
        <f t="shared" si="5"/>
        <v>145337388</v>
      </c>
      <c r="M43" s="323">
        <f t="shared" si="5"/>
        <v>145337388</v>
      </c>
      <c r="N43" s="179">
        <f t="shared" si="2"/>
        <v>100</v>
      </c>
    </row>
    <row r="44" spans="1:14" ht="24.75" customHeight="1" x14ac:dyDescent="0.25">
      <c r="A44" s="184" t="s">
        <v>323</v>
      </c>
      <c r="B44" s="183">
        <v>102909550</v>
      </c>
      <c r="C44" s="183">
        <v>103525728</v>
      </c>
      <c r="D44" s="183">
        <v>103525728</v>
      </c>
      <c r="E44" s="189"/>
      <c r="F44" s="179"/>
      <c r="G44" s="179"/>
      <c r="H44" s="183"/>
      <c r="I44" s="179"/>
      <c r="J44" s="179"/>
      <c r="K44" s="179">
        <f t="shared" si="0"/>
        <v>102909550</v>
      </c>
      <c r="L44" s="179">
        <f t="shared" si="5"/>
        <v>103525728</v>
      </c>
      <c r="M44" s="323">
        <f t="shared" si="5"/>
        <v>103525728</v>
      </c>
      <c r="N44" s="179">
        <f t="shared" si="2"/>
        <v>100</v>
      </c>
    </row>
    <row r="45" spans="1:14" ht="24" customHeight="1" x14ac:dyDescent="0.25">
      <c r="A45" s="184" t="s">
        <v>324</v>
      </c>
      <c r="B45" s="183">
        <v>1528860</v>
      </c>
      <c r="C45" s="183">
        <v>1528860</v>
      </c>
      <c r="D45" s="183">
        <v>1528860</v>
      </c>
      <c r="E45" s="189"/>
      <c r="F45" s="183"/>
      <c r="G45" s="183"/>
      <c r="H45" s="183"/>
      <c r="I45" s="179"/>
      <c r="J45" s="179"/>
      <c r="K45" s="179">
        <f t="shared" si="0"/>
        <v>1528860</v>
      </c>
      <c r="L45" s="179">
        <f t="shared" si="5"/>
        <v>1528860</v>
      </c>
      <c r="M45" s="323">
        <f t="shared" si="5"/>
        <v>1528860</v>
      </c>
      <c r="N45" s="179">
        <f t="shared" si="2"/>
        <v>100</v>
      </c>
    </row>
    <row r="46" spans="1:14" ht="26.25" customHeight="1" x14ac:dyDescent="0.25">
      <c r="A46" s="191" t="s">
        <v>325</v>
      </c>
      <c r="B46" s="183">
        <v>7765315</v>
      </c>
      <c r="C46" s="183">
        <v>7765315</v>
      </c>
      <c r="D46" s="183">
        <v>7765315</v>
      </c>
      <c r="E46" s="189"/>
      <c r="F46" s="183"/>
      <c r="G46" s="183"/>
      <c r="H46" s="183"/>
      <c r="I46" s="179"/>
      <c r="J46" s="179"/>
      <c r="K46" s="179">
        <f t="shared" si="0"/>
        <v>7765315</v>
      </c>
      <c r="L46" s="179">
        <f t="shared" si="5"/>
        <v>7765315</v>
      </c>
      <c r="M46" s="323">
        <f t="shared" si="5"/>
        <v>7765315</v>
      </c>
      <c r="N46" s="179">
        <f t="shared" si="2"/>
        <v>100</v>
      </c>
    </row>
    <row r="47" spans="1:14" ht="24" customHeight="1" x14ac:dyDescent="0.25">
      <c r="A47" s="191" t="s">
        <v>167</v>
      </c>
      <c r="B47" s="183"/>
      <c r="C47" s="183"/>
      <c r="D47" s="183"/>
      <c r="E47" s="189"/>
      <c r="F47" s="183"/>
      <c r="G47" s="183"/>
      <c r="H47" s="183"/>
      <c r="I47" s="179"/>
      <c r="J47" s="179"/>
      <c r="K47" s="179">
        <f t="shared" si="0"/>
        <v>0</v>
      </c>
      <c r="L47" s="179">
        <f t="shared" si="5"/>
        <v>0</v>
      </c>
      <c r="M47" s="323">
        <f t="shared" si="5"/>
        <v>0</v>
      </c>
      <c r="N47" s="179"/>
    </row>
    <row r="48" spans="1:14" ht="21" customHeight="1" x14ac:dyDescent="0.25">
      <c r="A48" s="191" t="s">
        <v>326</v>
      </c>
      <c r="B48" s="183"/>
      <c r="C48" s="183">
        <v>328778062</v>
      </c>
      <c r="D48" s="183">
        <v>328778062</v>
      </c>
      <c r="E48" s="189"/>
      <c r="F48" s="183"/>
      <c r="G48" s="183"/>
      <c r="H48" s="183"/>
      <c r="I48" s="179"/>
      <c r="J48" s="179"/>
      <c r="K48" s="179"/>
      <c r="L48" s="179">
        <f t="shared" si="5"/>
        <v>328778062</v>
      </c>
      <c r="M48" s="323">
        <f t="shared" si="5"/>
        <v>328778062</v>
      </c>
      <c r="N48" s="179">
        <f t="shared" si="2"/>
        <v>100</v>
      </c>
    </row>
    <row r="49" spans="1:14" ht="18.75" customHeight="1" x14ac:dyDescent="0.25">
      <c r="A49" s="184" t="s">
        <v>166</v>
      </c>
      <c r="B49" s="183"/>
      <c r="C49" s="183"/>
      <c r="D49" s="183"/>
      <c r="E49" s="189"/>
      <c r="F49" s="183"/>
      <c r="G49" s="183"/>
      <c r="H49" s="179"/>
      <c r="I49" s="183">
        <v>5165000</v>
      </c>
      <c r="J49" s="179">
        <v>5165000</v>
      </c>
      <c r="K49" s="179">
        <f t="shared" ref="K49:K55" si="6">(B49+E49+H49)</f>
        <v>0</v>
      </c>
      <c r="L49" s="179">
        <f t="shared" si="5"/>
        <v>5165000</v>
      </c>
      <c r="M49" s="323">
        <f t="shared" si="5"/>
        <v>5165000</v>
      </c>
      <c r="N49" s="179">
        <f t="shared" si="2"/>
        <v>100</v>
      </c>
    </row>
    <row r="50" spans="1:14" ht="19.5" customHeight="1" x14ac:dyDescent="0.25">
      <c r="A50" s="184" t="s">
        <v>327</v>
      </c>
      <c r="B50" s="183"/>
      <c r="C50" s="183"/>
      <c r="D50" s="183"/>
      <c r="E50" s="189"/>
      <c r="F50" s="183"/>
      <c r="G50" s="183"/>
      <c r="H50" s="179">
        <v>2500000</v>
      </c>
      <c r="I50" s="183">
        <v>4121865</v>
      </c>
      <c r="J50" s="179">
        <v>3320397</v>
      </c>
      <c r="K50" s="179">
        <f t="shared" si="6"/>
        <v>2500000</v>
      </c>
      <c r="L50" s="179">
        <f t="shared" si="5"/>
        <v>4121865</v>
      </c>
      <c r="M50" s="323">
        <f t="shared" si="5"/>
        <v>3320397</v>
      </c>
      <c r="N50" s="179">
        <f t="shared" si="2"/>
        <v>80.555695055514917</v>
      </c>
    </row>
    <row r="51" spans="1:14" ht="30.75" customHeight="1" x14ac:dyDescent="0.25">
      <c r="A51" s="326" t="s">
        <v>334</v>
      </c>
      <c r="B51" s="183"/>
      <c r="C51" s="183"/>
      <c r="D51" s="183"/>
      <c r="E51" s="189"/>
      <c r="F51" s="183"/>
      <c r="G51" s="183"/>
      <c r="H51" s="183"/>
      <c r="I51" s="179">
        <v>8197797</v>
      </c>
      <c r="J51" s="179">
        <v>8197797</v>
      </c>
      <c r="K51" s="179">
        <f t="shared" si="6"/>
        <v>0</v>
      </c>
      <c r="L51" s="179">
        <f t="shared" si="5"/>
        <v>8197797</v>
      </c>
      <c r="M51" s="323">
        <f t="shared" si="5"/>
        <v>8197797</v>
      </c>
      <c r="N51" s="179">
        <f t="shared" si="2"/>
        <v>100</v>
      </c>
    </row>
    <row r="52" spans="1:14" ht="23.25" customHeight="1" x14ac:dyDescent="0.25">
      <c r="A52" s="326" t="s">
        <v>328</v>
      </c>
      <c r="B52" s="183">
        <v>53948825</v>
      </c>
      <c r="C52" s="183">
        <v>53948825</v>
      </c>
      <c r="D52" s="183">
        <v>59484025</v>
      </c>
      <c r="E52" s="189"/>
      <c r="F52" s="183"/>
      <c r="G52" s="183"/>
      <c r="H52" s="183"/>
      <c r="I52" s="179"/>
      <c r="J52" s="179"/>
      <c r="K52" s="179">
        <f t="shared" si="6"/>
        <v>53948825</v>
      </c>
      <c r="L52" s="179">
        <f t="shared" si="5"/>
        <v>53948825</v>
      </c>
      <c r="M52" s="323">
        <f t="shared" si="5"/>
        <v>59484025</v>
      </c>
      <c r="N52" s="179">
        <f t="shared" si="2"/>
        <v>110.26009370917717</v>
      </c>
    </row>
    <row r="53" spans="1:14" ht="19.5" customHeight="1" x14ac:dyDescent="0.25">
      <c r="A53" s="184" t="s">
        <v>329</v>
      </c>
      <c r="B53" s="190"/>
      <c r="C53" s="183"/>
      <c r="D53" s="183"/>
      <c r="E53" s="189"/>
      <c r="F53" s="183"/>
      <c r="G53" s="183"/>
      <c r="H53" s="190">
        <v>164031228</v>
      </c>
      <c r="I53" s="190">
        <v>164031228</v>
      </c>
      <c r="J53" s="179">
        <v>164031228</v>
      </c>
      <c r="K53" s="179">
        <f t="shared" si="6"/>
        <v>164031228</v>
      </c>
      <c r="L53" s="179">
        <f t="shared" si="5"/>
        <v>164031228</v>
      </c>
      <c r="M53" s="323">
        <f t="shared" si="5"/>
        <v>164031228</v>
      </c>
      <c r="N53" s="179">
        <f t="shared" si="2"/>
        <v>100</v>
      </c>
    </row>
    <row r="54" spans="1:14" ht="18.75" customHeight="1" x14ac:dyDescent="0.25">
      <c r="A54" s="184" t="s">
        <v>164</v>
      </c>
      <c r="B54" s="183">
        <v>450000000</v>
      </c>
      <c r="C54" s="183">
        <v>450000000</v>
      </c>
      <c r="D54" s="335">
        <v>249524710</v>
      </c>
      <c r="E54" s="189"/>
      <c r="F54" s="183"/>
      <c r="G54" s="183"/>
      <c r="H54" s="189"/>
      <c r="I54" s="179"/>
      <c r="J54" s="179"/>
      <c r="K54" s="179">
        <f t="shared" si="6"/>
        <v>450000000</v>
      </c>
      <c r="L54" s="179">
        <f t="shared" si="5"/>
        <v>450000000</v>
      </c>
      <c r="M54" s="323">
        <f t="shared" si="5"/>
        <v>249524710</v>
      </c>
      <c r="N54" s="179">
        <f t="shared" si="2"/>
        <v>55.449935555555555</v>
      </c>
    </row>
    <row r="55" spans="1:14" ht="21" customHeight="1" x14ac:dyDescent="0.25">
      <c r="A55" s="184" t="s">
        <v>330</v>
      </c>
      <c r="B55" s="183">
        <v>210394202</v>
      </c>
      <c r="C55" s="183">
        <v>210394202</v>
      </c>
      <c r="D55" s="183">
        <v>42210000</v>
      </c>
      <c r="E55" s="189"/>
      <c r="F55" s="183"/>
      <c r="G55" s="183"/>
      <c r="H55" s="183"/>
      <c r="I55" s="179"/>
      <c r="J55" s="179"/>
      <c r="K55" s="179">
        <f t="shared" si="6"/>
        <v>210394202</v>
      </c>
      <c r="L55" s="179">
        <f t="shared" si="5"/>
        <v>210394202</v>
      </c>
      <c r="M55" s="323">
        <f t="shared" si="5"/>
        <v>42210000</v>
      </c>
      <c r="N55" s="179">
        <f t="shared" si="2"/>
        <v>20.062339930831364</v>
      </c>
    </row>
    <row r="56" spans="1:14" s="187" customFormat="1" ht="22.5" customHeight="1" x14ac:dyDescent="0.25">
      <c r="A56" s="182" t="s">
        <v>163</v>
      </c>
      <c r="B56" s="188">
        <f>SUM(B14:B55)</f>
        <v>3669267357</v>
      </c>
      <c r="C56" s="188">
        <f t="shared" ref="C56:I56" si="7">SUM(C14:C55)</f>
        <v>4283865078</v>
      </c>
      <c r="D56" s="188">
        <f t="shared" si="7"/>
        <v>3815022629</v>
      </c>
      <c r="E56" s="188">
        <f t="shared" si="7"/>
        <v>353061938</v>
      </c>
      <c r="F56" s="188">
        <f t="shared" si="7"/>
        <v>663560891</v>
      </c>
      <c r="G56" s="188">
        <f t="shared" si="7"/>
        <v>576820796</v>
      </c>
      <c r="H56" s="188">
        <f t="shared" si="7"/>
        <v>599115152</v>
      </c>
      <c r="I56" s="188">
        <f t="shared" si="7"/>
        <v>1110377444</v>
      </c>
      <c r="J56" s="188">
        <f>SUM(J14:J55)</f>
        <v>856902524</v>
      </c>
      <c r="K56" s="188">
        <f>SUM(K14:K55)</f>
        <v>4621444447</v>
      </c>
      <c r="L56" s="188">
        <f>SUM(L14:L55)</f>
        <v>6057803413</v>
      </c>
      <c r="M56" s="327">
        <f>SUM(M14:M55)</f>
        <v>5248745949</v>
      </c>
      <c r="N56" s="179">
        <f t="shared" si="2"/>
        <v>86.644375711107273</v>
      </c>
    </row>
    <row r="57" spans="1:14" ht="17.25" customHeight="1" x14ac:dyDescent="0.25">
      <c r="A57" s="186" t="s">
        <v>162</v>
      </c>
      <c r="B57" s="183"/>
      <c r="C57" s="183"/>
      <c r="D57" s="183"/>
      <c r="E57" s="189"/>
      <c r="F57" s="183"/>
      <c r="G57" s="183"/>
      <c r="H57" s="183"/>
      <c r="I57" s="179"/>
      <c r="J57" s="179"/>
      <c r="K57" s="179"/>
      <c r="L57" s="179"/>
      <c r="M57" s="323"/>
      <c r="N57" s="179"/>
    </row>
    <row r="58" spans="1:14" ht="31.5" customHeight="1" x14ac:dyDescent="0.25">
      <c r="A58" s="184" t="s">
        <v>161</v>
      </c>
      <c r="B58" s="183">
        <v>4450000</v>
      </c>
      <c r="C58" s="183">
        <v>4450000</v>
      </c>
      <c r="D58" s="183">
        <v>3993516</v>
      </c>
      <c r="E58" s="183">
        <v>19067484</v>
      </c>
      <c r="F58" s="183">
        <v>28579566</v>
      </c>
      <c r="G58" s="183">
        <v>28579566</v>
      </c>
      <c r="H58" s="179">
        <v>342721123</v>
      </c>
      <c r="I58" s="179">
        <v>345975916</v>
      </c>
      <c r="J58" s="179">
        <v>345975916</v>
      </c>
      <c r="K58" s="328">
        <v>366238607</v>
      </c>
      <c r="L58" s="179">
        <f t="shared" ref="L58:M62" si="8">SUM(C58+F58+I58)</f>
        <v>379005482</v>
      </c>
      <c r="M58" s="323">
        <f t="shared" si="8"/>
        <v>378548998</v>
      </c>
      <c r="N58" s="179">
        <f t="shared" si="2"/>
        <v>99.879557414950526</v>
      </c>
    </row>
    <row r="59" spans="1:14" ht="22.5" customHeight="1" x14ac:dyDescent="0.25">
      <c r="A59" s="184" t="s">
        <v>335</v>
      </c>
      <c r="B59" s="183"/>
      <c r="C59" s="183"/>
      <c r="D59" s="183"/>
      <c r="E59" s="183"/>
      <c r="F59" s="183">
        <v>17522185</v>
      </c>
      <c r="G59" s="183">
        <v>15012545</v>
      </c>
      <c r="H59" s="179"/>
      <c r="I59" s="179"/>
      <c r="J59" s="179"/>
      <c r="K59" s="328"/>
      <c r="L59" s="179">
        <f t="shared" si="8"/>
        <v>17522185</v>
      </c>
      <c r="M59" s="323">
        <f t="shared" si="8"/>
        <v>15012545</v>
      </c>
      <c r="N59" s="179">
        <f t="shared" si="2"/>
        <v>85.677357019116045</v>
      </c>
    </row>
    <row r="60" spans="1:14" ht="27.75" customHeight="1" x14ac:dyDescent="0.25">
      <c r="A60" s="184" t="s">
        <v>336</v>
      </c>
      <c r="B60" s="185"/>
      <c r="C60" s="185"/>
      <c r="D60" s="185"/>
      <c r="E60" s="189"/>
      <c r="F60" s="183">
        <v>7308222</v>
      </c>
      <c r="G60" s="183">
        <v>7308222</v>
      </c>
      <c r="H60" s="185"/>
      <c r="I60" s="179">
        <v>96281</v>
      </c>
      <c r="J60" s="179">
        <v>96281</v>
      </c>
      <c r="K60" s="179"/>
      <c r="L60" s="179">
        <f t="shared" si="8"/>
        <v>7404503</v>
      </c>
      <c r="M60" s="323">
        <f t="shared" si="8"/>
        <v>7404503</v>
      </c>
      <c r="N60" s="179">
        <f t="shared" si="2"/>
        <v>100</v>
      </c>
    </row>
    <row r="61" spans="1:14" s="172" customFormat="1" ht="17.25" customHeight="1" x14ac:dyDescent="0.25">
      <c r="A61" s="184" t="s">
        <v>160</v>
      </c>
      <c r="B61" s="183"/>
      <c r="C61" s="183">
        <v>1928697</v>
      </c>
      <c r="D61" s="183">
        <v>1928697</v>
      </c>
      <c r="E61" s="329"/>
      <c r="F61" s="183"/>
      <c r="G61" s="183"/>
      <c r="H61" s="183"/>
      <c r="I61" s="179"/>
      <c r="J61" s="179"/>
      <c r="K61" s="179"/>
      <c r="L61" s="179">
        <f t="shared" si="8"/>
        <v>1928697</v>
      </c>
      <c r="M61" s="323">
        <f t="shared" si="8"/>
        <v>1928697</v>
      </c>
      <c r="N61" s="179">
        <f t="shared" si="2"/>
        <v>100</v>
      </c>
    </row>
    <row r="62" spans="1:14" s="172" customFormat="1" ht="17.25" customHeight="1" x14ac:dyDescent="0.25">
      <c r="A62" s="184" t="s">
        <v>159</v>
      </c>
      <c r="B62" s="183"/>
      <c r="C62" s="183"/>
      <c r="D62" s="183"/>
      <c r="E62" s="329"/>
      <c r="F62" s="183">
        <v>276899</v>
      </c>
      <c r="G62" s="183">
        <v>276899</v>
      </c>
      <c r="H62" s="183"/>
      <c r="I62" s="179">
        <v>119403</v>
      </c>
      <c r="J62" s="179">
        <v>119403</v>
      </c>
      <c r="K62" s="179"/>
      <c r="L62" s="179">
        <f t="shared" si="8"/>
        <v>396302</v>
      </c>
      <c r="M62" s="323">
        <f t="shared" si="8"/>
        <v>396302</v>
      </c>
      <c r="N62" s="179">
        <f t="shared" si="2"/>
        <v>100</v>
      </c>
    </row>
    <row r="63" spans="1:14" s="180" customFormat="1" ht="23.25" customHeight="1" x14ac:dyDescent="0.25">
      <c r="A63" s="182" t="s">
        <v>158</v>
      </c>
      <c r="B63" s="181">
        <f t="shared" ref="B63:M63" si="9">SUM(B58:B62)</f>
        <v>4450000</v>
      </c>
      <c r="C63" s="181">
        <f t="shared" si="9"/>
        <v>6378697</v>
      </c>
      <c r="D63" s="181">
        <f t="shared" si="9"/>
        <v>5922213</v>
      </c>
      <c r="E63" s="181">
        <f t="shared" si="9"/>
        <v>19067484</v>
      </c>
      <c r="F63" s="181">
        <f t="shared" si="9"/>
        <v>53686872</v>
      </c>
      <c r="G63" s="181">
        <f t="shared" si="9"/>
        <v>51177232</v>
      </c>
      <c r="H63" s="181">
        <f t="shared" si="9"/>
        <v>342721123</v>
      </c>
      <c r="I63" s="181">
        <f t="shared" si="9"/>
        <v>346191600</v>
      </c>
      <c r="J63" s="181">
        <f t="shared" si="9"/>
        <v>346191600</v>
      </c>
      <c r="K63" s="181">
        <f t="shared" si="9"/>
        <v>366238607</v>
      </c>
      <c r="L63" s="181">
        <f t="shared" si="9"/>
        <v>406257169</v>
      </c>
      <c r="M63" s="330">
        <f t="shared" si="9"/>
        <v>403291045</v>
      </c>
      <c r="N63" s="179">
        <f t="shared" si="2"/>
        <v>99.269890053312508</v>
      </c>
    </row>
    <row r="64" spans="1:14" s="172" customFormat="1" ht="23.25" customHeight="1" x14ac:dyDescent="0.25">
      <c r="A64" s="80" t="s">
        <v>157</v>
      </c>
      <c r="B64" s="179">
        <v>32655840</v>
      </c>
      <c r="C64" s="179">
        <v>60710518</v>
      </c>
      <c r="D64" s="179">
        <v>59736350</v>
      </c>
      <c r="E64" s="179"/>
      <c r="F64" s="179"/>
      <c r="G64" s="179"/>
      <c r="H64" s="179"/>
      <c r="I64" s="179"/>
      <c r="J64" s="179"/>
      <c r="K64" s="181">
        <f>SUM(B64+E64)</f>
        <v>32655840</v>
      </c>
      <c r="L64" s="179">
        <f>SUM(C64+F64+I64)</f>
        <v>60710518</v>
      </c>
      <c r="M64" s="323">
        <f>SUM(D64+G64+J64)</f>
        <v>59736350</v>
      </c>
      <c r="N64" s="179">
        <f t="shared" si="2"/>
        <v>98.395388423468901</v>
      </c>
    </row>
    <row r="65" spans="1:14" s="172" customFormat="1" ht="24" customHeight="1" x14ac:dyDescent="0.25">
      <c r="A65" s="175" t="s">
        <v>144</v>
      </c>
      <c r="B65" s="174">
        <f t="shared" ref="B65:M65" si="10">SUM(B12+B56+B63+B64)</f>
        <v>4081425080</v>
      </c>
      <c r="C65" s="174">
        <f t="shared" si="10"/>
        <v>4894390190</v>
      </c>
      <c r="D65" s="174">
        <f t="shared" si="10"/>
        <v>4404151063</v>
      </c>
      <c r="E65" s="174">
        <f t="shared" si="10"/>
        <v>1023195592</v>
      </c>
      <c r="F65" s="174">
        <f t="shared" si="10"/>
        <v>1511768322</v>
      </c>
      <c r="G65" s="174">
        <f t="shared" si="10"/>
        <v>1397892723</v>
      </c>
      <c r="H65" s="174">
        <f t="shared" si="10"/>
        <v>2600924330</v>
      </c>
      <c r="I65" s="174">
        <f t="shared" si="10"/>
        <v>3388643032</v>
      </c>
      <c r="J65" s="174">
        <f t="shared" si="10"/>
        <v>3135168112</v>
      </c>
      <c r="K65" s="174">
        <f t="shared" si="10"/>
        <v>7705545002</v>
      </c>
      <c r="L65" s="174">
        <f t="shared" si="10"/>
        <v>9794801544</v>
      </c>
      <c r="M65" s="331">
        <f t="shared" si="10"/>
        <v>8937211898</v>
      </c>
      <c r="N65" s="179">
        <f t="shared" si="2"/>
        <v>91.24444081743205</v>
      </c>
    </row>
    <row r="66" spans="1:14" s="176" customFormat="1" ht="17.25" customHeight="1" x14ac:dyDescent="0.25">
      <c r="A66" s="178" t="s">
        <v>156</v>
      </c>
      <c r="B66" s="177"/>
      <c r="C66" s="177"/>
      <c r="D66" s="177"/>
      <c r="E66" s="332"/>
      <c r="F66" s="177"/>
      <c r="G66" s="177"/>
      <c r="H66" s="177"/>
      <c r="I66" s="177"/>
      <c r="J66" s="177"/>
      <c r="K66" s="177">
        <f>-SUM(H65)</f>
        <v>-2600924330</v>
      </c>
      <c r="L66" s="177">
        <f>-SUM(I65)</f>
        <v>-3388643032</v>
      </c>
      <c r="M66" s="333">
        <f>-SUM(J65)</f>
        <v>-3135168112</v>
      </c>
      <c r="N66" s="179">
        <f t="shared" si="2"/>
        <v>92.51986952870638</v>
      </c>
    </row>
    <row r="67" spans="1:14" s="172" customFormat="1" ht="17.25" customHeight="1" x14ac:dyDescent="0.25">
      <c r="A67" s="175" t="s">
        <v>155</v>
      </c>
      <c r="B67" s="174">
        <f t="shared" ref="B67" si="11">SUM(B65:B66)</f>
        <v>4081425080</v>
      </c>
      <c r="C67" s="174">
        <f t="shared" ref="C67:M67" si="12">SUM(C65:C66)</f>
        <v>4894390190</v>
      </c>
      <c r="D67" s="174">
        <f t="shared" si="12"/>
        <v>4404151063</v>
      </c>
      <c r="E67" s="174">
        <f t="shared" si="12"/>
        <v>1023195592</v>
      </c>
      <c r="F67" s="174">
        <f t="shared" si="12"/>
        <v>1511768322</v>
      </c>
      <c r="G67" s="174">
        <f t="shared" si="12"/>
        <v>1397892723</v>
      </c>
      <c r="H67" s="174">
        <f t="shared" si="12"/>
        <v>2600924330</v>
      </c>
      <c r="I67" s="174">
        <f t="shared" si="12"/>
        <v>3388643032</v>
      </c>
      <c r="J67" s="174">
        <f t="shared" si="12"/>
        <v>3135168112</v>
      </c>
      <c r="K67" s="174">
        <f t="shared" si="12"/>
        <v>5104620672</v>
      </c>
      <c r="L67" s="174">
        <f t="shared" si="12"/>
        <v>6406158512</v>
      </c>
      <c r="M67" s="331">
        <f t="shared" si="12"/>
        <v>5802043786</v>
      </c>
      <c r="N67" s="179">
        <f t="shared" si="2"/>
        <v>90.56978179874298</v>
      </c>
    </row>
    <row r="68" spans="1:14" s="172" customFormat="1" ht="17.25" customHeight="1" x14ac:dyDescent="0.25">
      <c r="A68" s="173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89"/>
    </row>
    <row r="69" spans="1:14" s="172" customFormat="1" ht="34.5" customHeight="1" x14ac:dyDescent="0.25">
      <c r="A69" s="334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89"/>
    </row>
    <row r="70" spans="1:14" s="172" customFormat="1" ht="17.25" customHeight="1" x14ac:dyDescent="0.25">
      <c r="A70" s="173"/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89"/>
    </row>
    <row r="71" spans="1:14" s="172" customFormat="1" ht="17.25" customHeight="1" x14ac:dyDescent="0.25">
      <c r="A71" s="173"/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89"/>
    </row>
    <row r="72" spans="1:14" s="172" customFormat="1" ht="17.25" customHeight="1" x14ac:dyDescent="0.25">
      <c r="A72" s="173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89"/>
    </row>
    <row r="73" spans="1:14" s="172" customFormat="1" ht="17.25" customHeight="1" x14ac:dyDescent="0.25">
      <c r="A73" s="173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89"/>
    </row>
    <row r="74" spans="1:14" s="172" customFormat="1" ht="17.25" customHeight="1" x14ac:dyDescent="0.25">
      <c r="A74" s="173"/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89"/>
    </row>
    <row r="75" spans="1:14" s="172" customFormat="1" ht="17.25" customHeight="1" x14ac:dyDescent="0.25">
      <c r="A75" s="173"/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89"/>
    </row>
    <row r="76" spans="1:14" s="172" customFormat="1" ht="17.25" customHeight="1" x14ac:dyDescent="0.25">
      <c r="A76" s="173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89"/>
    </row>
    <row r="77" spans="1:14" s="172" customFormat="1" ht="17.25" customHeight="1" x14ac:dyDescent="0.25">
      <c r="A77" s="173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89"/>
    </row>
    <row r="78" spans="1:14" s="172" customFormat="1" ht="17.25" customHeight="1" x14ac:dyDescent="0.25">
      <c r="A78" s="173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89"/>
    </row>
    <row r="79" spans="1:14" s="172" customFormat="1" ht="17.25" customHeight="1" x14ac:dyDescent="0.25">
      <c r="A79" s="173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89"/>
    </row>
    <row r="80" spans="1:14" s="172" customFormat="1" ht="17.25" customHeight="1" x14ac:dyDescent="0.25">
      <c r="A80" s="173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89"/>
    </row>
    <row r="81" spans="1:14" s="172" customFormat="1" ht="17.25" customHeight="1" x14ac:dyDescent="0.25">
      <c r="A81" s="173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89"/>
    </row>
    <row r="82" spans="1:14" s="172" customFormat="1" ht="17.25" customHeight="1" x14ac:dyDescent="0.25">
      <c r="A82" s="173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89"/>
    </row>
    <row r="83" spans="1:14" s="172" customFormat="1" ht="17.25" customHeight="1" x14ac:dyDescent="0.25">
      <c r="A83" s="173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89"/>
    </row>
    <row r="84" spans="1:14" s="172" customFormat="1" ht="17.25" customHeight="1" x14ac:dyDescent="0.25">
      <c r="A84" s="173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89"/>
    </row>
    <row r="85" spans="1:14" s="172" customFormat="1" ht="17.25" customHeight="1" x14ac:dyDescent="0.25">
      <c r="A85" s="173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89"/>
    </row>
    <row r="86" spans="1:14" s="172" customFormat="1" ht="17.25" customHeight="1" x14ac:dyDescent="0.25">
      <c r="A86" s="173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89"/>
    </row>
    <row r="87" spans="1:14" s="172" customFormat="1" ht="17.25" customHeight="1" x14ac:dyDescent="0.25">
      <c r="A87" s="173"/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89"/>
    </row>
    <row r="88" spans="1:14" s="172" customFormat="1" ht="17.25" customHeight="1" x14ac:dyDescent="0.25">
      <c r="A88" s="173"/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89"/>
    </row>
    <row r="89" spans="1:14" s="172" customFormat="1" ht="17.25" customHeight="1" x14ac:dyDescent="0.25">
      <c r="A89" s="173"/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89"/>
    </row>
    <row r="90" spans="1:14" s="172" customFormat="1" ht="17.25" customHeight="1" x14ac:dyDescent="0.25">
      <c r="A90" s="173"/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89"/>
    </row>
    <row r="91" spans="1:14" s="172" customFormat="1" ht="17.25" customHeight="1" x14ac:dyDescent="0.25">
      <c r="A91" s="173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89"/>
    </row>
    <row r="92" spans="1:14" s="172" customFormat="1" ht="17.25" customHeight="1" x14ac:dyDescent="0.25">
      <c r="A92" s="173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89"/>
    </row>
    <row r="93" spans="1:14" s="172" customFormat="1" ht="17.25" customHeight="1" x14ac:dyDescent="0.25">
      <c r="A93" s="173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89"/>
    </row>
    <row r="94" spans="1:14" s="172" customFormat="1" ht="17.25" customHeight="1" x14ac:dyDescent="0.25">
      <c r="A94" s="173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89"/>
    </row>
    <row r="95" spans="1:14" s="172" customFormat="1" ht="17.25" customHeight="1" x14ac:dyDescent="0.25">
      <c r="A95" s="173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89"/>
    </row>
    <row r="96" spans="1:14" s="172" customFormat="1" ht="17.25" customHeight="1" x14ac:dyDescent="0.25">
      <c r="A96" s="173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89"/>
    </row>
    <row r="97" spans="1:14" s="172" customFormat="1" ht="17.25" customHeight="1" x14ac:dyDescent="0.25">
      <c r="A97" s="173"/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89"/>
    </row>
    <row r="98" spans="1:14" s="172" customFormat="1" ht="17.25" customHeight="1" x14ac:dyDescent="0.25">
      <c r="A98" s="173"/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89"/>
    </row>
    <row r="99" spans="1:14" s="172" customFormat="1" ht="17.25" customHeight="1" x14ac:dyDescent="0.25">
      <c r="A99" s="173"/>
      <c r="B99" s="171"/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89"/>
    </row>
    <row r="100" spans="1:14" s="172" customFormat="1" ht="17.25" customHeight="1" x14ac:dyDescent="0.25">
      <c r="A100" s="173"/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89"/>
    </row>
    <row r="101" spans="1:14" s="172" customFormat="1" ht="17.25" customHeight="1" x14ac:dyDescent="0.25">
      <c r="A101" s="173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89"/>
    </row>
    <row r="102" spans="1:14" s="172" customFormat="1" ht="17.25" customHeight="1" x14ac:dyDescent="0.25">
      <c r="A102" s="173"/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89"/>
    </row>
    <row r="103" spans="1:14" s="172" customFormat="1" ht="17.25" customHeight="1" x14ac:dyDescent="0.25">
      <c r="A103" s="173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89"/>
    </row>
    <row r="104" spans="1:14" s="172" customFormat="1" ht="17.25" customHeight="1" x14ac:dyDescent="0.25">
      <c r="A104" s="173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89"/>
    </row>
    <row r="105" spans="1:14" s="172" customFormat="1" ht="17.25" customHeight="1" x14ac:dyDescent="0.25">
      <c r="A105" s="173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89"/>
    </row>
    <row r="106" spans="1:14" s="172" customFormat="1" ht="17.25" customHeight="1" x14ac:dyDescent="0.25">
      <c r="A106" s="173"/>
      <c r="B106" s="171"/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89"/>
    </row>
    <row r="107" spans="1:14" s="172" customFormat="1" ht="17.25" customHeight="1" x14ac:dyDescent="0.25">
      <c r="A107" s="173"/>
      <c r="B107" s="171"/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89"/>
    </row>
    <row r="108" spans="1:14" s="172" customFormat="1" ht="17.25" customHeight="1" x14ac:dyDescent="0.25">
      <c r="A108" s="173"/>
      <c r="B108" s="171"/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89"/>
    </row>
    <row r="109" spans="1:14" s="172" customFormat="1" ht="17.25" customHeight="1" x14ac:dyDescent="0.25">
      <c r="A109" s="173"/>
      <c r="B109" s="171"/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89"/>
    </row>
    <row r="110" spans="1:14" s="172" customFormat="1" ht="17.25" customHeight="1" x14ac:dyDescent="0.25">
      <c r="A110" s="173"/>
      <c r="B110" s="171"/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89"/>
    </row>
    <row r="111" spans="1:14" s="172" customFormat="1" ht="17.25" customHeight="1" x14ac:dyDescent="0.25">
      <c r="A111" s="173"/>
      <c r="B111" s="171"/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89"/>
    </row>
    <row r="112" spans="1:14" s="172" customFormat="1" ht="17.25" customHeight="1" x14ac:dyDescent="0.25">
      <c r="A112" s="173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89"/>
    </row>
    <row r="113" spans="1:14" s="172" customFormat="1" ht="17.25" customHeight="1" x14ac:dyDescent="0.25">
      <c r="A113" s="173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89"/>
    </row>
    <row r="114" spans="1:14" s="172" customFormat="1" ht="17.25" customHeight="1" x14ac:dyDescent="0.25">
      <c r="A114" s="173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89"/>
    </row>
    <row r="115" spans="1:14" s="172" customFormat="1" ht="17.25" customHeight="1" x14ac:dyDescent="0.25">
      <c r="A115" s="173"/>
      <c r="B115" s="171"/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89"/>
    </row>
    <row r="116" spans="1:14" s="172" customFormat="1" ht="17.25" customHeight="1" x14ac:dyDescent="0.25">
      <c r="A116" s="173"/>
      <c r="B116" s="171"/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89"/>
    </row>
    <row r="117" spans="1:14" s="172" customFormat="1" ht="17.25" customHeight="1" x14ac:dyDescent="0.25">
      <c r="A117" s="173"/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89"/>
    </row>
    <row r="118" spans="1:14" s="172" customFormat="1" ht="17.25" customHeight="1" x14ac:dyDescent="0.25">
      <c r="A118" s="173"/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89"/>
    </row>
    <row r="119" spans="1:14" s="172" customFormat="1" ht="17.25" customHeight="1" x14ac:dyDescent="0.25">
      <c r="A119" s="173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89"/>
    </row>
    <row r="120" spans="1:14" s="172" customFormat="1" ht="17.25" customHeight="1" x14ac:dyDescent="0.25">
      <c r="A120" s="173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89"/>
    </row>
    <row r="121" spans="1:14" s="172" customFormat="1" ht="17.25" customHeight="1" x14ac:dyDescent="0.25">
      <c r="A121" s="173"/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89"/>
    </row>
    <row r="122" spans="1:14" s="172" customFormat="1" ht="17.25" customHeight="1" x14ac:dyDescent="0.25">
      <c r="A122" s="173"/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89"/>
    </row>
    <row r="123" spans="1:14" s="172" customFormat="1" ht="17.25" customHeight="1" x14ac:dyDescent="0.25">
      <c r="A123" s="173"/>
      <c r="B123" s="171"/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89"/>
    </row>
    <row r="124" spans="1:14" s="172" customFormat="1" ht="17.25" customHeight="1" x14ac:dyDescent="0.25">
      <c r="A124" s="173"/>
      <c r="B124" s="171"/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89"/>
    </row>
    <row r="125" spans="1:14" s="172" customFormat="1" ht="17.25" customHeight="1" x14ac:dyDescent="0.25">
      <c r="A125" s="173"/>
      <c r="B125" s="171"/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89"/>
    </row>
    <row r="126" spans="1:14" s="172" customFormat="1" ht="17.25" customHeight="1" x14ac:dyDescent="0.25">
      <c r="A126" s="173"/>
      <c r="B126" s="171"/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89"/>
    </row>
    <row r="127" spans="1:14" s="172" customFormat="1" ht="17.25" customHeight="1" x14ac:dyDescent="0.25">
      <c r="A127" s="173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89"/>
    </row>
    <row r="128" spans="1:14" s="172" customFormat="1" ht="17.25" customHeight="1" x14ac:dyDescent="0.25">
      <c r="A128" s="173"/>
      <c r="B128" s="171"/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89"/>
    </row>
    <row r="129" spans="1:14" s="172" customFormat="1" ht="17.25" customHeight="1" x14ac:dyDescent="0.25">
      <c r="A129" s="173"/>
      <c r="B129" s="171"/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89"/>
    </row>
    <row r="130" spans="1:14" s="172" customFormat="1" ht="17.25" customHeight="1" x14ac:dyDescent="0.25">
      <c r="A130" s="173"/>
      <c r="B130" s="171"/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89"/>
    </row>
    <row r="131" spans="1:14" s="172" customFormat="1" ht="17.25" customHeight="1" x14ac:dyDescent="0.25">
      <c r="A131" s="173"/>
      <c r="B131" s="171"/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89"/>
    </row>
    <row r="132" spans="1:14" s="172" customFormat="1" ht="17.25" customHeight="1" x14ac:dyDescent="0.25">
      <c r="A132" s="173"/>
      <c r="B132" s="171"/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89"/>
    </row>
    <row r="133" spans="1:14" s="172" customFormat="1" ht="17.25" customHeight="1" x14ac:dyDescent="0.25">
      <c r="A133" s="173"/>
      <c r="B133" s="171"/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89"/>
    </row>
    <row r="134" spans="1:14" s="172" customFormat="1" ht="17.25" customHeight="1" x14ac:dyDescent="0.25">
      <c r="A134" s="173"/>
      <c r="B134" s="171"/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89"/>
    </row>
    <row r="135" spans="1:14" s="172" customFormat="1" ht="17.25" customHeight="1" x14ac:dyDescent="0.25"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89"/>
    </row>
    <row r="136" spans="1:14" s="172" customFormat="1" ht="17.25" customHeight="1" x14ac:dyDescent="0.25"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89"/>
    </row>
    <row r="137" spans="1:14" s="172" customFormat="1" ht="17.25" customHeight="1" x14ac:dyDescent="0.25"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89"/>
    </row>
    <row r="138" spans="1:14" s="172" customFormat="1" ht="17.25" customHeight="1" x14ac:dyDescent="0.25"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89"/>
    </row>
    <row r="139" spans="1:14" s="172" customFormat="1" ht="17.25" customHeight="1" x14ac:dyDescent="0.25"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89"/>
    </row>
    <row r="140" spans="1:14" s="172" customFormat="1" ht="17.25" customHeight="1" x14ac:dyDescent="0.25"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89"/>
    </row>
    <row r="141" spans="1:14" s="172" customFormat="1" ht="17.25" customHeight="1" x14ac:dyDescent="0.25"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89"/>
    </row>
    <row r="142" spans="1:14" s="172" customFormat="1" ht="17.25" customHeight="1" x14ac:dyDescent="0.25"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89"/>
    </row>
    <row r="143" spans="1:14" s="172" customFormat="1" ht="17.25" customHeight="1" x14ac:dyDescent="0.25"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89"/>
    </row>
    <row r="144" spans="1:14" s="172" customFormat="1" ht="17.25" customHeight="1" x14ac:dyDescent="0.25"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89"/>
    </row>
    <row r="145" spans="2:14" s="172" customFormat="1" ht="17.25" customHeight="1" x14ac:dyDescent="0.25"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89"/>
    </row>
    <row r="146" spans="2:14" s="172" customFormat="1" ht="17.25" customHeight="1" x14ac:dyDescent="0.25">
      <c r="B146" s="171"/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89"/>
    </row>
    <row r="147" spans="2:14" s="172" customFormat="1" ht="17.25" customHeight="1" x14ac:dyDescent="0.25">
      <c r="B147" s="171"/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89"/>
    </row>
    <row r="148" spans="2:14" s="172" customFormat="1" ht="17.25" customHeight="1" x14ac:dyDescent="0.25">
      <c r="B148" s="171"/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89"/>
    </row>
    <row r="149" spans="2:14" s="172" customFormat="1" ht="17.25" customHeight="1" x14ac:dyDescent="0.25">
      <c r="B149" s="171"/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89"/>
    </row>
    <row r="150" spans="2:14" s="172" customFormat="1" ht="17.25" customHeight="1" x14ac:dyDescent="0.25"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89"/>
    </row>
    <row r="151" spans="2:14" s="172" customFormat="1" ht="17.25" customHeight="1" x14ac:dyDescent="0.25"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89"/>
    </row>
    <row r="152" spans="2:14" s="172" customFormat="1" ht="17.25" customHeight="1" x14ac:dyDescent="0.25"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89"/>
    </row>
    <row r="153" spans="2:14" s="172" customFormat="1" ht="17.25" customHeight="1" x14ac:dyDescent="0.25">
      <c r="B153" s="171"/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89"/>
    </row>
    <row r="154" spans="2:14" s="172" customFormat="1" ht="17.25" customHeight="1" x14ac:dyDescent="0.25"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89"/>
    </row>
    <row r="155" spans="2:14" s="172" customFormat="1" ht="17.25" customHeight="1" x14ac:dyDescent="0.25"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89"/>
    </row>
    <row r="156" spans="2:14" s="172" customFormat="1" ht="17.25" customHeight="1" x14ac:dyDescent="0.25"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89"/>
    </row>
    <row r="157" spans="2:14" s="172" customFormat="1" ht="17.25" customHeight="1" x14ac:dyDescent="0.25"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89"/>
    </row>
    <row r="158" spans="2:14" s="172" customFormat="1" ht="17.25" customHeight="1" x14ac:dyDescent="0.25"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89"/>
    </row>
    <row r="159" spans="2:14" s="172" customFormat="1" ht="17.25" customHeight="1" x14ac:dyDescent="0.25"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89"/>
    </row>
    <row r="160" spans="2:14" s="172" customFormat="1" ht="17.25" customHeight="1" x14ac:dyDescent="0.25"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89"/>
    </row>
    <row r="161" spans="2:14" s="172" customFormat="1" ht="17.25" customHeight="1" x14ac:dyDescent="0.25"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89"/>
    </row>
    <row r="162" spans="2:14" s="172" customFormat="1" ht="17.25" customHeight="1" x14ac:dyDescent="0.25"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89"/>
    </row>
    <row r="163" spans="2:14" s="172" customFormat="1" ht="17.25" customHeight="1" x14ac:dyDescent="0.25"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89"/>
    </row>
    <row r="164" spans="2:14" s="172" customFormat="1" ht="17.25" customHeight="1" x14ac:dyDescent="0.25">
      <c r="B164" s="171"/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89"/>
    </row>
    <row r="165" spans="2:14" s="172" customFormat="1" ht="17.25" customHeight="1" x14ac:dyDescent="0.25"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89"/>
    </row>
    <row r="166" spans="2:14" s="172" customFormat="1" ht="17.25" customHeight="1" x14ac:dyDescent="0.25"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89"/>
    </row>
    <row r="167" spans="2:14" s="172" customFormat="1" ht="17.25" customHeight="1" x14ac:dyDescent="0.25"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89"/>
    </row>
    <row r="168" spans="2:14" s="172" customFormat="1" ht="17.25" customHeight="1" x14ac:dyDescent="0.25"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89"/>
    </row>
    <row r="169" spans="2:14" s="172" customFormat="1" ht="17.25" customHeight="1" x14ac:dyDescent="0.25"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89"/>
    </row>
    <row r="170" spans="2:14" s="172" customFormat="1" ht="17.25" customHeight="1" x14ac:dyDescent="0.25"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89"/>
    </row>
    <row r="171" spans="2:14" s="172" customFormat="1" ht="17.25" customHeight="1" x14ac:dyDescent="0.25">
      <c r="B171" s="171"/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89"/>
    </row>
    <row r="172" spans="2:14" s="172" customFormat="1" ht="17.25" customHeight="1" x14ac:dyDescent="0.25">
      <c r="B172" s="171"/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89"/>
    </row>
    <row r="173" spans="2:14" s="172" customFormat="1" ht="17.25" customHeight="1" x14ac:dyDescent="0.25">
      <c r="B173" s="171"/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89"/>
    </row>
    <row r="174" spans="2:14" s="172" customFormat="1" ht="17.25" customHeight="1" x14ac:dyDescent="0.25"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89"/>
    </row>
    <row r="175" spans="2:14" s="172" customFormat="1" ht="17.25" customHeight="1" x14ac:dyDescent="0.25">
      <c r="B175" s="171"/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89"/>
    </row>
    <row r="176" spans="2:14" s="172" customFormat="1" ht="17.25" customHeight="1" x14ac:dyDescent="0.25">
      <c r="B176" s="171"/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89"/>
    </row>
    <row r="177" spans="2:14" s="172" customFormat="1" ht="17.25" customHeight="1" x14ac:dyDescent="0.25">
      <c r="B177" s="171"/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89"/>
    </row>
  </sheetData>
  <mergeCells count="5">
    <mergeCell ref="B1:D1"/>
    <mergeCell ref="E1:G1"/>
    <mergeCell ref="H1:J1"/>
    <mergeCell ref="K1:M1"/>
    <mergeCell ref="N1:N2"/>
  </mergeCells>
  <printOptions horizontalCentered="1"/>
  <pageMargins left="0.19685039370078741" right="0.19685039370078741" top="0.78740157480314965" bottom="0.31496062992125984" header="0.15748031496062992" footer="0.15748031496062992"/>
  <pageSetup paperSize="8" scale="52" orientation="landscape" r:id="rId1"/>
  <headerFooter alignWithMargins="0">
    <oddHeader>&amp;LCsongrád Városi Önkormányzat&amp;C&amp;"Arial CE,Félkövér"&amp;12
1.2 Kimutatás az önkormányzati költségvetési szervek  2022. évi tervszámain&amp;"Arial CE,Normál"a&amp;"Arial CE,Félkövér"k teljesítéséről 
BEVÉTEL&amp;R
A .........2023. sz. rendelet melléklete
Adatok Ft-ban</oddHeader>
    <oddFooter>&amp;L&amp;"Arial CE,Dőlt"&amp;8&amp;Z&amp;F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view="pageLayout" topLeftCell="C1" zoomScale="71" zoomScaleSheetLayoutView="100" zoomScalePageLayoutView="71" workbookViewId="0">
      <selection activeCell="C3" sqref="C3"/>
    </sheetView>
  </sheetViews>
  <sheetFormatPr defaultColWidth="32.42578125" defaultRowHeight="19.5" customHeight="1" x14ac:dyDescent="0.2"/>
  <cols>
    <col min="1" max="1" width="58.85546875" customWidth="1"/>
    <col min="2" max="3" width="21.140625" customWidth="1"/>
    <col min="4" max="4" width="21.28515625" customWidth="1"/>
  </cols>
  <sheetData>
    <row r="1" spans="1:4" ht="19.5" customHeight="1" x14ac:dyDescent="0.25">
      <c r="A1" s="544" t="s">
        <v>454</v>
      </c>
      <c r="B1" s="545"/>
      <c r="C1" s="545"/>
      <c r="D1" s="545"/>
    </row>
    <row r="2" spans="1:4" ht="12.75" customHeight="1" thickBot="1" x14ac:dyDescent="0.25">
      <c r="A2" s="159"/>
      <c r="B2" s="160"/>
      <c r="C2" s="160"/>
      <c r="D2" s="160"/>
    </row>
    <row r="3" spans="1:4" ht="30.75" customHeight="1" x14ac:dyDescent="0.2">
      <c r="A3" s="161" t="s">
        <v>35</v>
      </c>
      <c r="B3" s="162" t="s">
        <v>140</v>
      </c>
      <c r="C3" s="162" t="s">
        <v>141</v>
      </c>
      <c r="D3" s="163" t="s">
        <v>79</v>
      </c>
    </row>
    <row r="4" spans="1:4" ht="15.75" customHeight="1" x14ac:dyDescent="0.2">
      <c r="A4" s="447" t="s">
        <v>235</v>
      </c>
      <c r="B4" s="445"/>
      <c r="C4" s="445"/>
      <c r="D4" s="446"/>
    </row>
    <row r="5" spans="1:4" ht="15.75" customHeight="1" x14ac:dyDescent="0.2">
      <c r="A5" s="448" t="s">
        <v>298</v>
      </c>
      <c r="B5" s="453">
        <v>100000</v>
      </c>
      <c r="C5" s="453">
        <v>0</v>
      </c>
      <c r="D5" s="454">
        <v>100000</v>
      </c>
    </row>
    <row r="6" spans="1:4" s="68" customFormat="1" ht="15.75" customHeight="1" x14ac:dyDescent="0.2">
      <c r="A6" s="304" t="s">
        <v>46</v>
      </c>
      <c r="B6" s="455">
        <f>SUM(B4:B5)</f>
        <v>100000</v>
      </c>
      <c r="C6" s="455">
        <f>SUM(C4:C5)</f>
        <v>0</v>
      </c>
      <c r="D6" s="456">
        <f>SUM(D4:D5)</f>
        <v>100000</v>
      </c>
    </row>
    <row r="7" spans="1:4" ht="8.25" customHeight="1" x14ac:dyDescent="0.2">
      <c r="A7" s="444"/>
      <c r="B7" s="445"/>
      <c r="C7" s="445"/>
      <c r="D7" s="446"/>
    </row>
    <row r="8" spans="1:4" ht="33" customHeight="1" x14ac:dyDescent="0.25">
      <c r="A8" s="164" t="s">
        <v>463</v>
      </c>
      <c r="B8" s="98"/>
      <c r="C8" s="98"/>
      <c r="D8" s="95"/>
    </row>
    <row r="9" spans="1:4" ht="16.5" customHeight="1" x14ac:dyDescent="0.25">
      <c r="A9" s="439" t="s">
        <v>299</v>
      </c>
      <c r="B9" s="153">
        <v>2750000</v>
      </c>
      <c r="C9" s="153">
        <v>0</v>
      </c>
      <c r="D9" s="100">
        <v>2750000</v>
      </c>
    </row>
    <row r="10" spans="1:4" ht="16.5" customHeight="1" x14ac:dyDescent="0.25">
      <c r="A10" s="439" t="s">
        <v>457</v>
      </c>
      <c r="B10" s="153">
        <v>56145586</v>
      </c>
      <c r="C10" s="153">
        <v>0</v>
      </c>
      <c r="D10" s="100">
        <v>56145586</v>
      </c>
    </row>
    <row r="11" spans="1:4" ht="30.75" customHeight="1" x14ac:dyDescent="0.25">
      <c r="A11" s="439" t="s">
        <v>464</v>
      </c>
      <c r="B11" s="153">
        <v>4498268</v>
      </c>
      <c r="C11" s="153">
        <v>0</v>
      </c>
      <c r="D11" s="100">
        <v>4498268</v>
      </c>
    </row>
    <row r="12" spans="1:4" ht="15.75" customHeight="1" x14ac:dyDescent="0.25">
      <c r="A12" s="432" t="s">
        <v>444</v>
      </c>
      <c r="B12" s="81">
        <v>8112067</v>
      </c>
      <c r="C12" s="153">
        <v>0</v>
      </c>
      <c r="D12" s="82">
        <f>SUM(B12:C12)</f>
        <v>8112067</v>
      </c>
    </row>
    <row r="13" spans="1:4" ht="16.5" customHeight="1" x14ac:dyDescent="0.25">
      <c r="A13" s="441" t="s">
        <v>445</v>
      </c>
      <c r="B13" s="457">
        <v>56145586</v>
      </c>
      <c r="C13" s="457">
        <v>0</v>
      </c>
      <c r="D13" s="458">
        <f>SUM(B13:C13)</f>
        <v>56145586</v>
      </c>
    </row>
    <row r="14" spans="1:4" s="68" customFormat="1" ht="15.75" customHeight="1" x14ac:dyDescent="0.2">
      <c r="A14" s="304" t="s">
        <v>46</v>
      </c>
      <c r="B14" s="455">
        <f>SUM(B9:B13)</f>
        <v>127651507</v>
      </c>
      <c r="C14" s="455">
        <f t="shared" ref="C14:D14" si="0">SUM(C9:C13)</f>
        <v>0</v>
      </c>
      <c r="D14" s="459">
        <f t="shared" si="0"/>
        <v>127651507</v>
      </c>
    </row>
    <row r="15" spans="1:4" s="68" customFormat="1" ht="10.5" customHeight="1" x14ac:dyDescent="0.2">
      <c r="A15" s="150"/>
      <c r="B15" s="450"/>
      <c r="C15" s="450"/>
      <c r="D15" s="451"/>
    </row>
    <row r="16" spans="1:4" s="68" customFormat="1" ht="17.25" customHeight="1" x14ac:dyDescent="0.2">
      <c r="A16" s="305" t="s">
        <v>142</v>
      </c>
      <c r="B16" s="126"/>
      <c r="C16" s="126"/>
      <c r="D16" s="132"/>
    </row>
    <row r="17" spans="1:4" s="68" customFormat="1" ht="18" customHeight="1" x14ac:dyDescent="0.2">
      <c r="A17" s="149" t="s">
        <v>446</v>
      </c>
      <c r="B17" s="126">
        <v>7314264</v>
      </c>
      <c r="C17" s="126">
        <v>0</v>
      </c>
      <c r="D17" s="132">
        <v>7314264</v>
      </c>
    </row>
    <row r="18" spans="1:4" ht="31.5" customHeight="1" x14ac:dyDescent="0.2">
      <c r="A18" s="149" t="s">
        <v>465</v>
      </c>
      <c r="B18" s="126">
        <v>3784450</v>
      </c>
      <c r="C18" s="126">
        <v>0</v>
      </c>
      <c r="D18" s="132">
        <v>3784450</v>
      </c>
    </row>
    <row r="19" spans="1:4" s="68" customFormat="1" ht="18" customHeight="1" x14ac:dyDescent="0.2">
      <c r="A19" s="149" t="s">
        <v>447</v>
      </c>
      <c r="B19" s="126">
        <v>3000000</v>
      </c>
      <c r="C19" s="126">
        <v>0</v>
      </c>
      <c r="D19" s="132">
        <v>3000000</v>
      </c>
    </row>
    <row r="20" spans="1:4" s="68" customFormat="1" ht="18.75" customHeight="1" x14ac:dyDescent="0.2">
      <c r="A20" s="149" t="s">
        <v>448</v>
      </c>
      <c r="B20" s="126">
        <v>800000</v>
      </c>
      <c r="C20" s="126">
        <v>0</v>
      </c>
      <c r="D20" s="132">
        <v>800000</v>
      </c>
    </row>
    <row r="21" spans="1:4" ht="18" customHeight="1" x14ac:dyDescent="0.2">
      <c r="A21" s="149" t="s">
        <v>449</v>
      </c>
      <c r="B21" s="126">
        <v>4500000</v>
      </c>
      <c r="C21" s="126">
        <v>0</v>
      </c>
      <c r="D21" s="132">
        <v>4500000</v>
      </c>
    </row>
    <row r="22" spans="1:4" s="68" customFormat="1" ht="16.5" customHeight="1" x14ac:dyDescent="0.2">
      <c r="A22" s="149" t="s">
        <v>450</v>
      </c>
      <c r="B22" s="126">
        <v>5000000</v>
      </c>
      <c r="C22" s="126">
        <v>0</v>
      </c>
      <c r="D22" s="132">
        <v>5000000</v>
      </c>
    </row>
    <row r="23" spans="1:4" s="68" customFormat="1" ht="13.5" customHeight="1" x14ac:dyDescent="0.2">
      <c r="A23" s="304" t="s">
        <v>46</v>
      </c>
      <c r="B23" s="455">
        <f>SUM(B17:B22)</f>
        <v>24398714</v>
      </c>
      <c r="C23" s="455">
        <f>SUM(C17:C22)</f>
        <v>0</v>
      </c>
      <c r="D23" s="459">
        <f>SUM(D17:D22)</f>
        <v>24398714</v>
      </c>
    </row>
    <row r="24" spans="1:4" s="68" customFormat="1" ht="10.5" customHeight="1" x14ac:dyDescent="0.2">
      <c r="A24" s="151"/>
      <c r="B24" s="126"/>
      <c r="C24" s="455"/>
      <c r="D24" s="132"/>
    </row>
    <row r="25" spans="1:4" s="68" customFormat="1" ht="16.5" customHeight="1" x14ac:dyDescent="0.2">
      <c r="A25" s="306" t="s">
        <v>143</v>
      </c>
      <c r="B25" s="126"/>
      <c r="C25" s="455"/>
      <c r="D25" s="132"/>
    </row>
    <row r="26" spans="1:4" s="68" customFormat="1" ht="14.25" customHeight="1" x14ac:dyDescent="0.2">
      <c r="A26" s="151" t="s">
        <v>451</v>
      </c>
      <c r="B26" s="126">
        <v>4990000</v>
      </c>
      <c r="C26" s="126">
        <v>0</v>
      </c>
      <c r="D26" s="132">
        <v>4990000</v>
      </c>
    </row>
    <row r="27" spans="1:4" s="68" customFormat="1" ht="16.5" customHeight="1" x14ac:dyDescent="0.2">
      <c r="A27" s="151" t="s">
        <v>455</v>
      </c>
      <c r="B27" s="126">
        <v>400000</v>
      </c>
      <c r="C27" s="126">
        <v>0</v>
      </c>
      <c r="D27" s="132">
        <v>400000</v>
      </c>
    </row>
    <row r="28" spans="1:4" s="68" customFormat="1" ht="15" customHeight="1" x14ac:dyDescent="0.2">
      <c r="A28" s="149" t="s">
        <v>458</v>
      </c>
      <c r="B28" s="126">
        <v>600000</v>
      </c>
      <c r="C28" s="126">
        <v>0</v>
      </c>
      <c r="D28" s="132">
        <v>600000</v>
      </c>
    </row>
    <row r="29" spans="1:4" s="68" customFormat="1" ht="17.25" customHeight="1" x14ac:dyDescent="0.2">
      <c r="A29" s="131" t="s">
        <v>46</v>
      </c>
      <c r="B29" s="455">
        <f>SUM(B26:B28)</f>
        <v>5990000</v>
      </c>
      <c r="C29" s="455">
        <f t="shared" ref="C29:D29" si="1">SUM(C26:C28)</f>
        <v>0</v>
      </c>
      <c r="D29" s="459">
        <f t="shared" si="1"/>
        <v>5990000</v>
      </c>
    </row>
    <row r="30" spans="1:4" s="68" customFormat="1" ht="9" customHeight="1" x14ac:dyDescent="0.2">
      <c r="A30" s="131"/>
      <c r="B30" s="449"/>
      <c r="C30" s="449"/>
      <c r="D30" s="452"/>
    </row>
    <row r="31" spans="1:4" s="68" customFormat="1" ht="18" customHeight="1" x14ac:dyDescent="0.2">
      <c r="A31" s="307" t="s">
        <v>459</v>
      </c>
      <c r="B31" s="449"/>
      <c r="C31" s="449"/>
      <c r="D31" s="452"/>
    </row>
    <row r="32" spans="1:4" s="68" customFormat="1" ht="15.75" customHeight="1" x14ac:dyDescent="0.2">
      <c r="A32" s="431" t="s">
        <v>443</v>
      </c>
      <c r="B32" s="126">
        <v>8973229</v>
      </c>
      <c r="C32" s="126">
        <v>0</v>
      </c>
      <c r="D32" s="132">
        <v>8973229</v>
      </c>
    </row>
    <row r="33" spans="1:4" s="68" customFormat="1" ht="15" customHeight="1" x14ac:dyDescent="0.2">
      <c r="A33" s="131" t="s">
        <v>46</v>
      </c>
      <c r="B33" s="455">
        <f>SUM(B32:B32)</f>
        <v>8973229</v>
      </c>
      <c r="C33" s="455">
        <f t="shared" ref="C33:D33" si="2">SUM(C32:C32)</f>
        <v>0</v>
      </c>
      <c r="D33" s="459">
        <f t="shared" si="2"/>
        <v>8973229</v>
      </c>
    </row>
    <row r="34" spans="1:4" s="68" customFormat="1" ht="10.5" customHeight="1" x14ac:dyDescent="0.2">
      <c r="A34" s="152"/>
      <c r="B34" s="126"/>
      <c r="C34" s="126"/>
      <c r="D34" s="132"/>
    </row>
    <row r="35" spans="1:4" s="68" customFormat="1" ht="17.25" customHeight="1" x14ac:dyDescent="0.2">
      <c r="A35" s="307" t="s">
        <v>456</v>
      </c>
      <c r="B35" s="126"/>
      <c r="C35" s="126"/>
      <c r="D35" s="132"/>
    </row>
    <row r="36" spans="1:4" s="68" customFormat="1" ht="16.5" customHeight="1" x14ac:dyDescent="0.2">
      <c r="A36" s="546" t="s">
        <v>453</v>
      </c>
      <c r="B36" s="548">
        <v>212998</v>
      </c>
      <c r="C36" s="548">
        <v>0</v>
      </c>
      <c r="D36" s="551">
        <v>212998</v>
      </c>
    </row>
    <row r="37" spans="1:4" s="68" customFormat="1" ht="0.75" hidden="1" customHeight="1" x14ac:dyDescent="0.2">
      <c r="A37" s="547"/>
      <c r="B37" s="549"/>
      <c r="C37" s="550"/>
      <c r="D37" s="552"/>
    </row>
    <row r="38" spans="1:4" s="68" customFormat="1" ht="15.75" customHeight="1" x14ac:dyDescent="0.2">
      <c r="A38" s="431" t="s">
        <v>460</v>
      </c>
      <c r="B38" s="126">
        <v>574656</v>
      </c>
      <c r="C38" s="126">
        <v>0</v>
      </c>
      <c r="D38" s="132">
        <v>574656</v>
      </c>
    </row>
    <row r="39" spans="1:4" s="68" customFormat="1" ht="15.75" customHeight="1" x14ac:dyDescent="0.2">
      <c r="A39" s="149" t="s">
        <v>461</v>
      </c>
      <c r="B39" s="126">
        <v>1345728</v>
      </c>
      <c r="C39" s="126">
        <v>0</v>
      </c>
      <c r="D39" s="132">
        <v>1345728</v>
      </c>
    </row>
    <row r="40" spans="1:4" s="68" customFormat="1" ht="14.25" customHeight="1" x14ac:dyDescent="0.2">
      <c r="A40" s="431" t="s">
        <v>452</v>
      </c>
      <c r="B40" s="126">
        <v>546583</v>
      </c>
      <c r="C40" s="126">
        <v>0</v>
      </c>
      <c r="D40" s="132">
        <v>546583</v>
      </c>
    </row>
    <row r="41" spans="1:4" s="68" customFormat="1" ht="15.75" customHeight="1" x14ac:dyDescent="0.2">
      <c r="A41" s="431" t="s">
        <v>462</v>
      </c>
      <c r="B41" s="126">
        <v>678000</v>
      </c>
      <c r="C41" s="126">
        <v>0</v>
      </c>
      <c r="D41" s="132">
        <v>678000</v>
      </c>
    </row>
    <row r="42" spans="1:4" s="68" customFormat="1" ht="15" customHeight="1" x14ac:dyDescent="0.2">
      <c r="A42" s="431" t="s">
        <v>300</v>
      </c>
      <c r="B42" s="126">
        <v>1689554</v>
      </c>
      <c r="C42" s="126">
        <v>0</v>
      </c>
      <c r="D42" s="132">
        <v>1689554</v>
      </c>
    </row>
    <row r="43" spans="1:4" s="68" customFormat="1" ht="15" customHeight="1" x14ac:dyDescent="0.2">
      <c r="A43" s="131" t="s">
        <v>46</v>
      </c>
      <c r="B43" s="455">
        <f>SUM(B36:B42)</f>
        <v>5047519</v>
      </c>
      <c r="C43" s="455">
        <f t="shared" ref="C43:D43" si="3">SUM(C36:C42)</f>
        <v>0</v>
      </c>
      <c r="D43" s="459">
        <f t="shared" si="3"/>
        <v>5047519</v>
      </c>
    </row>
    <row r="44" spans="1:4" s="68" customFormat="1" ht="9.75" customHeight="1" x14ac:dyDescent="0.25">
      <c r="A44" s="99"/>
      <c r="B44" s="98"/>
      <c r="C44" s="98"/>
      <c r="D44" s="95"/>
    </row>
    <row r="45" spans="1:4" s="68" customFormat="1" ht="15" customHeight="1" x14ac:dyDescent="0.25">
      <c r="A45" s="164" t="s">
        <v>71</v>
      </c>
      <c r="B45" s="153"/>
      <c r="C45" s="153"/>
      <c r="D45" s="100"/>
    </row>
    <row r="46" spans="1:4" s="68" customFormat="1" ht="15.75" customHeight="1" x14ac:dyDescent="0.25">
      <c r="A46" s="439" t="s">
        <v>301</v>
      </c>
      <c r="B46" s="153">
        <v>30000000</v>
      </c>
      <c r="C46" s="153">
        <v>7000000</v>
      </c>
      <c r="D46" s="100">
        <v>37000000</v>
      </c>
    </row>
    <row r="47" spans="1:4" s="68" customFormat="1" ht="15" customHeight="1" x14ac:dyDescent="0.25">
      <c r="A47" s="462" t="s">
        <v>302</v>
      </c>
      <c r="B47" s="153"/>
      <c r="C47" s="153"/>
      <c r="D47" s="100"/>
    </row>
    <row r="48" spans="1:4" s="68" customFormat="1" ht="14.25" customHeight="1" x14ac:dyDescent="0.25">
      <c r="A48" s="439" t="s">
        <v>303</v>
      </c>
      <c r="B48" s="153">
        <v>2393149</v>
      </c>
      <c r="C48" s="153">
        <v>1282847</v>
      </c>
      <c r="D48" s="100">
        <v>3675996</v>
      </c>
    </row>
    <row r="49" spans="1:4" s="68" customFormat="1" ht="14.25" customHeight="1" x14ac:dyDescent="0.25">
      <c r="A49" s="439" t="s">
        <v>304</v>
      </c>
      <c r="B49" s="153">
        <v>2690278</v>
      </c>
      <c r="C49" s="153">
        <v>1589030</v>
      </c>
      <c r="D49" s="100">
        <v>4279308</v>
      </c>
    </row>
    <row r="50" spans="1:4" s="68" customFormat="1" ht="14.25" customHeight="1" x14ac:dyDescent="0.25">
      <c r="A50" s="439" t="s">
        <v>305</v>
      </c>
      <c r="B50" s="153">
        <v>346151</v>
      </c>
      <c r="C50" s="153">
        <v>86538</v>
      </c>
      <c r="D50" s="100">
        <v>432689</v>
      </c>
    </row>
    <row r="51" spans="1:4" s="68" customFormat="1" ht="14.25" customHeight="1" x14ac:dyDescent="0.25">
      <c r="A51" s="439" t="s">
        <v>306</v>
      </c>
      <c r="B51" s="153">
        <v>276393</v>
      </c>
      <c r="C51" s="153">
        <v>69098</v>
      </c>
      <c r="D51" s="100">
        <v>345491</v>
      </c>
    </row>
    <row r="52" spans="1:4" s="68" customFormat="1" ht="15" customHeight="1" x14ac:dyDescent="0.25">
      <c r="A52" s="439" t="s">
        <v>307</v>
      </c>
      <c r="B52" s="153">
        <v>980421</v>
      </c>
      <c r="C52" s="153">
        <v>434506</v>
      </c>
      <c r="D52" s="100">
        <v>1414927</v>
      </c>
    </row>
    <row r="53" spans="1:4" s="68" customFormat="1" ht="14.25" customHeight="1" x14ac:dyDescent="0.25">
      <c r="A53" s="439" t="s">
        <v>308</v>
      </c>
      <c r="B53" s="153">
        <v>3459703</v>
      </c>
      <c r="C53" s="153">
        <v>1333526</v>
      </c>
      <c r="D53" s="100">
        <v>4793229</v>
      </c>
    </row>
    <row r="54" spans="1:4" s="68" customFormat="1" ht="15" customHeight="1" x14ac:dyDescent="0.25">
      <c r="A54" s="439" t="s">
        <v>309</v>
      </c>
      <c r="B54" s="153">
        <v>430714</v>
      </c>
      <c r="C54" s="153">
        <v>107678</v>
      </c>
      <c r="D54" s="100">
        <v>538392</v>
      </c>
    </row>
    <row r="55" spans="1:4" s="68" customFormat="1" ht="13.5" customHeight="1" x14ac:dyDescent="0.25">
      <c r="A55" s="439" t="s">
        <v>310</v>
      </c>
      <c r="B55" s="153">
        <v>2808498</v>
      </c>
      <c r="C55" s="153">
        <v>2789726</v>
      </c>
      <c r="D55" s="100">
        <v>5598224</v>
      </c>
    </row>
    <row r="56" spans="1:4" s="68" customFormat="1" ht="15" customHeight="1" x14ac:dyDescent="0.25">
      <c r="A56" s="439" t="s">
        <v>311</v>
      </c>
      <c r="B56" s="153">
        <v>2213504</v>
      </c>
      <c r="C56" s="153">
        <v>1289387</v>
      </c>
      <c r="D56" s="100">
        <v>3502891</v>
      </c>
    </row>
    <row r="57" spans="1:4" s="68" customFormat="1" ht="15" customHeight="1" x14ac:dyDescent="0.25">
      <c r="A57" s="439" t="s">
        <v>312</v>
      </c>
      <c r="B57" s="153">
        <v>3063282</v>
      </c>
      <c r="C57" s="153">
        <v>1568301</v>
      </c>
      <c r="D57" s="100">
        <v>4631583</v>
      </c>
    </row>
    <row r="58" spans="1:4" s="68" customFormat="1" ht="13.5" customHeight="1" x14ac:dyDescent="0.25">
      <c r="A58" s="439" t="s">
        <v>313</v>
      </c>
      <c r="B58" s="153">
        <v>3052458</v>
      </c>
      <c r="C58" s="153">
        <v>1424339</v>
      </c>
      <c r="D58" s="100">
        <v>4476797</v>
      </c>
    </row>
    <row r="59" spans="1:4" s="68" customFormat="1" ht="18.75" customHeight="1" thickBot="1" x14ac:dyDescent="0.3">
      <c r="A59" s="440" t="s">
        <v>144</v>
      </c>
      <c r="B59" s="460">
        <f>SUM(B46:B58)</f>
        <v>51714551</v>
      </c>
      <c r="C59" s="460">
        <f>SUM(C46:C58)</f>
        <v>18974976</v>
      </c>
      <c r="D59" s="460">
        <f>SUM(D46:D58)</f>
        <v>70689527</v>
      </c>
    </row>
    <row r="60" spans="1:4" s="68" customFormat="1" ht="19.5" customHeight="1" thickBot="1" x14ac:dyDescent="0.25">
      <c r="A60" s="442" t="s">
        <v>145</v>
      </c>
      <c r="B60" s="461">
        <f>SUM(B6,B14,B23,B29,B33,B43,B59)</f>
        <v>223875520</v>
      </c>
      <c r="C60" s="461">
        <f t="shared" ref="C60:D60" si="4">SUM(C6,C14,C23,C29,C33,C43,C59)</f>
        <v>18974976</v>
      </c>
      <c r="D60" s="461">
        <f t="shared" si="4"/>
        <v>242850496</v>
      </c>
    </row>
    <row r="61" spans="1:4" s="68" customFormat="1" ht="15.75" customHeight="1" x14ac:dyDescent="0.2">
      <c r="A61"/>
      <c r="B61"/>
      <c r="C61"/>
      <c r="D61"/>
    </row>
    <row r="62" spans="1:4" s="68" customFormat="1" ht="15.75" customHeight="1" x14ac:dyDescent="0.2">
      <c r="A62"/>
      <c r="B62"/>
      <c r="C62"/>
      <c r="D62"/>
    </row>
    <row r="63" spans="1:4" s="68" customFormat="1" ht="15.75" customHeight="1" x14ac:dyDescent="0.2">
      <c r="A63"/>
      <c r="B63"/>
      <c r="C63"/>
      <c r="D63"/>
    </row>
    <row r="64" spans="1:4" s="68" customFormat="1" ht="15" customHeight="1" x14ac:dyDescent="0.2">
      <c r="A64"/>
      <c r="B64"/>
      <c r="C64"/>
      <c r="D64"/>
    </row>
    <row r="65" spans="1:4" ht="12" customHeight="1" x14ac:dyDescent="0.2"/>
    <row r="66" spans="1:4" ht="18" customHeight="1" x14ac:dyDescent="0.2"/>
    <row r="67" spans="1:4" ht="15.75" customHeight="1" x14ac:dyDescent="0.2"/>
    <row r="68" spans="1:4" ht="12" customHeight="1" x14ac:dyDescent="0.2"/>
    <row r="69" spans="1:4" s="68" customFormat="1" ht="16.5" customHeight="1" x14ac:dyDescent="0.2">
      <c r="A69"/>
      <c r="B69"/>
      <c r="C69"/>
      <c r="D69"/>
    </row>
  </sheetData>
  <mergeCells count="5">
    <mergeCell ref="A1:D1"/>
    <mergeCell ref="A36:A37"/>
    <mergeCell ref="B36:B37"/>
    <mergeCell ref="C36:C37"/>
    <mergeCell ref="D36:D37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75" orientation="portrait" r:id="rId1"/>
  <headerFooter alignWithMargins="0">
    <oddHeader>&amp;LCsongrád Városi Önkormányzat&amp;RA Pü/14-2/2023. sz. előterjesztés melléklete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11</vt:i4>
      </vt:variant>
    </vt:vector>
  </HeadingPairs>
  <TitlesOfParts>
    <vt:vector size="22" baseType="lpstr">
      <vt:lpstr>1. Címrend</vt:lpstr>
      <vt:lpstr>1.1</vt:lpstr>
      <vt:lpstr>1.1.1.</vt:lpstr>
      <vt:lpstr>1.1.1.I.</vt:lpstr>
      <vt:lpstr>1.1.1.II.</vt:lpstr>
      <vt:lpstr>1.1.1.II</vt:lpstr>
      <vt:lpstr>1.1.1II.</vt:lpstr>
      <vt:lpstr>1.2  intézményenként.</vt:lpstr>
      <vt:lpstr>1.2.1</vt:lpstr>
      <vt:lpstr>1.2.3 kötelező nem kötelező </vt:lpstr>
      <vt:lpstr>1.2.2</vt:lpstr>
      <vt:lpstr>'1. Címrend'!Nyomtatási_cím</vt:lpstr>
      <vt:lpstr>'1.1'!Nyomtatási_cím</vt:lpstr>
      <vt:lpstr>'1.1.1.'!Nyomtatási_cím</vt:lpstr>
      <vt:lpstr>'1.2.1'!Nyomtatási_cím</vt:lpstr>
      <vt:lpstr>'1.2.3 kötelező nem kötelező '!Nyomtatási_cím</vt:lpstr>
      <vt:lpstr>'1. Címrend'!Nyomtatási_terület</vt:lpstr>
      <vt:lpstr>'1.1'!Nyomtatási_terület</vt:lpstr>
      <vt:lpstr>'1.1.1.II'!Nyomtatási_terület</vt:lpstr>
      <vt:lpstr>'1.2  intézményenként.'!Nyomtatási_terület</vt:lpstr>
      <vt:lpstr>'1.2.1'!Nyomtatási_terület</vt:lpstr>
      <vt:lpstr>'1.2.2'!Nyomtatási_terület</vt:lpstr>
    </vt:vector>
  </TitlesOfParts>
  <Company>Csongrád Város 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Szvoboda Lászlóné</cp:lastModifiedBy>
  <cp:lastPrinted>2023-05-10T11:43:56Z</cp:lastPrinted>
  <dcterms:created xsi:type="dcterms:W3CDTF">2000-06-21T05:50:35Z</dcterms:created>
  <dcterms:modified xsi:type="dcterms:W3CDTF">2023-05-16T09:17:54Z</dcterms:modified>
</cp:coreProperties>
</file>