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estületi_\2023. május 25\Nyilvános ülés\Beszámoló 2022. évről\"/>
    </mc:Choice>
  </mc:AlternateContent>
  <bookViews>
    <workbookView xWindow="135" yWindow="105" windowWidth="18450" windowHeight="10845" tabRatio="596"/>
  </bookViews>
  <sheets>
    <sheet name="2. Címrend" sheetId="24" r:id="rId1"/>
    <sheet name="2.1 Kiadások." sheetId="25" r:id="rId2"/>
    <sheet name="2.2 kötelező nem kötelező" sheetId="26" r:id="rId3"/>
    <sheet name="2.1.2." sheetId="27" r:id="rId4"/>
    <sheet name="2.1.3." sheetId="16" r:id="rId5"/>
    <sheet name="2.1.4." sheetId="17" r:id="rId6"/>
    <sheet name="2.1.5" sheetId="21" r:id="rId7"/>
  </sheets>
  <definedNames>
    <definedName name="_xlnm.Print_Titles" localSheetId="0">'2. Címrend'!$1:$4</definedName>
    <definedName name="_xlnm.Print_Titles" localSheetId="2">'2.2 kötelező nem kötelező'!$1:$4</definedName>
    <definedName name="_xlnm.Print_Area" localSheetId="0">'2. Címrend'!$A$1:$E$538</definedName>
    <definedName name="_xlnm.Print_Area" localSheetId="1">'2.1 Kiadások.'!$A$1:$W$61</definedName>
    <definedName name="_xlnm.Print_Area" localSheetId="3">'2.1.2.'!$A$1:$F$131</definedName>
    <definedName name="_xlnm.Print_Area" localSheetId="4">'2.1.3.'!$A$3:$B$247</definedName>
    <definedName name="_xlnm.Print_Area" localSheetId="6">'2.1.5'!$A$1:$P$26</definedName>
    <definedName name="_xlnm.Print_Area" localSheetId="2">'2.2 kötelező nem kötelező'!$A$1:$AC$150</definedName>
  </definedNames>
  <calcPr calcId="162913"/>
</workbook>
</file>

<file path=xl/calcChain.xml><?xml version="1.0" encoding="utf-8"?>
<calcChain xmlns="http://schemas.openxmlformats.org/spreadsheetml/2006/main">
  <c r="E130" i="27" l="1"/>
  <c r="E125" i="27"/>
  <c r="E87" i="27"/>
  <c r="E72" i="27"/>
  <c r="E11" i="27" s="1"/>
  <c r="E64" i="27"/>
  <c r="E56" i="27"/>
  <c r="E7" i="27" s="1"/>
  <c r="E36" i="27"/>
  <c r="E30" i="27"/>
  <c r="E27" i="27"/>
  <c r="E19" i="27"/>
  <c r="E18" i="27"/>
  <c r="D14" i="27"/>
  <c r="E13" i="27"/>
  <c r="E12" i="27"/>
  <c r="E10" i="27"/>
  <c r="E9" i="27"/>
  <c r="E8" i="27"/>
  <c r="E6" i="27"/>
  <c r="E5" i="27"/>
  <c r="E4" i="27"/>
  <c r="E358" i="24"/>
  <c r="C519" i="24"/>
  <c r="D519" i="24"/>
  <c r="D352" i="24"/>
  <c r="C352" i="24"/>
  <c r="E526" i="24"/>
  <c r="B26" i="16"/>
  <c r="B29" i="16" s="1"/>
  <c r="E10" i="24"/>
  <c r="E11" i="24"/>
  <c r="E13" i="24"/>
  <c r="E14" i="24"/>
  <c r="E15" i="24"/>
  <c r="E16" i="24"/>
  <c r="E18" i="24"/>
  <c r="E19" i="24"/>
  <c r="E20" i="24"/>
  <c r="E21" i="24"/>
  <c r="E22" i="24"/>
  <c r="E24" i="24"/>
  <c r="E25" i="24"/>
  <c r="E27" i="24"/>
  <c r="E35" i="24"/>
  <c r="E47" i="24"/>
  <c r="E48" i="24"/>
  <c r="E51" i="24"/>
  <c r="E53" i="24"/>
  <c r="E54" i="24"/>
  <c r="E55" i="24"/>
  <c r="E56" i="24"/>
  <c r="E57" i="24"/>
  <c r="E58" i="24"/>
  <c r="E59" i="24"/>
  <c r="E60" i="24"/>
  <c r="E61" i="24"/>
  <c r="E64" i="24"/>
  <c r="E65" i="24"/>
  <c r="E67" i="24"/>
  <c r="E75" i="24"/>
  <c r="E76" i="24"/>
  <c r="E87" i="24"/>
  <c r="E88" i="24"/>
  <c r="E90" i="24"/>
  <c r="E91" i="24"/>
  <c r="E93" i="24"/>
  <c r="E94" i="24"/>
  <c r="E95" i="24"/>
  <c r="E96" i="24"/>
  <c r="E97" i="24"/>
  <c r="E98" i="24"/>
  <c r="E99" i="24"/>
  <c r="E100" i="24"/>
  <c r="E101" i="24"/>
  <c r="E102" i="24"/>
  <c r="E104" i="24"/>
  <c r="E107" i="24"/>
  <c r="E115" i="24"/>
  <c r="E116" i="24"/>
  <c r="E127" i="24"/>
  <c r="E128" i="24"/>
  <c r="E130" i="24"/>
  <c r="E131" i="24"/>
  <c r="E133" i="24"/>
  <c r="E134" i="24"/>
  <c r="E135" i="24"/>
  <c r="E136" i="24"/>
  <c r="E137" i="24"/>
  <c r="E138" i="24"/>
  <c r="E139" i="24"/>
  <c r="E140" i="24"/>
  <c r="E141" i="24"/>
  <c r="E142" i="24"/>
  <c r="E144" i="24"/>
  <c r="E145" i="24"/>
  <c r="E146" i="24"/>
  <c r="E147" i="24"/>
  <c r="E153" i="24"/>
  <c r="E155" i="24"/>
  <c r="E156" i="24"/>
  <c r="E167" i="24"/>
  <c r="E168" i="24"/>
  <c r="E170" i="24"/>
  <c r="E171" i="24"/>
  <c r="E173" i="24"/>
  <c r="E174" i="24"/>
  <c r="E175" i="24"/>
  <c r="E176" i="24"/>
  <c r="E177" i="24"/>
  <c r="E178" i="24"/>
  <c r="E179" i="24"/>
  <c r="E180" i="24"/>
  <c r="E181" i="24"/>
  <c r="E182" i="24"/>
  <c r="E183" i="24"/>
  <c r="E184" i="24"/>
  <c r="E185" i="24"/>
  <c r="E187" i="24"/>
  <c r="E190" i="24"/>
  <c r="E193" i="24"/>
  <c r="E195" i="24"/>
  <c r="E208" i="24"/>
  <c r="E209" i="24"/>
  <c r="E211" i="24"/>
  <c r="E212" i="24"/>
  <c r="E214" i="24"/>
  <c r="E215" i="24"/>
  <c r="E216" i="24"/>
  <c r="E217" i="24"/>
  <c r="E218" i="24"/>
  <c r="E219" i="24"/>
  <c r="E220" i="24"/>
  <c r="E221" i="24"/>
  <c r="E222" i="24"/>
  <c r="E223" i="24"/>
  <c r="E225" i="24"/>
  <c r="E226" i="24"/>
  <c r="E228" i="24"/>
  <c r="E231" i="24"/>
  <c r="E232" i="24"/>
  <c r="E236" i="24"/>
  <c r="E237" i="24"/>
  <c r="E248" i="24"/>
  <c r="E249" i="24"/>
  <c r="E251" i="24"/>
  <c r="E252" i="24"/>
  <c r="E254" i="24"/>
  <c r="E255" i="24"/>
  <c r="E256" i="24"/>
  <c r="E257" i="24"/>
  <c r="E258" i="24"/>
  <c r="E259" i="24"/>
  <c r="E260" i="24"/>
  <c r="E261" i="24"/>
  <c r="E262" i="24"/>
  <c r="E263" i="24"/>
  <c r="E264" i="24"/>
  <c r="E265" i="24"/>
  <c r="E266" i="24"/>
  <c r="E268" i="24"/>
  <c r="E271" i="24"/>
  <c r="E272" i="24"/>
  <c r="E276" i="24"/>
  <c r="E277" i="24"/>
  <c r="E288" i="24"/>
  <c r="E289" i="24"/>
  <c r="E291" i="24"/>
  <c r="E292" i="24"/>
  <c r="E294" i="24"/>
  <c r="E295" i="24"/>
  <c r="E296" i="24"/>
  <c r="E297" i="24"/>
  <c r="E299" i="24"/>
  <c r="E302" i="24"/>
  <c r="E305" i="24"/>
  <c r="E308" i="24"/>
  <c r="E316" i="24"/>
  <c r="E369" i="24"/>
  <c r="E370" i="24"/>
  <c r="E372" i="24"/>
  <c r="E373" i="24"/>
  <c r="E375" i="24"/>
  <c r="E376" i="24"/>
  <c r="E377" i="24"/>
  <c r="E379" i="24"/>
  <c r="E380" i="24"/>
  <c r="E382" i="24"/>
  <c r="E383" i="24"/>
  <c r="E384" i="24"/>
  <c r="E385" i="24"/>
  <c r="E386" i="24"/>
  <c r="E387" i="24"/>
  <c r="E389" i="24"/>
  <c r="E392" i="24"/>
  <c r="E397" i="24"/>
  <c r="E398" i="24"/>
  <c r="E409" i="24"/>
  <c r="E410" i="24"/>
  <c r="E412" i="24"/>
  <c r="E413" i="24"/>
  <c r="E415" i="24"/>
  <c r="E416" i="24"/>
  <c r="E417" i="24"/>
  <c r="E418" i="24"/>
  <c r="E419" i="24"/>
  <c r="E420" i="24"/>
  <c r="E421" i="24"/>
  <c r="E422" i="24"/>
  <c r="E423" i="24"/>
  <c r="E424" i="24"/>
  <c r="E425" i="24"/>
  <c r="E426" i="24"/>
  <c r="E427" i="24"/>
  <c r="E428" i="24"/>
  <c r="E429" i="24"/>
  <c r="E430" i="24"/>
  <c r="E431" i="24"/>
  <c r="E432" i="24"/>
  <c r="E433" i="24"/>
  <c r="E435" i="24"/>
  <c r="E436" i="24"/>
  <c r="E437" i="24"/>
  <c r="E438" i="24"/>
  <c r="E439" i="24"/>
  <c r="E442" i="24"/>
  <c r="E444" i="24"/>
  <c r="E445" i="24"/>
  <c r="E446" i="24"/>
  <c r="E450" i="24"/>
  <c r="E451" i="24"/>
  <c r="E463" i="24"/>
  <c r="E464" i="24"/>
  <c r="E467" i="24"/>
  <c r="E468" i="24"/>
  <c r="E470" i="24"/>
  <c r="E529" i="24"/>
  <c r="E530" i="24"/>
  <c r="E531" i="24"/>
  <c r="E532" i="24"/>
  <c r="E533" i="24"/>
  <c r="E534" i="24"/>
  <c r="E535" i="24"/>
  <c r="E536" i="24"/>
  <c r="D471" i="24"/>
  <c r="D487" i="24" s="1"/>
  <c r="E487" i="24" s="1"/>
  <c r="C471" i="24"/>
  <c r="C487" i="24" s="1"/>
  <c r="E20" i="27" l="1"/>
  <c r="E3" i="27" s="1"/>
  <c r="E14" i="27" s="1"/>
  <c r="E471" i="24"/>
  <c r="B141" i="16"/>
  <c r="B244" i="16" l="1"/>
  <c r="B152" i="16" l="1"/>
  <c r="B130" i="16" l="1"/>
  <c r="B91" i="16" l="1"/>
  <c r="B84" i="16"/>
  <c r="B93" i="16" s="1"/>
  <c r="B134" i="16" l="1"/>
  <c r="C476" i="24"/>
  <c r="D390" i="24" l="1"/>
  <c r="C390" i="24"/>
  <c r="C406" i="24" s="1"/>
  <c r="D406" i="24" l="1"/>
  <c r="E406" i="24" s="1"/>
  <c r="E390" i="24"/>
  <c r="D365" i="24"/>
  <c r="D364" i="24"/>
  <c r="D363" i="24"/>
  <c r="D362" i="24"/>
  <c r="D361" i="24"/>
  <c r="D360" i="24"/>
  <c r="D359" i="24"/>
  <c r="D351" i="24"/>
  <c r="D353" i="24"/>
  <c r="D354" i="24"/>
  <c r="D355" i="24"/>
  <c r="D356" i="24"/>
  <c r="D357" i="24"/>
  <c r="D343" i="24"/>
  <c r="D344" i="24"/>
  <c r="D505" i="24" s="1"/>
  <c r="D345" i="24"/>
  <c r="D346" i="24"/>
  <c r="D347" i="24"/>
  <c r="D348" i="24"/>
  <c r="D349" i="24"/>
  <c r="D342" i="24"/>
  <c r="D341" i="24"/>
  <c r="D340" i="24"/>
  <c r="D339" i="24"/>
  <c r="D338" i="24"/>
  <c r="D337" i="24"/>
  <c r="D336" i="24"/>
  <c r="D335" i="24"/>
  <c r="D334" i="24"/>
  <c r="D333" i="24"/>
  <c r="D331" i="24"/>
  <c r="D332" i="24"/>
  <c r="D330" i="24"/>
  <c r="D329" i="24"/>
  <c r="D309" i="24"/>
  <c r="C309" i="24"/>
  <c r="D325" i="24" l="1"/>
  <c r="E309" i="24"/>
  <c r="D269" i="24"/>
  <c r="C269" i="24"/>
  <c r="C285" i="24" s="1"/>
  <c r="D285" i="24" l="1"/>
  <c r="E285" i="24" s="1"/>
  <c r="E269" i="24"/>
  <c r="D229" i="24"/>
  <c r="C229" i="24"/>
  <c r="C245" i="24" s="1"/>
  <c r="D245" i="24" l="1"/>
  <c r="E245" i="24" s="1"/>
  <c r="E229" i="24"/>
  <c r="D188" i="24"/>
  <c r="D148" i="24"/>
  <c r="D108" i="24"/>
  <c r="E8" i="24"/>
  <c r="E7" i="24"/>
  <c r="D28" i="24"/>
  <c r="D44" i="24" l="1"/>
  <c r="D164" i="24"/>
  <c r="D204" i="24"/>
  <c r="D124" i="24"/>
  <c r="D68" i="24"/>
  <c r="C68" i="24"/>
  <c r="D350" i="24" l="1"/>
  <c r="E68" i="24"/>
  <c r="D84" i="24"/>
  <c r="AB146" i="26"/>
  <c r="AA146" i="26"/>
  <c r="Z146" i="26"/>
  <c r="AB145" i="26"/>
  <c r="AA145" i="26"/>
  <c r="Z145" i="26"/>
  <c r="AB144" i="26"/>
  <c r="AA144" i="26"/>
  <c r="Z144" i="26"/>
  <c r="AB143" i="26"/>
  <c r="AA143" i="26"/>
  <c r="Z143" i="26"/>
  <c r="AB142" i="26"/>
  <c r="AA142" i="26"/>
  <c r="Z142" i="26"/>
  <c r="D366" i="24" l="1"/>
  <c r="AB139" i="26"/>
  <c r="AA139" i="26"/>
  <c r="Z139" i="26"/>
  <c r="AB138" i="26"/>
  <c r="AA138" i="26"/>
  <c r="Z138" i="26"/>
  <c r="AB137" i="26"/>
  <c r="AA137" i="26"/>
  <c r="Z137" i="26"/>
  <c r="AB136" i="26"/>
  <c r="AA136" i="26"/>
  <c r="Z136" i="26"/>
  <c r="AB135" i="26"/>
  <c r="AA135" i="26"/>
  <c r="Z135" i="26"/>
  <c r="AB134" i="26"/>
  <c r="AA134" i="26"/>
  <c r="Z134" i="26"/>
  <c r="AB133" i="26"/>
  <c r="AA133" i="26"/>
  <c r="Z133" i="26"/>
  <c r="AB132" i="26"/>
  <c r="AA132" i="26"/>
  <c r="Z132" i="26"/>
  <c r="AB131" i="26"/>
  <c r="AA131" i="26"/>
  <c r="Z131" i="26"/>
  <c r="AB130" i="26"/>
  <c r="AA130" i="26"/>
  <c r="Z130" i="26"/>
  <c r="AB129" i="26"/>
  <c r="AA129" i="26"/>
  <c r="Z129" i="26"/>
  <c r="AB128" i="26"/>
  <c r="AA128" i="26"/>
  <c r="Z128" i="26"/>
  <c r="AB127" i="26"/>
  <c r="AA127" i="26"/>
  <c r="Z127" i="26"/>
  <c r="AA126" i="26"/>
  <c r="Z126" i="26"/>
  <c r="AB125" i="26"/>
  <c r="AA125" i="26"/>
  <c r="Z125" i="26"/>
  <c r="AA124" i="26"/>
  <c r="Z124" i="26"/>
  <c r="AB123" i="26"/>
  <c r="AA123" i="26"/>
  <c r="Z123" i="26"/>
  <c r="AB122" i="26"/>
  <c r="AA122" i="26"/>
  <c r="Z122" i="26"/>
  <c r="AB121" i="26"/>
  <c r="AA121" i="26"/>
  <c r="Z121" i="26"/>
  <c r="AB120" i="26"/>
  <c r="AA120" i="26"/>
  <c r="Z120" i="26"/>
  <c r="AB119" i="26"/>
  <c r="AA119" i="26"/>
  <c r="Z119" i="26"/>
  <c r="AB118" i="26"/>
  <c r="AA118" i="26"/>
  <c r="Z118" i="26"/>
  <c r="AB117" i="26"/>
  <c r="AA117" i="26"/>
  <c r="Z117" i="26"/>
  <c r="AB116" i="26"/>
  <c r="AA116" i="26"/>
  <c r="Z116" i="26"/>
  <c r="AB115" i="26"/>
  <c r="AA115" i="26"/>
  <c r="Z115" i="26"/>
  <c r="AB114" i="26"/>
  <c r="AA114" i="26"/>
  <c r="Z114" i="26"/>
  <c r="AB113" i="26"/>
  <c r="AA113" i="26"/>
  <c r="Z113" i="26"/>
  <c r="AB112" i="26"/>
  <c r="AA112" i="26"/>
  <c r="Z112" i="26"/>
  <c r="AB111" i="26"/>
  <c r="AA111" i="26"/>
  <c r="AB110" i="26"/>
  <c r="AA110" i="26"/>
  <c r="Z110" i="26"/>
  <c r="AB109" i="26"/>
  <c r="AA109" i="26"/>
  <c r="Z109" i="26"/>
  <c r="AB108" i="26"/>
  <c r="AA108" i="26"/>
  <c r="Z108" i="26"/>
  <c r="AB107" i="26"/>
  <c r="AA107" i="26"/>
  <c r="Z107" i="26"/>
  <c r="AB106" i="26"/>
  <c r="AA106" i="26"/>
  <c r="Z106" i="26"/>
  <c r="AB105" i="26"/>
  <c r="AA105" i="26"/>
  <c r="Z105" i="26"/>
  <c r="AB103" i="26"/>
  <c r="AA103" i="26"/>
  <c r="Z103" i="26"/>
  <c r="C93" i="26" l="1"/>
  <c r="D93" i="26"/>
  <c r="E93" i="26"/>
  <c r="F93" i="26"/>
  <c r="G93" i="26"/>
  <c r="H93" i="26"/>
  <c r="I93" i="26"/>
  <c r="J93" i="26"/>
  <c r="K93" i="26"/>
  <c r="L93" i="26"/>
  <c r="M93" i="26"/>
  <c r="N93" i="26"/>
  <c r="O93" i="26"/>
  <c r="P93" i="26"/>
  <c r="Q93" i="26"/>
  <c r="R93" i="26"/>
  <c r="S93" i="26"/>
  <c r="T93" i="26"/>
  <c r="U93" i="26"/>
  <c r="V93" i="26"/>
  <c r="W93" i="26"/>
  <c r="X93" i="26"/>
  <c r="Y93" i="26"/>
  <c r="AC93" i="26"/>
  <c r="B93" i="26"/>
  <c r="AB99" i="26"/>
  <c r="AB98" i="26"/>
  <c r="AA98" i="26"/>
  <c r="Z98" i="26"/>
  <c r="AB97" i="26"/>
  <c r="AA97" i="26"/>
  <c r="Z97" i="26"/>
  <c r="AB96" i="26"/>
  <c r="AA96" i="26"/>
  <c r="Z96" i="26"/>
  <c r="AB95" i="26"/>
  <c r="AA95" i="26"/>
  <c r="AA93" i="26" s="1"/>
  <c r="Z95" i="26"/>
  <c r="Z93" i="26" l="1"/>
  <c r="AB93" i="26"/>
  <c r="C74" i="26"/>
  <c r="D74" i="26"/>
  <c r="E74" i="26"/>
  <c r="F74" i="26"/>
  <c r="G74" i="26"/>
  <c r="H74" i="26"/>
  <c r="I74" i="26"/>
  <c r="J74" i="26"/>
  <c r="K74" i="26"/>
  <c r="L74" i="26"/>
  <c r="M74" i="26"/>
  <c r="N74" i="26"/>
  <c r="O74" i="26"/>
  <c r="P74" i="26"/>
  <c r="Q74" i="26"/>
  <c r="R74" i="26"/>
  <c r="S74" i="26"/>
  <c r="T74" i="26"/>
  <c r="U74" i="26"/>
  <c r="V74" i="26"/>
  <c r="W74" i="26"/>
  <c r="X74" i="26"/>
  <c r="Y74" i="26"/>
  <c r="B74" i="26"/>
  <c r="AB91" i="26"/>
  <c r="AA91" i="26"/>
  <c r="Z91" i="26"/>
  <c r="AB90" i="26"/>
  <c r="AA90" i="26"/>
  <c r="Z90" i="26"/>
  <c r="AC89" i="26"/>
  <c r="AB89" i="26"/>
  <c r="AA89" i="26"/>
  <c r="Z89" i="26"/>
  <c r="AB88" i="26"/>
  <c r="AA88" i="26"/>
  <c r="Z88" i="26"/>
  <c r="AB87" i="26"/>
  <c r="AA87" i="26"/>
  <c r="Z87" i="26"/>
  <c r="AB86" i="26"/>
  <c r="AA86" i="26"/>
  <c r="Z86" i="26"/>
  <c r="AC85" i="26"/>
  <c r="AB85" i="26"/>
  <c r="AA85" i="26"/>
  <c r="Z85" i="26"/>
  <c r="AC84" i="26"/>
  <c r="AB84" i="26"/>
  <c r="AA84" i="26"/>
  <c r="Z84" i="26"/>
  <c r="AC83" i="26"/>
  <c r="AB83" i="26"/>
  <c r="AA83" i="26"/>
  <c r="Z83" i="26"/>
  <c r="AC82" i="26"/>
  <c r="AB82" i="26"/>
  <c r="AA82" i="26"/>
  <c r="Z82" i="26"/>
  <c r="AC81" i="26"/>
  <c r="AB81" i="26"/>
  <c r="AA81" i="26"/>
  <c r="Z81" i="26"/>
  <c r="AC80" i="26"/>
  <c r="AB80" i="26"/>
  <c r="AA80" i="26"/>
  <c r="Z80" i="26"/>
  <c r="AC79" i="26"/>
  <c r="AB79" i="26"/>
  <c r="AA79" i="26"/>
  <c r="Z79" i="26"/>
  <c r="AC78" i="26"/>
  <c r="AB78" i="26"/>
  <c r="AA78" i="26"/>
  <c r="Z78" i="26"/>
  <c r="AC77" i="26"/>
  <c r="AB77" i="26"/>
  <c r="AA77" i="26"/>
  <c r="Z77" i="26"/>
  <c r="AC76" i="26"/>
  <c r="AB76" i="26"/>
  <c r="AB74" i="26" s="1"/>
  <c r="AA76" i="26"/>
  <c r="Z76" i="26"/>
  <c r="Z74" i="26" s="1"/>
  <c r="AA74" i="26" l="1"/>
  <c r="AC74" i="26"/>
  <c r="H51" i="26"/>
  <c r="I51" i="26"/>
  <c r="J51" i="26"/>
  <c r="K51" i="26"/>
  <c r="L51" i="26"/>
  <c r="M51" i="26"/>
  <c r="N51" i="26"/>
  <c r="O51" i="26"/>
  <c r="P51" i="26"/>
  <c r="Q51" i="26"/>
  <c r="R51" i="26"/>
  <c r="S51" i="26"/>
  <c r="T51" i="26"/>
  <c r="U51" i="26"/>
  <c r="V51" i="26"/>
  <c r="W51" i="26"/>
  <c r="X51" i="26"/>
  <c r="Y51" i="26"/>
  <c r="AB51" i="26"/>
  <c r="AC51" i="26"/>
  <c r="C51" i="26"/>
  <c r="D51" i="26"/>
  <c r="E51" i="26"/>
  <c r="F51" i="26"/>
  <c r="G51" i="26"/>
  <c r="B51" i="26"/>
  <c r="AA62" i="26"/>
  <c r="Z62" i="26"/>
  <c r="AA61" i="26"/>
  <c r="Z61" i="26"/>
  <c r="AA60" i="26"/>
  <c r="Z60" i="26"/>
  <c r="AA59" i="26"/>
  <c r="Z59" i="26"/>
  <c r="AA58" i="26"/>
  <c r="Z58" i="26"/>
  <c r="AA57" i="26"/>
  <c r="Z57" i="26"/>
  <c r="AA56" i="26"/>
  <c r="Z56" i="26"/>
  <c r="AA55" i="26"/>
  <c r="Z55" i="26"/>
  <c r="AA54" i="26"/>
  <c r="Z54" i="26"/>
  <c r="AA53" i="26"/>
  <c r="AA51" i="26" s="1"/>
  <c r="Z53" i="26"/>
  <c r="Z51" i="26" s="1"/>
  <c r="AA34" i="26"/>
  <c r="Z34" i="26"/>
  <c r="AA26" i="26"/>
  <c r="Z26" i="26"/>
  <c r="AA11" i="26"/>
  <c r="Z11" i="26"/>
  <c r="AB49" i="26"/>
  <c r="AA49" i="26"/>
  <c r="Z49" i="26"/>
  <c r="AB48" i="26"/>
  <c r="AA48" i="26"/>
  <c r="Z48" i="26"/>
  <c r="AB47" i="26"/>
  <c r="AA47" i="26"/>
  <c r="Z47" i="26"/>
  <c r="AB46" i="26"/>
  <c r="AA46" i="26"/>
  <c r="Z46" i="26"/>
  <c r="AB45" i="26"/>
  <c r="AA45" i="26"/>
  <c r="Z45" i="26"/>
  <c r="AB44" i="26"/>
  <c r="AA44" i="26"/>
  <c r="Z44" i="26"/>
  <c r="AB43" i="26"/>
  <c r="AA43" i="26"/>
  <c r="Z43" i="26"/>
  <c r="AB42" i="26"/>
  <c r="AA42" i="26"/>
  <c r="Z42" i="26"/>
  <c r="AA36" i="26"/>
  <c r="Z36" i="26"/>
  <c r="V55" i="25"/>
  <c r="U55" i="25"/>
  <c r="W55" i="25" s="1"/>
  <c r="T55" i="25"/>
  <c r="V26" i="25"/>
  <c r="U26" i="25"/>
  <c r="W26" i="25" s="1"/>
  <c r="V15" i="25"/>
  <c r="W15" i="25" s="1"/>
  <c r="U15" i="25"/>
  <c r="C18" i="26"/>
  <c r="B18" i="26"/>
  <c r="W9" i="26"/>
  <c r="V9" i="26"/>
  <c r="V8" i="26"/>
  <c r="AB149" i="26" l="1"/>
  <c r="AA149" i="26"/>
  <c r="Z149" i="26"/>
  <c r="AD148" i="26"/>
  <c r="AD150" i="26" s="1"/>
  <c r="AC148" i="26"/>
  <c r="Y148" i="26"/>
  <c r="X148" i="26"/>
  <c r="W148" i="26"/>
  <c r="V148" i="26"/>
  <c r="U148" i="26"/>
  <c r="T148" i="26"/>
  <c r="S148" i="26"/>
  <c r="R148" i="26"/>
  <c r="Q148" i="26"/>
  <c r="P148" i="26"/>
  <c r="O148" i="26"/>
  <c r="N148" i="26"/>
  <c r="M148" i="26"/>
  <c r="L148" i="26"/>
  <c r="K148" i="26"/>
  <c r="J148" i="26"/>
  <c r="I148" i="26"/>
  <c r="H148" i="26"/>
  <c r="G148" i="26"/>
  <c r="F148" i="26"/>
  <c r="E148" i="26"/>
  <c r="D148" i="26"/>
  <c r="C148" i="26"/>
  <c r="B148" i="26"/>
  <c r="AA148" i="26"/>
  <c r="AC140" i="26"/>
  <c r="Y140" i="26"/>
  <c r="X140" i="26"/>
  <c r="W140" i="26"/>
  <c r="V140" i="26"/>
  <c r="U140" i="26"/>
  <c r="T140" i="26"/>
  <c r="S140" i="26"/>
  <c r="R140" i="26"/>
  <c r="Q140" i="26"/>
  <c r="P140" i="26"/>
  <c r="O140" i="26"/>
  <c r="N140" i="26"/>
  <c r="M140" i="26"/>
  <c r="L140" i="26"/>
  <c r="K140" i="26"/>
  <c r="J140" i="26"/>
  <c r="I140" i="26"/>
  <c r="H140" i="26"/>
  <c r="G140" i="26"/>
  <c r="F140" i="26"/>
  <c r="E140" i="26"/>
  <c r="D140" i="26"/>
  <c r="C140" i="26"/>
  <c r="B140" i="26"/>
  <c r="AB140" i="26"/>
  <c r="AA140" i="26"/>
  <c r="Z140" i="26"/>
  <c r="AA102" i="26"/>
  <c r="AB75" i="26"/>
  <c r="AB73" i="26"/>
  <c r="AC72" i="26"/>
  <c r="AB72" i="26"/>
  <c r="AA72" i="26"/>
  <c r="Z72" i="26"/>
  <c r="AC70" i="26"/>
  <c r="AB70" i="26"/>
  <c r="AA70" i="26"/>
  <c r="Z70" i="26"/>
  <c r="Y70" i="26"/>
  <c r="X70" i="26"/>
  <c r="W70" i="26"/>
  <c r="V70" i="26"/>
  <c r="U70" i="26"/>
  <c r="T70" i="26"/>
  <c r="S70" i="26"/>
  <c r="R70" i="26"/>
  <c r="Q70" i="26"/>
  <c r="P70" i="26"/>
  <c r="O70" i="26"/>
  <c r="N70" i="26"/>
  <c r="M70" i="26"/>
  <c r="L70" i="26"/>
  <c r="K70" i="26"/>
  <c r="J70" i="26"/>
  <c r="I70" i="26"/>
  <c r="H70" i="26"/>
  <c r="G70" i="26"/>
  <c r="F70" i="26"/>
  <c r="E70" i="26"/>
  <c r="D70" i="26"/>
  <c r="C70" i="26"/>
  <c r="B70" i="26"/>
  <c r="AA52" i="26"/>
  <c r="Z52" i="26"/>
  <c r="AC40" i="26"/>
  <c r="AB40" i="26"/>
  <c r="AA40" i="26"/>
  <c r="Z40" i="26"/>
  <c r="Y40" i="26"/>
  <c r="X40" i="26"/>
  <c r="W40" i="26"/>
  <c r="V40" i="26"/>
  <c r="U40" i="26"/>
  <c r="T40" i="26"/>
  <c r="S40" i="26"/>
  <c r="R40" i="26"/>
  <c r="Q40" i="26"/>
  <c r="P40" i="26"/>
  <c r="O40" i="26"/>
  <c r="N40" i="26"/>
  <c r="M40" i="26"/>
  <c r="L40" i="26"/>
  <c r="K40" i="26"/>
  <c r="J40" i="26"/>
  <c r="I40" i="26"/>
  <c r="H40" i="26"/>
  <c r="G40" i="26"/>
  <c r="F40" i="26"/>
  <c r="E40" i="26"/>
  <c r="D40" i="26"/>
  <c r="C40" i="26"/>
  <c r="B40" i="26"/>
  <c r="AA38" i="26"/>
  <c r="Z38" i="26"/>
  <c r="AA37" i="26"/>
  <c r="Z37" i="26"/>
  <c r="AA35" i="26"/>
  <c r="Z35" i="26"/>
  <c r="AC32" i="26"/>
  <c r="AB32" i="26"/>
  <c r="AA32" i="26"/>
  <c r="Z32" i="26"/>
  <c r="Y32" i="26"/>
  <c r="X32" i="26"/>
  <c r="W32" i="26"/>
  <c r="V32" i="26"/>
  <c r="U32" i="26"/>
  <c r="T32" i="26"/>
  <c r="S32" i="26"/>
  <c r="R32" i="26"/>
  <c r="Q32" i="26"/>
  <c r="P32" i="26"/>
  <c r="O32" i="26"/>
  <c r="N32" i="26"/>
  <c r="M32" i="26"/>
  <c r="L32" i="26"/>
  <c r="K32" i="26"/>
  <c r="J32" i="26"/>
  <c r="I32" i="26"/>
  <c r="H32" i="26"/>
  <c r="G32" i="26"/>
  <c r="F32" i="26"/>
  <c r="E32" i="26"/>
  <c r="D32" i="26"/>
  <c r="C32" i="26"/>
  <c r="B32" i="26"/>
  <c r="AB31" i="26"/>
  <c r="AA31" i="26"/>
  <c r="Z31" i="26"/>
  <c r="AB30" i="26"/>
  <c r="AA30" i="26"/>
  <c r="Z30" i="26"/>
  <c r="AB29" i="26"/>
  <c r="AA29" i="26"/>
  <c r="Z29" i="26"/>
  <c r="AB28" i="26"/>
  <c r="AA28" i="26"/>
  <c r="Z28" i="26"/>
  <c r="AB27" i="26"/>
  <c r="AA27" i="26"/>
  <c r="Z27" i="26"/>
  <c r="AB25" i="26"/>
  <c r="AA25" i="26"/>
  <c r="Z25" i="26"/>
  <c r="AB24" i="26"/>
  <c r="AA24" i="26"/>
  <c r="Z24" i="26"/>
  <c r="AB23" i="26"/>
  <c r="AA23" i="26"/>
  <c r="Z23" i="26"/>
  <c r="AC21" i="26"/>
  <c r="Y21" i="26"/>
  <c r="X21" i="26"/>
  <c r="W21" i="26"/>
  <c r="V21" i="26"/>
  <c r="U21" i="26"/>
  <c r="T21" i="26"/>
  <c r="S21" i="26"/>
  <c r="R21" i="26"/>
  <c r="Q21" i="26"/>
  <c r="P21" i="26"/>
  <c r="O21" i="26"/>
  <c r="N21" i="26"/>
  <c r="M21" i="26"/>
  <c r="L21" i="26"/>
  <c r="K21" i="26"/>
  <c r="J21" i="26"/>
  <c r="I21" i="26"/>
  <c r="H21" i="26"/>
  <c r="G21" i="26"/>
  <c r="F21" i="26"/>
  <c r="E21" i="26"/>
  <c r="D21" i="26"/>
  <c r="C21" i="26"/>
  <c r="B21" i="26"/>
  <c r="AA19" i="26"/>
  <c r="Z19" i="26"/>
  <c r="AA18" i="26"/>
  <c r="Z18" i="26"/>
  <c r="AA17" i="26"/>
  <c r="Z17" i="26"/>
  <c r="AA16" i="26"/>
  <c r="Z16" i="26"/>
  <c r="AA15" i="26"/>
  <c r="Z15" i="26"/>
  <c r="AA14" i="26"/>
  <c r="Z14" i="26"/>
  <c r="AA13" i="26"/>
  <c r="Z13" i="26"/>
  <c r="AA12" i="26"/>
  <c r="Z12" i="26"/>
  <c r="AA10" i="26"/>
  <c r="Z10" i="26"/>
  <c r="AA9" i="26"/>
  <c r="Z9" i="26"/>
  <c r="AA8" i="26"/>
  <c r="Z8" i="26"/>
  <c r="AA7" i="26"/>
  <c r="Z7" i="26"/>
  <c r="Z5" i="26" s="1"/>
  <c r="AC5" i="26"/>
  <c r="AC68" i="26" s="1"/>
  <c r="AB5" i="26"/>
  <c r="AA5" i="26"/>
  <c r="Y5" i="26"/>
  <c r="X5" i="26"/>
  <c r="W5" i="26"/>
  <c r="V5" i="26"/>
  <c r="U5" i="26"/>
  <c r="T5" i="26"/>
  <c r="S5" i="26"/>
  <c r="R5" i="26"/>
  <c r="Q5" i="26"/>
  <c r="P5" i="26"/>
  <c r="O5" i="26"/>
  <c r="N5" i="26"/>
  <c r="M5" i="26"/>
  <c r="L5" i="26"/>
  <c r="K5" i="26"/>
  <c r="J5" i="26"/>
  <c r="I5" i="26"/>
  <c r="H5" i="26"/>
  <c r="G5" i="26"/>
  <c r="F5" i="26"/>
  <c r="E5" i="26"/>
  <c r="D5" i="26"/>
  <c r="C5" i="26"/>
  <c r="B5" i="26"/>
  <c r="AB21" i="26" l="1"/>
  <c r="AB68" i="26" s="1"/>
  <c r="AB101" i="26" s="1"/>
  <c r="Z148" i="26"/>
  <c r="AB148" i="26"/>
  <c r="Z21" i="26"/>
  <c r="Z68" i="26" s="1"/>
  <c r="Z101" i="26" s="1"/>
  <c r="AA21" i="26"/>
  <c r="AA68" i="26" s="1"/>
  <c r="AA101" i="26" s="1"/>
  <c r="AA150" i="26" s="1"/>
  <c r="D68" i="26"/>
  <c r="D101" i="26" s="1"/>
  <c r="D150" i="26" s="1"/>
  <c r="F68" i="26"/>
  <c r="F101" i="26" s="1"/>
  <c r="F150" i="26" s="1"/>
  <c r="H68" i="26"/>
  <c r="H101" i="26" s="1"/>
  <c r="H150" i="26" s="1"/>
  <c r="J68" i="26"/>
  <c r="J101" i="26" s="1"/>
  <c r="J150" i="26" s="1"/>
  <c r="L68" i="26"/>
  <c r="L101" i="26" s="1"/>
  <c r="L150" i="26" s="1"/>
  <c r="N68" i="26"/>
  <c r="N101" i="26" s="1"/>
  <c r="N150" i="26" s="1"/>
  <c r="P68" i="26"/>
  <c r="P101" i="26" s="1"/>
  <c r="P150" i="26" s="1"/>
  <c r="R68" i="26"/>
  <c r="R101" i="26" s="1"/>
  <c r="R150" i="26" s="1"/>
  <c r="T68" i="26"/>
  <c r="T101" i="26" s="1"/>
  <c r="T150" i="26" s="1"/>
  <c r="V68" i="26"/>
  <c r="V101" i="26" s="1"/>
  <c r="V150" i="26" s="1"/>
  <c r="X68" i="26"/>
  <c r="X101" i="26" s="1"/>
  <c r="X150" i="26" s="1"/>
  <c r="C68" i="26"/>
  <c r="C101" i="26" s="1"/>
  <c r="C150" i="26" s="1"/>
  <c r="E68" i="26"/>
  <c r="E101" i="26" s="1"/>
  <c r="E150" i="26" s="1"/>
  <c r="G68" i="26"/>
  <c r="G101" i="26" s="1"/>
  <c r="G150" i="26" s="1"/>
  <c r="I68" i="26"/>
  <c r="I101" i="26" s="1"/>
  <c r="I150" i="26" s="1"/>
  <c r="K68" i="26"/>
  <c r="K101" i="26" s="1"/>
  <c r="K150" i="26" s="1"/>
  <c r="M68" i="26"/>
  <c r="M101" i="26" s="1"/>
  <c r="M150" i="26" s="1"/>
  <c r="O68" i="26"/>
  <c r="O101" i="26" s="1"/>
  <c r="O150" i="26" s="1"/>
  <c r="Q68" i="26"/>
  <c r="Q101" i="26" s="1"/>
  <c r="Q150" i="26" s="1"/>
  <c r="S68" i="26"/>
  <c r="S101" i="26" s="1"/>
  <c r="S150" i="26" s="1"/>
  <c r="U68" i="26"/>
  <c r="U101" i="26" s="1"/>
  <c r="U150" i="26" s="1"/>
  <c r="W68" i="26"/>
  <c r="W101" i="26" s="1"/>
  <c r="W150" i="26" s="1"/>
  <c r="Y68" i="26"/>
  <c r="Y101" i="26" s="1"/>
  <c r="Y150" i="26" s="1"/>
  <c r="B68" i="26"/>
  <c r="B101" i="26" s="1"/>
  <c r="B150" i="26" s="1"/>
  <c r="AC101" i="26"/>
  <c r="AC150" i="26" s="1"/>
  <c r="AB150" i="26" l="1"/>
  <c r="Z150" i="26"/>
  <c r="D527" i="24"/>
  <c r="D525" i="24"/>
  <c r="D524" i="24"/>
  <c r="D523" i="24"/>
  <c r="D522" i="24"/>
  <c r="D521" i="24"/>
  <c r="D520" i="24"/>
  <c r="D518" i="24"/>
  <c r="D517" i="24"/>
  <c r="D516" i="24"/>
  <c r="D515" i="24"/>
  <c r="D514" i="24"/>
  <c r="D513" i="24"/>
  <c r="D512" i="24" l="1"/>
  <c r="D510" i="24"/>
  <c r="D511" i="24"/>
  <c r="D509" i="24"/>
  <c r="D508" i="24"/>
  <c r="D507" i="24"/>
  <c r="D506" i="24"/>
  <c r="D503" i="24"/>
  <c r="D502" i="24"/>
  <c r="D501" i="24"/>
  <c r="D500" i="24"/>
  <c r="D499" i="24"/>
  <c r="D498" i="24"/>
  <c r="D497" i="24"/>
  <c r="D496" i="24"/>
  <c r="D495" i="24"/>
  <c r="D494" i="24"/>
  <c r="D493" i="24"/>
  <c r="D492" i="24"/>
  <c r="D491" i="24"/>
  <c r="D490" i="24"/>
  <c r="V60" i="25"/>
  <c r="U60" i="25"/>
  <c r="T60" i="25"/>
  <c r="S59" i="25"/>
  <c r="R59" i="25"/>
  <c r="Q59" i="25"/>
  <c r="P59" i="25"/>
  <c r="O59" i="25"/>
  <c r="N59" i="25"/>
  <c r="M59" i="25"/>
  <c r="L59" i="25"/>
  <c r="K59" i="25"/>
  <c r="J59" i="25"/>
  <c r="I59" i="25"/>
  <c r="H59" i="25"/>
  <c r="G59" i="25"/>
  <c r="F59" i="25"/>
  <c r="E59" i="25"/>
  <c r="D59" i="25"/>
  <c r="C59" i="25"/>
  <c r="B59" i="25"/>
  <c r="V58" i="25"/>
  <c r="U58" i="25"/>
  <c r="T58" i="25"/>
  <c r="V57" i="25"/>
  <c r="U57" i="25"/>
  <c r="T57" i="25"/>
  <c r="V56" i="25"/>
  <c r="W56" i="25" s="1"/>
  <c r="U56" i="25"/>
  <c r="T56" i="25"/>
  <c r="V54" i="25"/>
  <c r="U54" i="25"/>
  <c r="T54" i="25"/>
  <c r="V53" i="25"/>
  <c r="U53" i="25"/>
  <c r="S52" i="25"/>
  <c r="R52" i="25"/>
  <c r="Q52" i="25"/>
  <c r="P52" i="25"/>
  <c r="O52" i="25"/>
  <c r="N52" i="25"/>
  <c r="M52" i="25"/>
  <c r="L52" i="25"/>
  <c r="K52" i="25"/>
  <c r="J52" i="25"/>
  <c r="I52" i="25"/>
  <c r="H52" i="25"/>
  <c r="G52" i="25"/>
  <c r="F52" i="25"/>
  <c r="E52" i="25"/>
  <c r="D52" i="25"/>
  <c r="C52" i="25"/>
  <c r="B52" i="25"/>
  <c r="V51" i="25"/>
  <c r="U51" i="25"/>
  <c r="T51" i="25"/>
  <c r="V50" i="25"/>
  <c r="U50" i="25"/>
  <c r="T50" i="25"/>
  <c r="V49" i="25"/>
  <c r="U49" i="25"/>
  <c r="T49" i="25"/>
  <c r="V48" i="25"/>
  <c r="U48" i="25"/>
  <c r="T48" i="25"/>
  <c r="V47" i="25"/>
  <c r="U47" i="25"/>
  <c r="T47" i="25"/>
  <c r="V46" i="25"/>
  <c r="U46" i="25"/>
  <c r="T46" i="25"/>
  <c r="V45" i="25"/>
  <c r="W45" i="25" s="1"/>
  <c r="U45" i="25"/>
  <c r="T45" i="25"/>
  <c r="V44" i="25"/>
  <c r="U44" i="25"/>
  <c r="T44" i="25"/>
  <c r="V43" i="25"/>
  <c r="W43" i="25" s="1"/>
  <c r="U43" i="25"/>
  <c r="T43" i="25"/>
  <c r="V42" i="25"/>
  <c r="U42" i="25"/>
  <c r="T42" i="25"/>
  <c r="V41" i="25"/>
  <c r="W41" i="25" s="1"/>
  <c r="U41" i="25"/>
  <c r="T41" i="25"/>
  <c r="V40" i="25"/>
  <c r="U40" i="25"/>
  <c r="T40" i="25"/>
  <c r="V39" i="25"/>
  <c r="U39" i="25"/>
  <c r="T39" i="25"/>
  <c r="V38" i="25"/>
  <c r="U38" i="25"/>
  <c r="T38" i="25"/>
  <c r="V37" i="25"/>
  <c r="W37" i="25" s="1"/>
  <c r="U37" i="25"/>
  <c r="T37" i="25"/>
  <c r="V36" i="25"/>
  <c r="U36" i="25"/>
  <c r="T36" i="25"/>
  <c r="V35" i="25"/>
  <c r="U35" i="25"/>
  <c r="T35" i="25"/>
  <c r="V34" i="25"/>
  <c r="U34" i="25"/>
  <c r="T34" i="25"/>
  <c r="V33" i="25"/>
  <c r="W33" i="25" s="1"/>
  <c r="U33" i="25"/>
  <c r="T33" i="25"/>
  <c r="V32" i="25"/>
  <c r="U32" i="25"/>
  <c r="T32" i="25"/>
  <c r="V31" i="25"/>
  <c r="W31" i="25" s="1"/>
  <c r="U31" i="25"/>
  <c r="T31" i="25"/>
  <c r="V30" i="25"/>
  <c r="U30" i="25"/>
  <c r="T30" i="25"/>
  <c r="V29" i="25"/>
  <c r="W29" i="25" s="1"/>
  <c r="U29" i="25"/>
  <c r="T29" i="25"/>
  <c r="V28" i="25"/>
  <c r="U28" i="25"/>
  <c r="T28" i="25"/>
  <c r="V27" i="25"/>
  <c r="U27" i="25"/>
  <c r="T27" i="25"/>
  <c r="V25" i="25"/>
  <c r="U25" i="25"/>
  <c r="T25" i="25"/>
  <c r="V24" i="25"/>
  <c r="U24" i="25"/>
  <c r="T24" i="25"/>
  <c r="V23" i="25"/>
  <c r="U23" i="25"/>
  <c r="T23" i="25"/>
  <c r="V22" i="25"/>
  <c r="U22" i="25"/>
  <c r="T22" i="25"/>
  <c r="V21" i="25"/>
  <c r="U21" i="25"/>
  <c r="T21" i="25"/>
  <c r="V20" i="25"/>
  <c r="U20" i="25"/>
  <c r="T20" i="25"/>
  <c r="V19" i="25"/>
  <c r="U19" i="25"/>
  <c r="T19" i="25"/>
  <c r="V18" i="25"/>
  <c r="U18" i="25"/>
  <c r="V17" i="25"/>
  <c r="U17" i="25"/>
  <c r="T17" i="25"/>
  <c r="V16" i="25"/>
  <c r="U16" i="25"/>
  <c r="T16" i="25"/>
  <c r="T15" i="25"/>
  <c r="V14" i="25"/>
  <c r="U14" i="25"/>
  <c r="T14" i="25"/>
  <c r="S12" i="25"/>
  <c r="S61" i="25" s="1"/>
  <c r="R12" i="25"/>
  <c r="R61" i="25" s="1"/>
  <c r="Q12" i="25"/>
  <c r="Q61" i="25" s="1"/>
  <c r="P12" i="25"/>
  <c r="P61" i="25" s="1"/>
  <c r="O12" i="25"/>
  <c r="O61" i="25" s="1"/>
  <c r="N12" i="25"/>
  <c r="N61" i="25" s="1"/>
  <c r="M12" i="25"/>
  <c r="M61" i="25" s="1"/>
  <c r="L12" i="25"/>
  <c r="L61" i="25" s="1"/>
  <c r="K12" i="25"/>
  <c r="K61" i="25" s="1"/>
  <c r="J12" i="25"/>
  <c r="J61" i="25" s="1"/>
  <c r="I12" i="25"/>
  <c r="I61" i="25" s="1"/>
  <c r="H12" i="25"/>
  <c r="H61" i="25" s="1"/>
  <c r="G12" i="25"/>
  <c r="G61" i="25" s="1"/>
  <c r="F12" i="25"/>
  <c r="F61" i="25" s="1"/>
  <c r="E12" i="25"/>
  <c r="E61" i="25" s="1"/>
  <c r="D12" i="25"/>
  <c r="D61" i="25" s="1"/>
  <c r="C12" i="25"/>
  <c r="B12" i="25"/>
  <c r="B61" i="25" s="1"/>
  <c r="V11" i="25"/>
  <c r="U11" i="25"/>
  <c r="T11" i="25"/>
  <c r="V10" i="25"/>
  <c r="U10" i="25"/>
  <c r="T10" i="25"/>
  <c r="V9" i="25"/>
  <c r="U9" i="25"/>
  <c r="T9" i="25"/>
  <c r="V8" i="25"/>
  <c r="U8" i="25"/>
  <c r="T8" i="25"/>
  <c r="V7" i="25"/>
  <c r="U7" i="25"/>
  <c r="T7" i="25"/>
  <c r="V6" i="25"/>
  <c r="U6" i="25"/>
  <c r="T6" i="25"/>
  <c r="V5" i="25"/>
  <c r="U5" i="25"/>
  <c r="T5" i="25"/>
  <c r="V4" i="25"/>
  <c r="U4" i="25"/>
  <c r="T4" i="25"/>
  <c r="T52" i="25" l="1"/>
  <c r="V52" i="25"/>
  <c r="W16" i="25"/>
  <c r="W19" i="25"/>
  <c r="W21" i="25"/>
  <c r="W23" i="25"/>
  <c r="W4" i="25"/>
  <c r="W6" i="25"/>
  <c r="W8" i="25"/>
  <c r="W9" i="25"/>
  <c r="W25" i="25"/>
  <c r="W49" i="25"/>
  <c r="W51" i="25"/>
  <c r="W58" i="25"/>
  <c r="W5" i="25"/>
  <c r="W7" i="25"/>
  <c r="W20" i="25"/>
  <c r="W22" i="25"/>
  <c r="W24" i="25"/>
  <c r="W28" i="25"/>
  <c r="W30" i="25"/>
  <c r="W32" i="25"/>
  <c r="W34" i="25"/>
  <c r="W42" i="25"/>
  <c r="W44" i="25"/>
  <c r="W48" i="25"/>
  <c r="W50" i="25"/>
  <c r="U59" i="25"/>
  <c r="T59" i="25"/>
  <c r="W54" i="25"/>
  <c r="W60" i="25"/>
  <c r="V59" i="25"/>
  <c r="U52" i="25"/>
  <c r="W14" i="25"/>
  <c r="C61" i="25"/>
  <c r="W10" i="25"/>
  <c r="W11" i="25"/>
  <c r="T12" i="25"/>
  <c r="U12" i="25"/>
  <c r="V12" i="25"/>
  <c r="D447" i="24"/>
  <c r="C447" i="24"/>
  <c r="E519" i="24"/>
  <c r="B519" i="24"/>
  <c r="B471" i="24"/>
  <c r="B487" i="24" s="1"/>
  <c r="B430" i="24"/>
  <c r="B447" i="24" s="1"/>
  <c r="B390" i="24"/>
  <c r="B406" i="24" s="1"/>
  <c r="C365" i="24"/>
  <c r="B365" i="24"/>
  <c r="B527" i="24" s="1"/>
  <c r="C364" i="24"/>
  <c r="B364" i="24"/>
  <c r="B525" i="24" s="1"/>
  <c r="C363" i="24"/>
  <c r="B363" i="24"/>
  <c r="B524" i="24" s="1"/>
  <c r="C362" i="24"/>
  <c r="B362" i="24"/>
  <c r="B523" i="24" s="1"/>
  <c r="C361" i="24"/>
  <c r="B361" i="24"/>
  <c r="B522" i="24" s="1"/>
  <c r="C360" i="24"/>
  <c r="B360" i="24"/>
  <c r="B521" i="24" s="1"/>
  <c r="C359" i="24"/>
  <c r="B359" i="24"/>
  <c r="B520" i="24" s="1"/>
  <c r="C357" i="24"/>
  <c r="E357" i="24" s="1"/>
  <c r="B357" i="24"/>
  <c r="B518" i="24" s="1"/>
  <c r="C356" i="24"/>
  <c r="B356" i="24"/>
  <c r="B517" i="24" s="1"/>
  <c r="C355" i="24"/>
  <c r="E355" i="24" s="1"/>
  <c r="B355" i="24"/>
  <c r="B516" i="24" s="1"/>
  <c r="C354" i="24"/>
  <c r="B354" i="24"/>
  <c r="B515" i="24" s="1"/>
  <c r="C353" i="24"/>
  <c r="E353" i="24" s="1"/>
  <c r="B353" i="24"/>
  <c r="B514" i="24" s="1"/>
  <c r="E352" i="24"/>
  <c r="B352" i="24"/>
  <c r="B513" i="24" s="1"/>
  <c r="C351" i="24"/>
  <c r="B351" i="24"/>
  <c r="B512" i="24" s="1"/>
  <c r="C349" i="24"/>
  <c r="E349" i="24" s="1"/>
  <c r="B349" i="24"/>
  <c r="B510" i="24" s="1"/>
  <c r="C348" i="24"/>
  <c r="E348" i="24" s="1"/>
  <c r="B348" i="24"/>
  <c r="B509" i="24" s="1"/>
  <c r="C347" i="24"/>
  <c r="E347" i="24" s="1"/>
  <c r="B347" i="24"/>
  <c r="B508" i="24" s="1"/>
  <c r="C346" i="24"/>
  <c r="E346" i="24" s="1"/>
  <c r="B346" i="24"/>
  <c r="B507" i="24" s="1"/>
  <c r="C345" i="24"/>
  <c r="E345" i="24" s="1"/>
  <c r="B345" i="24"/>
  <c r="B506" i="24" s="1"/>
  <c r="C344" i="24"/>
  <c r="E344" i="24" s="1"/>
  <c r="B344" i="24"/>
  <c r="B505" i="24" s="1"/>
  <c r="C343" i="24"/>
  <c r="E343" i="24" s="1"/>
  <c r="B343" i="24"/>
  <c r="B504" i="24" s="1"/>
  <c r="C342" i="24"/>
  <c r="E342" i="24" s="1"/>
  <c r="B342" i="24"/>
  <c r="B503" i="24" s="1"/>
  <c r="C341" i="24"/>
  <c r="E341" i="24" s="1"/>
  <c r="B341" i="24"/>
  <c r="B502" i="24" s="1"/>
  <c r="C340" i="24"/>
  <c r="E340" i="24" s="1"/>
  <c r="B340" i="24"/>
  <c r="B501" i="24" s="1"/>
  <c r="C339" i="24"/>
  <c r="E339" i="24" s="1"/>
  <c r="B339" i="24"/>
  <c r="B500" i="24" s="1"/>
  <c r="C338" i="24"/>
  <c r="E338" i="24" s="1"/>
  <c r="B338" i="24"/>
  <c r="B499" i="24" s="1"/>
  <c r="C337" i="24"/>
  <c r="E337" i="24" s="1"/>
  <c r="B337" i="24"/>
  <c r="B498" i="24" s="1"/>
  <c r="C336" i="24"/>
  <c r="E336" i="24" s="1"/>
  <c r="B336" i="24"/>
  <c r="B497" i="24" s="1"/>
  <c r="C335" i="24"/>
  <c r="E335" i="24" s="1"/>
  <c r="B335" i="24"/>
  <c r="B496" i="24" s="1"/>
  <c r="C334" i="24"/>
  <c r="B334" i="24"/>
  <c r="B495" i="24" s="1"/>
  <c r="C333" i="24"/>
  <c r="E333" i="24" s="1"/>
  <c r="B333" i="24"/>
  <c r="B494" i="24" s="1"/>
  <c r="C332" i="24"/>
  <c r="E332" i="24" s="1"/>
  <c r="B332" i="24"/>
  <c r="B493" i="24" s="1"/>
  <c r="C331" i="24"/>
  <c r="B331" i="24"/>
  <c r="B492" i="24" s="1"/>
  <c r="C330" i="24"/>
  <c r="E330" i="24" s="1"/>
  <c r="B330" i="24"/>
  <c r="B491" i="24" s="1"/>
  <c r="C329" i="24"/>
  <c r="E329" i="24" s="1"/>
  <c r="B329" i="24"/>
  <c r="B490" i="24" s="1"/>
  <c r="B309" i="24"/>
  <c r="B269" i="24"/>
  <c r="B285" i="24" s="1"/>
  <c r="B245" i="24"/>
  <c r="C188" i="24"/>
  <c r="B188" i="24"/>
  <c r="B204" i="24" s="1"/>
  <c r="C148" i="24"/>
  <c r="B148" i="24"/>
  <c r="B164" i="24" s="1"/>
  <c r="C108" i="24"/>
  <c r="E108" i="24" s="1"/>
  <c r="B108" i="24"/>
  <c r="B124" i="24" s="1"/>
  <c r="C84" i="24"/>
  <c r="E84" i="24" s="1"/>
  <c r="B68" i="24"/>
  <c r="B84" i="24" s="1"/>
  <c r="C28" i="24"/>
  <c r="E28" i="24" s="1"/>
  <c r="B28" i="24"/>
  <c r="B44" i="24" s="1"/>
  <c r="C164" i="24" l="1"/>
  <c r="E164" i="24" s="1"/>
  <c r="E148" i="24"/>
  <c r="C204" i="24"/>
  <c r="E204" i="24" s="1"/>
  <c r="E188" i="24"/>
  <c r="D528" i="24"/>
  <c r="E447" i="24"/>
  <c r="C124" i="24"/>
  <c r="E124" i="24" s="1"/>
  <c r="C44" i="24"/>
  <c r="E44" i="24" s="1"/>
  <c r="C520" i="24"/>
  <c r="E520" i="24" s="1"/>
  <c r="C521" i="24"/>
  <c r="C522" i="24"/>
  <c r="C523" i="24"/>
  <c r="E523" i="24" s="1"/>
  <c r="C525" i="24"/>
  <c r="E525" i="24" s="1"/>
  <c r="C527" i="24"/>
  <c r="E527" i="24" s="1"/>
  <c r="C524" i="24"/>
  <c r="C512" i="24"/>
  <c r="E512" i="24" s="1"/>
  <c r="C513" i="24"/>
  <c r="E513" i="24" s="1"/>
  <c r="C514" i="24"/>
  <c r="E514" i="24" s="1"/>
  <c r="C515" i="24"/>
  <c r="C517" i="24"/>
  <c r="E517" i="24" s="1"/>
  <c r="C518" i="24"/>
  <c r="E518" i="24" s="1"/>
  <c r="C516" i="24"/>
  <c r="E516" i="24" s="1"/>
  <c r="C491" i="24"/>
  <c r="E491" i="24" s="1"/>
  <c r="C492" i="24"/>
  <c r="C493" i="24"/>
  <c r="E493" i="24" s="1"/>
  <c r="C494" i="24"/>
  <c r="E494" i="24" s="1"/>
  <c r="C495" i="24"/>
  <c r="C496" i="24"/>
  <c r="E496" i="24" s="1"/>
  <c r="C497" i="24"/>
  <c r="E497" i="24" s="1"/>
  <c r="C498" i="24"/>
  <c r="E498" i="24" s="1"/>
  <c r="C499" i="24"/>
  <c r="E499" i="24" s="1"/>
  <c r="C500" i="24"/>
  <c r="E500" i="24" s="1"/>
  <c r="C501" i="24"/>
  <c r="E501" i="24" s="1"/>
  <c r="C502" i="24"/>
  <c r="E502" i="24" s="1"/>
  <c r="C503" i="24"/>
  <c r="E503" i="24" s="1"/>
  <c r="C504" i="24"/>
  <c r="E504" i="24" s="1"/>
  <c r="C505" i="24"/>
  <c r="E505" i="24" s="1"/>
  <c r="C506" i="24"/>
  <c r="E506" i="24" s="1"/>
  <c r="C507" i="24"/>
  <c r="E507" i="24" s="1"/>
  <c r="C508" i="24"/>
  <c r="E508" i="24" s="1"/>
  <c r="C509" i="24"/>
  <c r="E509" i="24" s="1"/>
  <c r="C510" i="24"/>
  <c r="E510" i="24" s="1"/>
  <c r="C490" i="24"/>
  <c r="E490" i="24" s="1"/>
  <c r="W52" i="25"/>
  <c r="W59" i="25"/>
  <c r="V61" i="25"/>
  <c r="T61" i="25"/>
  <c r="U61" i="25"/>
  <c r="W12" i="25"/>
  <c r="C350" i="24"/>
  <c r="E350" i="24" s="1"/>
  <c r="B350" i="24"/>
  <c r="B511" i="24" s="1"/>
  <c r="C325" i="24"/>
  <c r="E325" i="24" s="1"/>
  <c r="B325" i="24"/>
  <c r="B366" i="24" s="1"/>
  <c r="B528" i="24" s="1"/>
  <c r="B537" i="24" s="1"/>
  <c r="D537" i="24" l="1"/>
  <c r="C511" i="24"/>
  <c r="E511" i="24" s="1"/>
  <c r="C366" i="24"/>
  <c r="E366" i="24" s="1"/>
  <c r="W61" i="25"/>
  <c r="J20" i="21"/>
  <c r="J21" i="21"/>
  <c r="J22" i="21"/>
  <c r="J19" i="21"/>
  <c r="J10" i="21"/>
  <c r="C528" i="24" l="1"/>
  <c r="M25" i="21"/>
  <c r="I25" i="21"/>
  <c r="H25" i="21"/>
  <c r="J24" i="21"/>
  <c r="J23" i="21"/>
  <c r="M22" i="21"/>
  <c r="M20" i="21"/>
  <c r="M19" i="21"/>
  <c r="M18" i="21"/>
  <c r="J18" i="21"/>
  <c r="J17" i="21"/>
  <c r="J16" i="21"/>
  <c r="M15" i="21"/>
  <c r="J15" i="21"/>
  <c r="M14" i="21"/>
  <c r="J14" i="21"/>
  <c r="M13" i="21"/>
  <c r="J13" i="21"/>
  <c r="M12" i="21"/>
  <c r="J12" i="21"/>
  <c r="M11" i="21"/>
  <c r="J11" i="21"/>
  <c r="M9" i="21"/>
  <c r="J9" i="21"/>
  <c r="J8" i="21"/>
  <c r="M7" i="21"/>
  <c r="J7" i="21"/>
  <c r="J6" i="21"/>
  <c r="M5" i="21"/>
  <c r="J5" i="21"/>
  <c r="J4" i="21"/>
  <c r="J25" i="21" l="1"/>
  <c r="C537" i="24"/>
  <c r="E537" i="24" s="1"/>
  <c r="E528" i="24"/>
  <c r="B232" i="16"/>
  <c r="C18" i="17" l="1"/>
  <c r="B114" i="16" l="1"/>
  <c r="B15" i="16" l="1"/>
  <c r="B246" i="16" s="1"/>
</calcChain>
</file>

<file path=xl/comments1.xml><?xml version="1.0" encoding="utf-8"?>
<comments xmlns="http://schemas.openxmlformats.org/spreadsheetml/2006/main">
  <authors>
    <author>user</author>
  </authors>
  <commentList>
    <comment ref="E35" authorId="0" shapeId="0">
      <text>
        <r>
          <rPr>
            <b/>
            <sz val="9"/>
            <color indexed="81"/>
            <rFont val="Tahoma"/>
            <family val="2"/>
            <charset val="238"/>
          </rPr>
          <t>user:</t>
        </r>
        <r>
          <rPr>
            <sz val="9"/>
            <color indexed="81"/>
            <rFont val="Tahoma"/>
            <family val="2"/>
            <charset val="238"/>
          </rPr>
          <t xml:space="preserve">
rovarírtás máshol van elszámolva</t>
        </r>
      </text>
    </comment>
  </commentList>
</comments>
</file>

<file path=xl/sharedStrings.xml><?xml version="1.0" encoding="utf-8"?>
<sst xmlns="http://schemas.openxmlformats.org/spreadsheetml/2006/main" count="1421" uniqueCount="672">
  <si>
    <t>Megnevezés</t>
  </si>
  <si>
    <t>Összes kiadás</t>
  </si>
  <si>
    <t>Dologi kiadás</t>
  </si>
  <si>
    <t xml:space="preserve">     Személyi juttatás</t>
  </si>
  <si>
    <t xml:space="preserve">Egyéb működési célú kiadás </t>
  </si>
  <si>
    <t>Ellátottak pénzbeni jutt.</t>
  </si>
  <si>
    <t>Beruházás, felújítás</t>
  </si>
  <si>
    <t>Intézmény összesen</t>
  </si>
  <si>
    <t xml:space="preserve">Önkormányzati feladat összesen </t>
  </si>
  <si>
    <t xml:space="preserve">Hivatali feladatok összesen </t>
  </si>
  <si>
    <t>Önkormányzat összesen:</t>
  </si>
  <si>
    <t xml:space="preserve">INTÉZMÉNYEK ÖSSZESEN </t>
  </si>
  <si>
    <t>013350 Az önkormányzati vagyonnal való gazdálkodással kapcsolatos feladatok</t>
  </si>
  <si>
    <t xml:space="preserve">018010 Önkormányzatok elszámolásai a központi költségvetéssel </t>
  </si>
  <si>
    <t xml:space="preserve">061030 Lakáshoz jutást segítő támogatások </t>
  </si>
  <si>
    <t xml:space="preserve">064010 Közvilágítás </t>
  </si>
  <si>
    <t>081030 Sportlétesítmények, edzőtáborok működtetése és fejlesztése</t>
  </si>
  <si>
    <t xml:space="preserve">082091 Közművelődés - közösségi és társadalmi részvétel fejlesztése </t>
  </si>
  <si>
    <t xml:space="preserve">084031 Civil szervezetek működési támogatása </t>
  </si>
  <si>
    <t xml:space="preserve">107060 Egyéb szociális pénzbeli és természetbeni ellátások, támogatások </t>
  </si>
  <si>
    <t xml:space="preserve">011130 Önkormányzatok és önkormányzati hivatalok jogalkotó és igazgatási tevékenysége </t>
  </si>
  <si>
    <t xml:space="preserve">Járulék </t>
  </si>
  <si>
    <t xml:space="preserve">1. GESZ </t>
  </si>
  <si>
    <t xml:space="preserve">2. Városellátó Intézmény </t>
  </si>
  <si>
    <t xml:space="preserve">3. Óvodák Igazgatósága </t>
  </si>
  <si>
    <t xml:space="preserve">018030 Támogatási célú finanszírozási műveletek </t>
  </si>
  <si>
    <t>Települési támogatás</t>
  </si>
  <si>
    <t xml:space="preserve">5. Művelődési Központ és Városi Galéria </t>
  </si>
  <si>
    <t>6. Alkotóház</t>
  </si>
  <si>
    <t>10. Hivatali feladat</t>
  </si>
  <si>
    <t>083030 Egyéb kiadói tevékenység</t>
  </si>
  <si>
    <t>084070 A fiatalok társadalmi integrációját segítő struktúra, szakmai szolgáltatások fejlesztése, működtetése</t>
  </si>
  <si>
    <t>9. Önkormányzati feladatok</t>
  </si>
  <si>
    <t xml:space="preserve">041237 Közfoglalkoztatási Mintaprogram </t>
  </si>
  <si>
    <t xml:space="preserve">041233 Hosszabb időtartamú közfoglalkoztatás </t>
  </si>
  <si>
    <t xml:space="preserve">045140 Városi és elővárosi közúti személyszállítás </t>
  </si>
  <si>
    <t>074051 Nem fertőző megbetegedések megelőzése</t>
  </si>
  <si>
    <t>083050 Televíziós műsorszolgáltatás</t>
  </si>
  <si>
    <t xml:space="preserve">1.GESZ  </t>
  </si>
  <si>
    <t xml:space="preserve">személyi juttatások </t>
  </si>
  <si>
    <t xml:space="preserve">munkaadókat terhelő jár. és szociális hozzájárulási adó </t>
  </si>
  <si>
    <t>dologi kiadások</t>
  </si>
  <si>
    <t xml:space="preserve"> -Szakmai anyagok beszerzése</t>
  </si>
  <si>
    <t>- Üzemeltetési anyagok beszerzése</t>
  </si>
  <si>
    <t>-Árubeszerzés</t>
  </si>
  <si>
    <t>-Informatikai szolgáltatás igénybevétele</t>
  </si>
  <si>
    <t>- Egyéb kommunikációs szolgáltatás</t>
  </si>
  <si>
    <t>- Közüzemi díjak</t>
  </si>
  <si>
    <t>- Bérleti és lízing díjak</t>
  </si>
  <si>
    <t>- Karbantartás, kisjavítási szolg.</t>
  </si>
  <si>
    <t>- Közvetített szolgáltatás</t>
  </si>
  <si>
    <t>-Szakmai tevékenységet segítő szolgáltatások</t>
  </si>
  <si>
    <t>-Egyéb szolgáltatások</t>
  </si>
  <si>
    <t>-Kiküldetés kiadásai</t>
  </si>
  <si>
    <t xml:space="preserve">-Működési célú ÁFA </t>
  </si>
  <si>
    <t>- Kamatkiadások</t>
  </si>
  <si>
    <t>- Egyéb dologi kiadások</t>
  </si>
  <si>
    <t>dologi kiadások összesen:</t>
  </si>
  <si>
    <t xml:space="preserve">ellátottak pénzbeli juttatásai </t>
  </si>
  <si>
    <t xml:space="preserve">egyéb működési célú kiadások : </t>
  </si>
  <si>
    <t xml:space="preserve">      ebből  egyéb működési célú támogatás ÁHT-on belülre </t>
  </si>
  <si>
    <t xml:space="preserve">                 egyéb működési célú kölcsönök ÁHT-on belülre</t>
  </si>
  <si>
    <t xml:space="preserve">                 egyéb működési célú kölcsönök ÁHT-on kívülre</t>
  </si>
  <si>
    <t xml:space="preserve">beruházások  </t>
  </si>
  <si>
    <t>felújítások</t>
  </si>
  <si>
    <t xml:space="preserve">egyéb felhalmozási célú kiadások </t>
  </si>
  <si>
    <t xml:space="preserve">          ebből felhalmozási célú tám. ÁHT-on belülre</t>
  </si>
  <si>
    <t xml:space="preserve">                    felhalmozási célú kölcsönök ÁHT-on belülre</t>
  </si>
  <si>
    <t xml:space="preserve">                    lakástámogatás</t>
  </si>
  <si>
    <t xml:space="preserve">                   felhalmozási célú tám. ÁHT-on kívülre </t>
  </si>
  <si>
    <t xml:space="preserve">                   felhalmozási célú kölcsönök ÁHT-on kívülre </t>
  </si>
  <si>
    <t>finanszírozási kiadások( hitelek, kölcsönök törlesztése)</t>
  </si>
  <si>
    <t>Összesen :</t>
  </si>
  <si>
    <t xml:space="preserve">2.Városellátó Intézmény </t>
  </si>
  <si>
    <t xml:space="preserve">3.Óvodák Igazgatósága </t>
  </si>
  <si>
    <t>4. Csongrádi Információs Központ</t>
  </si>
  <si>
    <t>5.Művelődési Központ és Városi Galéria</t>
  </si>
  <si>
    <t>6. Piroskavárosi Idősek Otthona</t>
  </si>
  <si>
    <t>7. Dr. Szarka Ö. Egyesített Eü.és Szociális intézmény</t>
  </si>
  <si>
    <t>8. Alkotóház</t>
  </si>
  <si>
    <t>9. Hivatali feladatok</t>
  </si>
  <si>
    <t>10. Önkormányzati feladatok</t>
  </si>
  <si>
    <t xml:space="preserve">11.Homokhátsági Konzorcium Munkaszervezet </t>
  </si>
  <si>
    <t xml:space="preserve">074054 Komplex egészségfejlesztési program </t>
  </si>
  <si>
    <t>Likvid hitel törlesztés</t>
  </si>
  <si>
    <t xml:space="preserve">Nagyboldogasszony Katolikus Ált. Isk. tanulóinak kedvezményes étkeztetése, ösztöndíj program </t>
  </si>
  <si>
    <t xml:space="preserve">Esély Szociális és Gyermekjóléti Alapellátási Központ támogatása </t>
  </si>
  <si>
    <t>- Vásárolt élelmezés</t>
  </si>
  <si>
    <t xml:space="preserve">11. Cs.V.Ö. Homokhátság Gesztor Intézménye </t>
  </si>
  <si>
    <t xml:space="preserve">Fejlesztési hitel tőke törlesztés </t>
  </si>
  <si>
    <t>-  Reklám- és propagandakiadások</t>
  </si>
  <si>
    <t xml:space="preserve">                 egyéb működési célú támogatás ÁHT-on kívülre</t>
  </si>
  <si>
    <t>- Fizetendő ÁFA</t>
  </si>
  <si>
    <t>8. Piroskavárosi Szociális, Család és Gyermekjóléti Intézmény</t>
  </si>
  <si>
    <t>Közmű Kft. támogatása</t>
  </si>
  <si>
    <t>- Tőketörlesztés + kamatkiadás</t>
  </si>
  <si>
    <t>- Tőketörlesztés + Kamatkiadás</t>
  </si>
  <si>
    <t>Szolidaritási hozzájárulás</t>
  </si>
  <si>
    <t xml:space="preserve">074011 Foglalkozás-egészségügyi ellátás </t>
  </si>
  <si>
    <t xml:space="preserve">081045 Sportegyesületek támogatása, bizottsági keret </t>
  </si>
  <si>
    <t>081045 Sportorvosi ellátás</t>
  </si>
  <si>
    <t>Intézmény/feladat</t>
  </si>
  <si>
    <t>Összeg Ft-ban</t>
  </si>
  <si>
    <t xml:space="preserve">           2.1.3. Pénzforgalomban megvalósult beruházási, felújítási feladatok</t>
  </si>
  <si>
    <t>%</t>
  </si>
  <si>
    <t xml:space="preserve"> </t>
  </si>
  <si>
    <t>Csongrád Városi Önkormányzat</t>
  </si>
  <si>
    <t>1.      Kommunális adó elengedés</t>
  </si>
  <si>
    <t>Helyi rendelet alapján, a szükséges nyilatkozatok benyújtása után</t>
  </si>
  <si>
    <t xml:space="preserve">        - 70 éven felüliek, kommunális beruházások </t>
  </si>
  <si>
    <t>        - 3 vagy több gyermeket nevelő családok esetében</t>
  </si>
  <si>
    <t xml:space="preserve">        - Egyedi méltányosság </t>
  </si>
  <si>
    <t>2.      Iparűzési adó</t>
  </si>
  <si>
    <t>Csongrádi Alkotóház</t>
  </si>
  <si>
    <t>Gazdasági Ellátó Szervezet</t>
  </si>
  <si>
    <t>Óvodák Igazgatósága</t>
  </si>
  <si>
    <t>Összesen:</t>
  </si>
  <si>
    <t>Csongrádi Információs Központ</t>
  </si>
  <si>
    <t xml:space="preserve">Összesen: </t>
  </si>
  <si>
    <t>Művelődési Központ és Városi Galéria</t>
  </si>
  <si>
    <t>Csongrád Városi  Önkormányzat</t>
  </si>
  <si>
    <t>Városellátó Intézmény</t>
  </si>
  <si>
    <t>MINDÖSSZESEN:</t>
  </si>
  <si>
    <t>2.1.2 Helyi adókból megvalósult feladatok</t>
  </si>
  <si>
    <t>Tény</t>
  </si>
  <si>
    <t>Külterületi utak, karbantartás</t>
  </si>
  <si>
    <t>Állategészségügyi telep működése</t>
  </si>
  <si>
    <t>Parkfenntartás és parki eszközök : növény beszerzés stb</t>
  </si>
  <si>
    <t>Közterületi fák növényvédelme</t>
  </si>
  <si>
    <t>Balesetveszélyes fák nyesése</t>
  </si>
  <si>
    <t>Közterületi rágcsálóírtás</t>
  </si>
  <si>
    <t>Szúnyogírtás</t>
  </si>
  <si>
    <t>Szállító</t>
  </si>
  <si>
    <t>Számlaszám</t>
  </si>
  <si>
    <t>Megjegyzés</t>
  </si>
  <si>
    <t>Aszfaltburkolatú utak kátyúzása, foltszerű javítások</t>
  </si>
  <si>
    <t>KRESZ-táblák cseréje, pótlása, forgalomtechnikai eszközök beszerzése, és útburkolati jelek festése</t>
  </si>
  <si>
    <t>Medivia Kft</t>
  </si>
  <si>
    <t>Állategészségügyi telep működtetése</t>
  </si>
  <si>
    <t>Személyi juttatások</t>
  </si>
  <si>
    <t>Gyepmesteri telep fenntartásához szükséges bérek összege</t>
  </si>
  <si>
    <t>Személyi juttatások járuléka</t>
  </si>
  <si>
    <t>Bérek járulék összege</t>
  </si>
  <si>
    <t xml:space="preserve">Dologi kiadások </t>
  </si>
  <si>
    <t>Fenntartásához szükséges dologi jellegű kiadások</t>
  </si>
  <si>
    <t>Corax-Bioner Biotechnológia Zrt.</t>
  </si>
  <si>
    <t>Nagyné Varga Éva ev.</t>
  </si>
  <si>
    <t>Közterületi hulladék elhelyezési költsége</t>
  </si>
  <si>
    <t>Palásti Antal Zsolt</t>
  </si>
  <si>
    <t>Szűcs Tibor (Szücsidekor)</t>
  </si>
  <si>
    <t>2 millió Ft adóalapot meg nem haladó
vállalkozók mentessége</t>
  </si>
  <si>
    <t>terv</t>
  </si>
  <si>
    <t xml:space="preserve">011130 Önkormányzatok és önkormányzati hivatalok jogalkotó és általános igazgatási tevékenysége </t>
  </si>
  <si>
    <t>20 millió Ft adóalapot meg nem haladó vállalkozók mentessége</t>
  </si>
  <si>
    <t>érintett ingatlan/helyiség</t>
  </si>
  <si>
    <t>használó szerv</t>
  </si>
  <si>
    <t>szerződés időtartama</t>
  </si>
  <si>
    <t>térítésmentes/kedvezményes helyiséghasználat</t>
  </si>
  <si>
    <t>Számítási segédlet</t>
  </si>
  <si>
    <t>Rezsi költség</t>
  </si>
  <si>
    <t>használt m2</t>
  </si>
  <si>
    <t>óra</t>
  </si>
  <si>
    <t xml:space="preserve">minimum díj összege 
Ft </t>
  </si>
  <si>
    <t>előírt díj (bruttó)/év
Ft</t>
  </si>
  <si>
    <t xml:space="preserve">kedvezmény összege (bruttó)
Ft </t>
  </si>
  <si>
    <t>Alkalom</t>
  </si>
  <si>
    <t>Összes alkalom</t>
  </si>
  <si>
    <t>Ft/Óra/terem</t>
  </si>
  <si>
    <t>Terem</t>
  </si>
  <si>
    <t>térít-e a használó az intézményt terhelő rezsi költségből</t>
  </si>
  <si>
    <t>Szentháromság tér 8.</t>
  </si>
  <si>
    <t>Csongrádi Színtársulat*</t>
  </si>
  <si>
    <t>Klub fennállásáig</t>
  </si>
  <si>
    <t>x</t>
  </si>
  <si>
    <t>MK/8 terem</t>
  </si>
  <si>
    <t>CSŰR Broadway*</t>
  </si>
  <si>
    <t>Röpülj Páva Kör*</t>
  </si>
  <si>
    <t>László Imre Baráti Kör*</t>
  </si>
  <si>
    <t>Stéhlik Lajos Képzőművészeti Kör</t>
  </si>
  <si>
    <t>T/1</t>
  </si>
  <si>
    <t>Hagyományörző kézimunka szakkör</t>
  </si>
  <si>
    <t>Művelődési Kp-ban működő civil szervezetek:</t>
  </si>
  <si>
    <t>Városi Nyugdíjas Klub</t>
  </si>
  <si>
    <t>Egyetértés Nyugdíjas Klub</t>
  </si>
  <si>
    <t>Pedagógus Nyugdíjas Klub</t>
  </si>
  <si>
    <t xml:space="preserve">Csongrád-Bokros Árpád vezér u. 2. </t>
  </si>
  <si>
    <t>Kossuth Nyugdíjas Klub Bokros</t>
  </si>
  <si>
    <t>Klub fennállásásig</t>
  </si>
  <si>
    <t>KÉK</t>
  </si>
  <si>
    <t>Kertbarát Klub</t>
  </si>
  <si>
    <t>Bölcső Nagycsaládosok Egyesülete</t>
  </si>
  <si>
    <t>konf.</t>
  </si>
  <si>
    <t>Művelődési Kp.   Díszterem, +technika</t>
  </si>
  <si>
    <t>Csongrádi iskolák (4)</t>
  </si>
  <si>
    <t>Évi 1 alkalom
3 órás igénybevétel</t>
  </si>
  <si>
    <t>Művelődési Kp. 
Díszterem, +technika</t>
  </si>
  <si>
    <t>Csongrádi  óvodák (5)</t>
  </si>
  <si>
    <t>MK</t>
  </si>
  <si>
    <t>Bokrosi Művelődési Ház
Nagyterem + technika</t>
  </si>
  <si>
    <t>Csongrád-Bokros    Árpád vezér u. 2.</t>
  </si>
  <si>
    <t>Iskola</t>
  </si>
  <si>
    <t>Óvoda</t>
  </si>
  <si>
    <t>Összes kedvezmény:</t>
  </si>
  <si>
    <t xml:space="preserve">Csapadékvíz csatorna fenntartás, belvízvédelem </t>
  </si>
  <si>
    <t xml:space="preserve">Úttal kapcsolatos munkálatok a helyi adók terhére felhasznált szakmai </t>
  </si>
  <si>
    <t xml:space="preserve">Raktári anyag anyagfelhasználása út szakfeladatra </t>
  </si>
  <si>
    <t xml:space="preserve">KOVI-Növénypatika Kft </t>
  </si>
  <si>
    <t>emelőgép bérlés</t>
  </si>
  <si>
    <t>Szemp Air Légiszolgáltató Kft.</t>
  </si>
  <si>
    <t>Kiegyenlítés dát.</t>
  </si>
  <si>
    <t>Közterületi hulladék elhelyezés</t>
  </si>
  <si>
    <t>úttal kapcsolatos üzemanyagh</t>
  </si>
  <si>
    <t>Fejlesztési hitel törlesztése</t>
  </si>
  <si>
    <t>háziorvos, védőnő, 
gyermekorvos</t>
  </si>
  <si>
    <t xml:space="preserve">            adatok Ft-ban</t>
  </si>
  <si>
    <t xml:space="preserve">           2.1.4 Közvetett támogatásokat tartalmazó kimutatás 2022.</t>
  </si>
  <si>
    <t>2.1.5. Az önkormányzat által adott közvetett támogatások az érvényben levő hosszabb távra szóló szerződések alapján 2022.</t>
  </si>
  <si>
    <t>Húzós Banda*</t>
  </si>
  <si>
    <t xml:space="preserve">Klub fennállásáig </t>
  </si>
  <si>
    <t>*-gal jelöltek előadásaiból átengedett jegybevételünk van vagy közreműködnek rendezvényeinken</t>
  </si>
  <si>
    <t>egységár 2022</t>
  </si>
  <si>
    <t>2022. évi eredeti
 Ft-ban</t>
  </si>
  <si>
    <t xml:space="preserve">2022. évi módosított XII.31.
 </t>
  </si>
  <si>
    <t>2022. évi tény XII.31.</t>
  </si>
  <si>
    <t>Központi, irányító szervi támogatások folyósítása</t>
  </si>
  <si>
    <t xml:space="preserve">MINDÖSSZESEN </t>
  </si>
  <si>
    <t>Településrendezési eszközök</t>
  </si>
  <si>
    <t>Csongrád, 677 hrsz. ingatlan vételár (Dob utca 15.)</t>
  </si>
  <si>
    <t>Belterületi csapadékvíz gazd.rendszer</t>
  </si>
  <si>
    <t>Csongrád, 0307/21, 0307/22 hrsz. ing.vételár</t>
  </si>
  <si>
    <t>Csongrád, 8345 hrsz ing.vételár</t>
  </si>
  <si>
    <t>Csongrád, 499/5 hrsz ing.vételár</t>
  </si>
  <si>
    <t>Csongrád-Bokros Fehérkereszt út építési engedélyezési terv elkészítése</t>
  </si>
  <si>
    <t>Csongrád-Bokros Mars Mo. Kisállateledel Gyártó</t>
  </si>
  <si>
    <t>Erdészeti tervdok.</t>
  </si>
  <si>
    <t>Gáztűzhely önk.lakás Szentháromság tér 16. 10/60.</t>
  </si>
  <si>
    <t xml:space="preserve">Gáztűzhely önk.lakás </t>
  </si>
  <si>
    <t>Csongrád, Öregszőlők út felújítása</t>
  </si>
  <si>
    <t>Kossuth tér 9. mozgássérült berendezés áttelepítése</t>
  </si>
  <si>
    <t>Konténeres, előtetős akadálymentesített vizesblokk kiépítése Körös-torok</t>
  </si>
  <si>
    <t>Értékmegőrző telepítése, kültéri világítás felújítása</t>
  </si>
  <si>
    <t>Polgármesteri Hivatal épületének energetikai korszerűsítése</t>
  </si>
  <si>
    <t>Bokrosi Általános Iskola épületének energetikai korszerűsítése tervek</t>
  </si>
  <si>
    <t>Batsányi J. Gimnázium új épületrészének energetikai korszerűsítése tervek</t>
  </si>
  <si>
    <t>Körös-toroki üdülőterület Kisfaludy Strandfejlesztés pályázati terv</t>
  </si>
  <si>
    <t>Körös-toroki üdülőterület  strandfejlesztés akadálymentes terv</t>
  </si>
  <si>
    <t>Kisréti Fehér tanyai dűlő zúzott darálékkal való feltöltése</t>
  </si>
  <si>
    <t>Gyógyfürdő kerek medence átépítés újraengedély tervdok.</t>
  </si>
  <si>
    <t>Alkotóház udvarában kockakő burkolat készítése</t>
  </si>
  <si>
    <t>Gyógyfürdő 662/1 hrsz technológiai gépészeti tan.terv</t>
  </si>
  <si>
    <t xml:space="preserve">Városközpont rehabilitáció keretében kertépítészeti terv </t>
  </si>
  <si>
    <t>Városközpont rehabilitáció keretében közvilágítási terv</t>
  </si>
  <si>
    <t>Attila u.73. Ipari Park Szolgáltatóház tűzkár javítása</t>
  </si>
  <si>
    <t>Felgyői kerékpárút felújítása Vendel szobor és a Gázátadó közötti szakasz</t>
  </si>
  <si>
    <t>Posta tetőszerkezetének felújítása</t>
  </si>
  <si>
    <t>Faragó kripta felújítása</t>
  </si>
  <si>
    <t>Bokrosi kerékpárút felújítása</t>
  </si>
  <si>
    <t>Zene Iskola udvarán levő szolg.lakás lapos tető felújítása</t>
  </si>
  <si>
    <t>Városi Galéria akadálymentesítéséhez kapcs.mozgáskorl.</t>
  </si>
  <si>
    <t>Pacsirta u.-Kereszt tér sarok aknás csomópont rekonstrukció</t>
  </si>
  <si>
    <t>Halászházak műszaki leírásának elkészítése, tervezése</t>
  </si>
  <si>
    <t>Rehab.szakmérnöki tevékenység</t>
  </si>
  <si>
    <t>Havaria építési rekonstrukció</t>
  </si>
  <si>
    <t>Kisrét Vízmű telep</t>
  </si>
  <si>
    <t>Ivóvíz bekötővezeték</t>
  </si>
  <si>
    <t>Erzsébet u.25.</t>
  </si>
  <si>
    <t>Engedélyezési és kivitelezési tervdok.</t>
  </si>
  <si>
    <t>Első lakáshoz jutók kölcsöne és támogatása</t>
  </si>
  <si>
    <t>Felhalm. c.pe.átadás lakosságnak</t>
  </si>
  <si>
    <t>lakossági járdaépítés (kavics, homok)</t>
  </si>
  <si>
    <t xml:space="preserve">Piroska J. tér 4.szám. alatti Szent József Plébánia </t>
  </si>
  <si>
    <t xml:space="preserve">                           2022. évben </t>
  </si>
  <si>
    <t>2022. évi
 eredeti</t>
  </si>
  <si>
    <t>Módosított 
XII. 31.</t>
  </si>
  <si>
    <t xml:space="preserve">Tény XII. 31.  </t>
  </si>
  <si>
    <t>2022. évi 
eredeti</t>
  </si>
  <si>
    <t>4. Városi Könyvtár és Információs Központ</t>
  </si>
  <si>
    <t>7. Dr. Szarka Ödön Egyesített Eü-i és Szociális Intézmény</t>
  </si>
  <si>
    <t>41233 Hosszabb időtartamú közfoglalkoztatás</t>
  </si>
  <si>
    <t xml:space="preserve">072111 Háziorvosi alapellátás </t>
  </si>
  <si>
    <t xml:space="preserve">056010 Komplex környezetvédelmi program támogatása </t>
  </si>
  <si>
    <t>074040 Fertőző megbetegedések megelőzése</t>
  </si>
  <si>
    <t xml:space="preserve">106020 Lakásfenntartással, lakhatással kapcsolatos ellátások </t>
  </si>
  <si>
    <t>Államháztartáson belül megelőlegezés visszafizetése</t>
  </si>
  <si>
    <t xml:space="preserve">Forgatási célú finanszírozási műveletek </t>
  </si>
  <si>
    <t>072111 Háziorvosi alapellátás</t>
  </si>
  <si>
    <t xml:space="preserve">ATMÖT </t>
  </si>
  <si>
    <t>018010 Előző évi elszámolásból származó kiadások</t>
  </si>
  <si>
    <t xml:space="preserve">107070 Menekültek, befogadottak, oltalmazottak ideigl. ell. és tám. </t>
  </si>
  <si>
    <t>TOP 5.1.2-145-CS1-2016-0003 Helyi foglalk. együttműködés bér és járulék PH-nak megtérítés</t>
  </si>
  <si>
    <t>016010 Országgyűlési, önk-i és európai parlamenti képviselőválasztáshoz kapcs. tevékenység</t>
  </si>
  <si>
    <t xml:space="preserve">Megnevezés  </t>
  </si>
  <si>
    <t xml:space="preserve">Járulékok </t>
  </si>
  <si>
    <t>2022. évi
 tény</t>
  </si>
  <si>
    <t xml:space="preserve">ebből </t>
  </si>
  <si>
    <t xml:space="preserve">Kötelező </t>
  </si>
  <si>
    <t xml:space="preserve">Nem kötelező </t>
  </si>
  <si>
    <t>államigaz-gatási</t>
  </si>
  <si>
    <t xml:space="preserve">Városellátó Intézmény </t>
  </si>
  <si>
    <t xml:space="preserve">   Önkormányzati funkciók </t>
  </si>
  <si>
    <t>045160  Közutak, hidak üzemeltetése</t>
  </si>
  <si>
    <t>066020 Város és községgazdálkodás</t>
  </si>
  <si>
    <t>047120 Piac üzemeltetés</t>
  </si>
  <si>
    <t>042180 Állateü. ellátás</t>
  </si>
  <si>
    <t>051050 Veszélyes hulladék elszállítása</t>
  </si>
  <si>
    <t>066010 Zöldterület kezelés</t>
  </si>
  <si>
    <t>063020 Vízelvezetés (csapadékvíz)</t>
  </si>
  <si>
    <t>013320 Köztemető fenntartása és működtetése</t>
  </si>
  <si>
    <t>081071 Üdülő szálláshely (Körös)</t>
  </si>
  <si>
    <t>081030 Sportlétestmények működtetése</t>
  </si>
  <si>
    <t>013350 Önkormányzati vagyonnal való gazdálkodás</t>
  </si>
  <si>
    <t>GESZ</t>
  </si>
  <si>
    <t>096015 Gyermekétkeztetés köznevelési intézményekben</t>
  </si>
  <si>
    <t>104035 Gyermekétkeztetés bölcsődében</t>
  </si>
  <si>
    <t>104037 Intézményen kívüli gyermekétkeztetés (rászoruló)</t>
  </si>
  <si>
    <t>096025 Munkahelyi étkezés</t>
  </si>
  <si>
    <t>081071 Üdülő-szálláshely (TOURINFORM)</t>
  </si>
  <si>
    <t xml:space="preserve">Óvodák Igazgatósága </t>
  </si>
  <si>
    <t>091110 Óvodai nevelés</t>
  </si>
  <si>
    <t>091140 Óvodai nevelés ellátás</t>
  </si>
  <si>
    <t xml:space="preserve">Művelődési Központ és Városi Galéria </t>
  </si>
  <si>
    <t>082091 Közművelődés közösségi és társadalmi részvétel fejl</t>
  </si>
  <si>
    <t>82092 Közművelődés hagyományos közösségi kulturális 
értékek gondozása</t>
  </si>
  <si>
    <t>082093 Közművelődés egész életre kiterjedő tanulás amatőr művészetek</t>
  </si>
  <si>
    <t>086020 Helyi térségi közösségi tér biztosítása</t>
  </si>
  <si>
    <t>086090 Mindenféle egyéb szabadidős szolgáltatás</t>
  </si>
  <si>
    <t>Városi Könyvt.és Inf.Kp.és Tari László Múzeum</t>
  </si>
  <si>
    <t>082042 Könyvtári állomány gyarapítása</t>
  </si>
  <si>
    <t>082044 Könyvtári szolgáltatás</t>
  </si>
  <si>
    <t>082063 Múzeumi kiállítási tevékenység</t>
  </si>
  <si>
    <t>GESZ és int. össz:</t>
  </si>
  <si>
    <t>Alkotóház</t>
  </si>
  <si>
    <t xml:space="preserve">082030 művészeti tevékenység </t>
  </si>
  <si>
    <t xml:space="preserve">Dr. Szarka Ödön Egyesítet Eü. és Szociális Int. </t>
  </si>
  <si>
    <t>102023 Időskorúak tartós bentlakásos ellátása</t>
  </si>
  <si>
    <t>102024 Demens betegek tartós bentlakásos ellátása</t>
  </si>
  <si>
    <t>102025 Időskorúak átmeneti ellátása</t>
  </si>
  <si>
    <t>102026 Demens betegek átmeneti ellátása</t>
  </si>
  <si>
    <t>074031 Család-és nővédelmi eü.gondozás</t>
  </si>
  <si>
    <t>074032 Ifjúság-eü.gondozás</t>
  </si>
  <si>
    <t>074112 Háziorvosi ügyeleti ellátás</t>
  </si>
  <si>
    <t>072210 Járóbetegek gyógyító szakellátása</t>
  </si>
  <si>
    <t>072220 Járóbetegek rehabilitációs szakellátása</t>
  </si>
  <si>
    <t>104031 Gyermekek bölcsődei ellátása</t>
  </si>
  <si>
    <t>018030 Támogatási célú finanszírozási műveletek</t>
  </si>
  <si>
    <t>Piroskavárosi Szociális, Család és Gyermekjóléi Intézmény</t>
  </si>
  <si>
    <t xml:space="preserve">Kormányzati funkciók </t>
  </si>
  <si>
    <t xml:space="preserve">102023 Időskorúak tartós bentlakásos ellátása </t>
  </si>
  <si>
    <t xml:space="preserve">102024 Demens betegek tartós bentlakásos ellátása </t>
  </si>
  <si>
    <t>104242 Család- és Gyermekjóléti szolgáltatások</t>
  </si>
  <si>
    <t>104043 Család- és  Gyermekjóléti Központ</t>
  </si>
  <si>
    <t>Intézmények  összesen</t>
  </si>
  <si>
    <t>Önkormányzat feladatok</t>
  </si>
  <si>
    <t xml:space="preserve">041233 Hosszabb időtartamú közfoglalkozatás </t>
  </si>
  <si>
    <t xml:space="preserve">045140 Város és elővárosi közúti személyszállítás </t>
  </si>
  <si>
    <t>072111 Foglalkozási Eü-i ellátás</t>
  </si>
  <si>
    <t>072112 Háziorvosi ügyeleti ellátás</t>
  </si>
  <si>
    <t xml:space="preserve">074032 Ifjúsági-egészségügyi gondozás </t>
  </si>
  <si>
    <t xml:space="preserve">Egészségügyi referens </t>
  </si>
  <si>
    <t>081045 Szabadidősport- (rekreációs sport) tevékenység és támogatás</t>
  </si>
  <si>
    <t>081061 Szabadidős park, fürdő és strandszolgáltatás (sportolók szállítása)</t>
  </si>
  <si>
    <t xml:space="preserve">083050 Televízió-műsor szolgáltatás támogatása </t>
  </si>
  <si>
    <t>084070 A fiatalok társadalmi integrációját segítő struktúra, szakmai szolgáltatások fejlsztése, működtetése</t>
  </si>
  <si>
    <t>Csongrád TV támogatása</t>
  </si>
  <si>
    <t>103010 Elhunyt személyek hátramaradottainak pénzbeli ellátásai</t>
  </si>
  <si>
    <t>106020 Lakásfenntartással, lakhatással összefüggő ellátások</t>
  </si>
  <si>
    <t xml:space="preserve">900060 Forgatási és befektetési célú finanszírozási műveletek </t>
  </si>
  <si>
    <t xml:space="preserve">Közmű Szolgáltató Kft. </t>
  </si>
  <si>
    <t>ATMÖT működéséhez hozzájárulás</t>
  </si>
  <si>
    <t>Esély Szociális és Gyermekjóléti Alapellátási Központ támog.</t>
  </si>
  <si>
    <t>Hivatali feladat</t>
  </si>
  <si>
    <t>Cs.V.Ö. Homokhátság Munkaszervezet Konzorcium</t>
  </si>
  <si>
    <t>041233 Hosszabb időtartamú közfogalkoztatás</t>
  </si>
  <si>
    <t>041233 Hosszabb időtartamú közfoglalkoztatás</t>
  </si>
  <si>
    <t>091120 Sajátos nevelési igényű gyermekek óvodai nevelésének szakm.</t>
  </si>
  <si>
    <t xml:space="preserve">082091 Közművelődés közösségi és társadalmi részvétel fejl. </t>
  </si>
  <si>
    <t>042120 Mezőgazdasági támogatások</t>
  </si>
  <si>
    <t>082094 Közöművelődés- kulturális alapú gazdaságfejlesztés</t>
  </si>
  <si>
    <t>082061 Múzeumi gyűjteményi tevékenység</t>
  </si>
  <si>
    <t>082094 Közművelődés- kulturális alapú gazdaságfejlesztés</t>
  </si>
  <si>
    <t>072450 Fizikoterápiás szolgáltatás</t>
  </si>
  <si>
    <t>072460 Terápiás célú gyógyfürdő- és kapcs. szolgáltatások</t>
  </si>
  <si>
    <t>076010 Egészségügy igazgatása</t>
  </si>
  <si>
    <t>074054 Komplex egészségfejlesztő, prevenciós programok</t>
  </si>
  <si>
    <t>086090 Egyéb szabadidős szolgáltatás</t>
  </si>
  <si>
    <t>018030 ÁH belül megelőlegezések visszafizetése</t>
  </si>
  <si>
    <t>041237 Közfoglalkoztatási mintaprogram</t>
  </si>
  <si>
    <t>107070 Menekültek, befogadottak,oltalmazottak ideigl.ell.és tám.</t>
  </si>
  <si>
    <t>098032 Nagyboldogasszony Katolikus Ált. Isk. tanulóinak kedvezményes étkeztetése, ösztöndíj program</t>
  </si>
  <si>
    <t>TOP 5.1.2-145-CS1-2016-0003 Helyi foglalk.együttműködés bér és járulék PH-nak megtérítés</t>
  </si>
  <si>
    <t>013210 Átfogó tervezési és statisztikai szolgáltatások</t>
  </si>
  <si>
    <t>Szennyvízgyűjtő létesítése</t>
  </si>
  <si>
    <t>Beruházás:</t>
  </si>
  <si>
    <t>monitorok</t>
  </si>
  <si>
    <t>fénymásológép</t>
  </si>
  <si>
    <t>turmix</t>
  </si>
  <si>
    <t>számítógép</t>
  </si>
  <si>
    <t>gyermeknyilvántartás program</t>
  </si>
  <si>
    <t>router</t>
  </si>
  <si>
    <t>laptop</t>
  </si>
  <si>
    <t>tp-link</t>
  </si>
  <si>
    <t>jelerősítő</t>
  </si>
  <si>
    <t>Molino</t>
  </si>
  <si>
    <t>tömlőkocsi Bökény</t>
  </si>
  <si>
    <t>csiszológép</t>
  </si>
  <si>
    <t>szekrény polcokkal</t>
  </si>
  <si>
    <t>tömlőkocsi Bercsényi</t>
  </si>
  <si>
    <t>porszívó Fő u.</t>
  </si>
  <si>
    <t>konyhablokk Bokrosi Óvoda</t>
  </si>
  <si>
    <t>gyermeköltöző szekrény Bokros</t>
  </si>
  <si>
    <t>játékok</t>
  </si>
  <si>
    <t>tisztítószer tároló szekrény Bokros</t>
  </si>
  <si>
    <t>óvodai asztalok Bökény</t>
  </si>
  <si>
    <t>Dini székek Bökény</t>
  </si>
  <si>
    <t>udvari játék csúszda, kistorony Bökény</t>
  </si>
  <si>
    <t>poroltó készülékek 5 db</t>
  </si>
  <si>
    <t>Karcher porszívó, szőnyeg és kárpittisztító gép Bökény</t>
  </si>
  <si>
    <t>kis torony Bercsényi</t>
  </si>
  <si>
    <t>takaróponyva, metszőolló Bercsényi</t>
  </si>
  <si>
    <t>szekrények Bokros</t>
  </si>
  <si>
    <t>cd rádió Bökény</t>
  </si>
  <si>
    <t>konyhamérleg Bökény</t>
  </si>
  <si>
    <t>festményszárító Bercsényi</t>
  </si>
  <si>
    <t>Sencor rádiós magnó Széchenyi</t>
  </si>
  <si>
    <t>mókuskerék telepítés, speciális kültéri hinta Széchenyi</t>
  </si>
  <si>
    <t>szőnyegek Igazgatóság</t>
  </si>
  <si>
    <t>fémvázas székek Bercsényi</t>
  </si>
  <si>
    <t>Philips cd lejátszó, hangfal Széchenyi</t>
  </si>
  <si>
    <t>szekrény Bokros</t>
  </si>
  <si>
    <t>Felújítás:</t>
  </si>
  <si>
    <t>járda felújítás Fő u.</t>
  </si>
  <si>
    <t>külső adathordozó</t>
  </si>
  <si>
    <t>3d nyomtató</t>
  </si>
  <si>
    <t>szünetmentes tápegység</t>
  </si>
  <si>
    <t>szvich TP-Link</t>
  </si>
  <si>
    <t>notebook érdekeltségnövelő</t>
  </si>
  <si>
    <t>vonalkódolvasó</t>
  </si>
  <si>
    <t>asztali lámpa</t>
  </si>
  <si>
    <t>babzsákfotel, falvédő</t>
  </si>
  <si>
    <t>klímaadat rögzítő</t>
  </si>
  <si>
    <t>elektromos fűnyíró</t>
  </si>
  <si>
    <t>könyvespolc</t>
  </si>
  <si>
    <t>ulrahangos riasztó</t>
  </si>
  <si>
    <t>könyvek</t>
  </si>
  <si>
    <t>acélszerkezetű építmény Bokros</t>
  </si>
  <si>
    <t>Tp-link</t>
  </si>
  <si>
    <t>mobil lépcső Bokros</t>
  </si>
  <si>
    <t>színpadi függönyzet</t>
  </si>
  <si>
    <t>fűnyírógép</t>
  </si>
  <si>
    <t>reflektor</t>
  </si>
  <si>
    <t>klíma</t>
  </si>
  <si>
    <t>viselet</t>
  </si>
  <si>
    <t>MS Office Home, Windows 10 op.rendszer</t>
  </si>
  <si>
    <t>Laptop HP 255 2 db</t>
  </si>
  <si>
    <t>Lézernyomtató XEROX</t>
  </si>
  <si>
    <t>Mosogatógép Bosch</t>
  </si>
  <si>
    <t>STIHL motoros fűnyíró</t>
  </si>
  <si>
    <t>Fűtéskorszerűsítés</t>
  </si>
  <si>
    <t>Falszigetelés</t>
  </si>
  <si>
    <t xml:space="preserve">Vagyongazdálkodás </t>
  </si>
  <si>
    <t>Polgármesteri Hivatal</t>
  </si>
  <si>
    <t>Nod 32 Eset szoftver</t>
  </si>
  <si>
    <t>Monitor</t>
  </si>
  <si>
    <t xml:space="preserve">Kárpittisztító berendezés </t>
  </si>
  <si>
    <t>Szavazófülke</t>
  </si>
  <si>
    <t>Üveges szekrény</t>
  </si>
  <si>
    <t>Klímaberendezés</t>
  </si>
  <si>
    <t>Hűtőgép</t>
  </si>
  <si>
    <t>Dacia Lodgy személygépkocsi</t>
  </si>
  <si>
    <t>Csongrád Városi Galéria nyílászáró és párkány csere</t>
  </si>
  <si>
    <t>Ultrahang készülék (nőgyógyászat)</t>
  </si>
  <si>
    <t>Simple cart készülékállvány</t>
  </si>
  <si>
    <t>Fagyasztóláda</t>
  </si>
  <si>
    <t>-halmozódás</t>
  </si>
  <si>
    <t>Összesen halmozódás nélkül</t>
  </si>
  <si>
    <t>Attila u. játszótér felújításának befejezése</t>
  </si>
  <si>
    <t>számítógépek</t>
  </si>
  <si>
    <t>IVECO teherautó beszerzése</t>
  </si>
  <si>
    <t>használt nyomtató</t>
  </si>
  <si>
    <t>Gianni Ferrari</t>
  </si>
  <si>
    <t>Gianni Ferrarihoz lombszívócső</t>
  </si>
  <si>
    <t>polisztirol vágó</t>
  </si>
  <si>
    <t>kamera</t>
  </si>
  <si>
    <t>Beruházások összesen:</t>
  </si>
  <si>
    <t xml:space="preserve">Bercsényi telep felújítása (folyamatos) </t>
  </si>
  <si>
    <t xml:space="preserve">Önkormányzat összesen: </t>
  </si>
  <si>
    <t>kötélpiramis udvari játék, és telepítés Templom u.</t>
  </si>
  <si>
    <t>vár őrtorony, libikóka, csúszda telepítéssel Bokros</t>
  </si>
  <si>
    <t>Vízijáték-Kalózhajó Templom u.</t>
  </si>
  <si>
    <t>kötélpiramis, hinta Fő u.</t>
  </si>
  <si>
    <t>riasztórendszer bővítés Templom u.</t>
  </si>
  <si>
    <t>Zanussi hűtőgép Bokros</t>
  </si>
  <si>
    <t>fémtámlás szék Templom u.</t>
  </si>
  <si>
    <t>udvari játék kistorony "Kalocsa" Templom u.</t>
  </si>
  <si>
    <t>zsúrkocsi Templom u.</t>
  </si>
  <si>
    <t>ipari tárolóállvány, evőeszköztartó Templom u.</t>
  </si>
  <si>
    <t>Nagy kombinált egyensúlyozó udvari játék Templom u.</t>
  </si>
  <si>
    <t>ovivár udvari játék Fő u.</t>
  </si>
  <si>
    <t>fektető Templom u.</t>
  </si>
  <si>
    <t>tányérmosogató kosár Templom u.</t>
  </si>
  <si>
    <t>függönyök Templom u.</t>
  </si>
  <si>
    <t>led tv +fali konzol Templom u.</t>
  </si>
  <si>
    <t>porszívó 1 db Templom u.</t>
  </si>
  <si>
    <t>fűtés korszerűsítés Templom u.</t>
  </si>
  <si>
    <t>csoportszoba burkolás Bercsényi u.</t>
  </si>
  <si>
    <t xml:space="preserve">udvar térkövezése Templom u. </t>
  </si>
  <si>
    <t>számítógép, monitor, nyomtató érdekeltségnövelő</t>
  </si>
  <si>
    <t>Asztali számítógép 1 db</t>
  </si>
  <si>
    <t>Fő utca-Arany J. utca -Vég utca körforgalmi csomópont kialakítás kiviteli terv</t>
  </si>
  <si>
    <t>Csongrád Város Fenntartható Városfejl. Stratégiák</t>
  </si>
  <si>
    <t>Csongrád Körös-toroki strandfejlesztés (SUP deszka, inf.tábla, kerékpáros szervízpont bútor)</t>
  </si>
  <si>
    <t>Csongrád, 8508 hrsz. fa tűzcsap csere és áthelyezés</t>
  </si>
  <si>
    <t>Tompa M. utca 14. felújítási munkálatok, villanyszerelés</t>
  </si>
  <si>
    <t>Iskola u.2. IV/25 önk.lakás víz- szennyvíz hálózat kiépítése</t>
  </si>
  <si>
    <t>Fő utca 2-4. 2/42 önk.lakás nyílászáró csere</t>
  </si>
  <si>
    <t>Csongrád, Öregvár u.60. sz. halászház nádtető felújítása</t>
  </si>
  <si>
    <t>Zöldkert u.2. fsz. 2. nyílászáró csere</t>
  </si>
  <si>
    <t>Csongrád, Öregvár u.56. sz. halászház nádtető felújítása</t>
  </si>
  <si>
    <t>Csongrád, Öregvár u. 52. sz.halászház nádtető felújítása</t>
  </si>
  <si>
    <t>Csongrád, Tulipán u. 17. 4/11 önk.lakás bejárati ajtó, kádcsere</t>
  </si>
  <si>
    <t>Csongrád, Öregvár u. 58. sz.halászház nádtető felújítása</t>
  </si>
  <si>
    <t>Csongrád, Ék u. 18 sz. halászház nádtető felújítása</t>
  </si>
  <si>
    <t>Csongrád, Gyökér u.19. sz. halászház nádtető felújítása</t>
  </si>
  <si>
    <t>Csongrád, Öregvár u. 53. sz. halászház nádtető felújítása</t>
  </si>
  <si>
    <t>Csongrád, Öregvár u. 55. sz. halászház nádtető felújítása</t>
  </si>
  <si>
    <t>Csongrád, Öregvár u. 47. sz. halászház nádtető felújítása</t>
  </si>
  <si>
    <t>Csongrád, Öregvár u. 51. sz. halászház nádtető felújítása</t>
  </si>
  <si>
    <t>Csongrád, Ék u.1. sz. halászház nádtető felújítása</t>
  </si>
  <si>
    <t>Csongrád, Hársfa u. 59. 2/4. nyílászáró csere</t>
  </si>
  <si>
    <t>Szőlőhegyi u.-Alma u. sarok aknás csomópont rekonstrukció</t>
  </si>
  <si>
    <t>Fő u. 2-4 fsz. 5. műanyag nyílászáró csere</t>
  </si>
  <si>
    <t>Iskola u .2. Könyvesbolt fűtéskorsz.</t>
  </si>
  <si>
    <t>Polgármesteri Hivatal, Batsányi J. G. póttervezési díj</t>
  </si>
  <si>
    <t>Vég u. 43. ivóvíz gerinc</t>
  </si>
  <si>
    <t>Fő utca 11-17. nyílászáró csere</t>
  </si>
  <si>
    <t>Csongrád Városi Vízilabda Sportegyesület felh.c.pe.átad.úszómed.</t>
  </si>
  <si>
    <t>Kiszolgáló épület átépítése eng.tervdok. Körös-torok strandfejl.</t>
  </si>
  <si>
    <t>finanszírozási kiadások hitelek törlesztése</t>
  </si>
  <si>
    <t xml:space="preserve">központi irányítószervi támogatás folyósítása </t>
  </si>
  <si>
    <t>Összeg</t>
  </si>
  <si>
    <t>KRESZ-táblák cseréje, pótlása, forgalomtechnikai eszközök beszerzése, útburkolati jelek festése</t>
  </si>
  <si>
    <t>Összesen</t>
  </si>
  <si>
    <t>S.sz.</t>
  </si>
  <si>
    <t>összesen:</t>
  </si>
  <si>
    <t>2420/2022</t>
  </si>
  <si>
    <t>1509/2022</t>
  </si>
  <si>
    <t>jelzőtáblák</t>
  </si>
  <si>
    <t>1240/2022</t>
  </si>
  <si>
    <t xml:space="preserve">oldószer- útburkolati festék	</t>
  </si>
  <si>
    <t>SZ/2022-000019</t>
  </si>
  <si>
    <t xml:space="preserve">kiegészítő tábla	</t>
  </si>
  <si>
    <t>KVNVN-2022-778</t>
  </si>
  <si>
    <t>terményeszsák</t>
  </si>
  <si>
    <t>KVNVN-2022-762</t>
  </si>
  <si>
    <t>damisol, csapcsatlakozó, zsineg</t>
  </si>
  <si>
    <t xml:space="preserve">KVNVN-2022-763	</t>
  </si>
  <si>
    <t xml:space="preserve">KVNVN-2022-764	</t>
  </si>
  <si>
    <t xml:space="preserve">KVNVN-2022-765	</t>
  </si>
  <si>
    <t>kalcium-klorid</t>
  </si>
  <si>
    <t xml:space="preserve">KVNVN-2022-513	</t>
  </si>
  <si>
    <t>12-es fólia</t>
  </si>
  <si>
    <t xml:space="preserve">KVNVN-2022-514	</t>
  </si>
  <si>
    <t>slagtoldó, csatlakozó</t>
  </si>
  <si>
    <t xml:space="preserve">KVNVN-2022-515	</t>
  </si>
  <si>
    <t>műtrágya, tápoldat,</t>
  </si>
  <si>
    <t xml:space="preserve">KVNVN-2022-271	</t>
  </si>
  <si>
    <t>zsugorfólia, totális gyomírtó</t>
  </si>
  <si>
    <t xml:space="preserve">KVNVN-2022-145	</t>
  </si>
  <si>
    <t xml:space="preserve">Juhosné Égető Andrea e.v.	</t>
  </si>
  <si>
    <t xml:space="preserve">JE-2022-128	</t>
  </si>
  <si>
    <t xml:space="preserve">Juhos Mihály e.v.	</t>
  </si>
  <si>
    <t>JM-2022-42</t>
  </si>
  <si>
    <t xml:space="preserve">gép földmunka végzése	</t>
  </si>
  <si>
    <t>JM-2022-20</t>
  </si>
  <si>
    <t xml:space="preserve">gépi földmunka	</t>
  </si>
  <si>
    <t>JM-2022-06</t>
  </si>
  <si>
    <t xml:space="preserve">gépi földmunka végzése	</t>
  </si>
  <si>
    <t xml:space="preserve">KVNVN-2022-241	</t>
  </si>
  <si>
    <t xml:space="preserve">parkgondozás </t>
  </si>
  <si>
    <t xml:space="preserve">KVNVN-2022-243	</t>
  </si>
  <si>
    <t xml:space="preserve">KVNVN-2022-242	</t>
  </si>
  <si>
    <t>KS2200760</t>
  </si>
  <si>
    <t>Deltasect szúnyogírtó szer</t>
  </si>
  <si>
    <t>2022/00045/Ft</t>
  </si>
  <si>
    <t xml:space="preserve">földi kémiai szúnyogírtás, imágóírtás	</t>
  </si>
  <si>
    <t>2022/00020/Ft</t>
  </si>
  <si>
    <t>2022/00029/Ft</t>
  </si>
  <si>
    <t xml:space="preserve">BOGAR-2022-827	</t>
  </si>
  <si>
    <t>szúnyoggyérítés</t>
  </si>
  <si>
    <t xml:space="preserve">WRCSA7307768	</t>
  </si>
  <si>
    <t>rágcsálóírtás</t>
  </si>
  <si>
    <t xml:space="preserve">WRCSA7307783	</t>
  </si>
  <si>
    <t xml:space="preserve">WRCSA8054503	</t>
  </si>
  <si>
    <t xml:space="preserve">WRCSA9114272	</t>
  </si>
  <si>
    <t xml:space="preserve">WRCSA8828289	</t>
  </si>
  <si>
    <t xml:space="preserve">WRCSA8828866	</t>
  </si>
  <si>
    <t>Csongrádi Víz- és Kommunális Szolg. Kft.</t>
  </si>
  <si>
    <t xml:space="preserve">CS-8884	</t>
  </si>
  <si>
    <t xml:space="preserve">hulladék elszállítás </t>
  </si>
  <si>
    <t xml:space="preserve">CS-8837	</t>
  </si>
  <si>
    <t xml:space="preserve">CS-8694	</t>
  </si>
  <si>
    <t xml:space="preserve">CS-8330	</t>
  </si>
  <si>
    <t xml:space="preserve">CS-8258	</t>
  </si>
  <si>
    <t xml:space="preserve">CS-8198	</t>
  </si>
  <si>
    <t>Kontix Kft.</t>
  </si>
  <si>
    <t xml:space="preserve">KX-2022-276	</t>
  </si>
  <si>
    <t xml:space="preserve">KX-2022-212	</t>
  </si>
  <si>
    <t xml:space="preserve">KX-2022-190	</t>
  </si>
  <si>
    <t xml:space="preserve">KX-2022-126	</t>
  </si>
  <si>
    <t xml:space="preserve">KX-2022-101	</t>
  </si>
  <si>
    <t xml:space="preserve">KX-2022-64	</t>
  </si>
  <si>
    <t>KVNVN-2022-114</t>
  </si>
  <si>
    <t xml:space="preserve">Polgárőrdűlő fanyesés, fa darálás	</t>
  </si>
  <si>
    <t xml:space="preserve">KVNVN-2022-118	</t>
  </si>
  <si>
    <t>Tuskómarás</t>
  </si>
  <si>
    <t xml:space="preserve">KVNVN-2022-117	</t>
  </si>
  <si>
    <t xml:space="preserve">KVNVN-2022-116	</t>
  </si>
  <si>
    <t>Kisrét bozótirtás, fa darálás</t>
  </si>
  <si>
    <t xml:space="preserve">KVNVN-2022-120	</t>
  </si>
  <si>
    <t xml:space="preserve">KVNVN-2022-119	</t>
  </si>
  <si>
    <t>Bodor Csongor ev.</t>
  </si>
  <si>
    <t>BODOR-2022-50</t>
  </si>
  <si>
    <t>Favágás</t>
  </si>
  <si>
    <t>BODOR-2022-44</t>
  </si>
  <si>
    <t>BODOR-2022-12</t>
  </si>
  <si>
    <t>BODOR-2022-22</t>
  </si>
  <si>
    <t>BODOR-2022-23</t>
  </si>
  <si>
    <t>BODOR-2022-19</t>
  </si>
  <si>
    <t>BODOR-2022-18</t>
  </si>
  <si>
    <t>BODOOR-2022-15</t>
  </si>
  <si>
    <t>BODOR-2022-14</t>
  </si>
  <si>
    <t>BODOR-2022-13</t>
  </si>
  <si>
    <t>2022-000003</t>
  </si>
  <si>
    <t>2022-000005</t>
  </si>
  <si>
    <t>2022-000006</t>
  </si>
  <si>
    <t>2022-000008</t>
  </si>
  <si>
    <t>2022-000009</t>
  </si>
  <si>
    <t>2022-000010</t>
  </si>
  <si>
    <t>2022-000013</t>
  </si>
  <si>
    <t>2022-000014</t>
  </si>
  <si>
    <t>2022-000015</t>
  </si>
  <si>
    <t>2022-000016</t>
  </si>
  <si>
    <t>2022-000018</t>
  </si>
  <si>
    <t>2022-000019</t>
  </si>
  <si>
    <t>2022-000022</t>
  </si>
  <si>
    <t>2022-000023</t>
  </si>
  <si>
    <t>2022-000024</t>
  </si>
  <si>
    <t>2022-000030</t>
  </si>
  <si>
    <t>2022-000031</t>
  </si>
  <si>
    <t>2022-000032</t>
  </si>
  <si>
    <t>BOGAR-2022-828</t>
  </si>
  <si>
    <t>növényvédelem</t>
  </si>
  <si>
    <t>dió mix, totális gyomírtó, amistar</t>
  </si>
  <si>
    <t>folia fekete - sóra takaró</t>
  </si>
  <si>
    <t>hársfa, kőris, magnólia</t>
  </si>
  <si>
    <t>2022.02,09</t>
  </si>
  <si>
    <t xml:space="preserve">KRESZ tábla	</t>
  </si>
  <si>
    <t>Aszfaltburkolati utak, kátyúzás, foltszerű javítás, útkez. költs.</t>
  </si>
  <si>
    <t>Parkfenntartás és parki eszközök: növénybeszerzés stb.</t>
  </si>
  <si>
    <t>Bogármérnökség Kft.</t>
  </si>
  <si>
    <t>13210 Átfogó tervezési és statisztikai szolgáltatások</t>
  </si>
  <si>
    <t xml:space="preserve">086030 Nemzetközi kulturális együttműködés </t>
  </si>
  <si>
    <t>074011 Foglalkozás-egészségügyi ellátás</t>
  </si>
  <si>
    <t>016010 Országgyűlési, önkormányzati és európai parlamenti képviselő választáshoz kapcs.tev.</t>
  </si>
  <si>
    <t>051030 Települési hulladék begyűjtése (Köztisztaság)</t>
  </si>
  <si>
    <t>013360 Más szerv részére végzett pénzügyi gazd. tev.</t>
  </si>
  <si>
    <t>Dr. Szarka Ödön Egyesített Eü-i és Szociális Intézmény</t>
  </si>
  <si>
    <t>Piroskavárosi Szociális Család- és Gyermekjóléti Intézmény</t>
  </si>
  <si>
    <t>mosogatógép, állvány, pohármosogató, tányérmosogató kosár 
Templom u.</t>
  </si>
  <si>
    <t>Felújítás összesen:</t>
  </si>
  <si>
    <t>Windows 10 program+képszerkesztő program</t>
  </si>
  <si>
    <t>karnis, függ.karika, függ.csipesz, Fiskars olló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</si>
</sst>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F_t_-;\-* #,##0.00\ _F_t_-;_-* &quot;-&quot;??\ _F_t_-;_-@_-"/>
    <numFmt numFmtId="164" formatCode="_-* #,##0\ _F_t_-;\-* #,##0\ _F_t_-;_-* &quot;-&quot;??\ _F_t_-;_-@_-"/>
    <numFmt numFmtId="165" formatCode="yyyy\.mm\.dd\."/>
    <numFmt numFmtId="166" formatCode="#,##0;[Red]\-#,##0"/>
    <numFmt numFmtId="167" formatCode="_-* #,##0\ _F_t_-;\-* #,##0\ _F_t_-;_-* &quot;-&quot;??\ _F_t_-;_-@"/>
    <numFmt numFmtId="168" formatCode="0.0%"/>
  </numFmts>
  <fonts count="57">
    <font>
      <sz val="10"/>
      <name val="Arial CE"/>
      <charset val="238"/>
    </font>
    <font>
      <sz val="10"/>
      <name val="Arial CE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Arial CE"/>
      <charset val="238"/>
    </font>
    <font>
      <b/>
      <u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name val="Arial CE"/>
      <charset val="238"/>
    </font>
    <font>
      <b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i/>
      <u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indexed="60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Arial CE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rgb="FF000000"/>
      <name val="Tahoma"/>
      <family val="2"/>
      <charset val="238"/>
    </font>
    <font>
      <b/>
      <sz val="11"/>
      <name val="Arial CE"/>
      <charset val="238"/>
    </font>
    <font>
      <sz val="9"/>
      <name val="Tahoma"/>
      <family val="2"/>
      <charset val="238"/>
    </font>
    <font>
      <sz val="9"/>
      <name val="Arial"/>
      <family val="2"/>
      <charset val="238"/>
    </font>
    <font>
      <sz val="10"/>
      <color rgb="FF000000"/>
      <name val="Tahoma"/>
      <family val="2"/>
      <charset val="238"/>
    </font>
    <font>
      <b/>
      <sz val="12"/>
      <name val="Arial CE"/>
      <charset val="238"/>
    </font>
    <font>
      <sz val="9"/>
      <name val="Times New Roman"/>
      <family val="1"/>
    </font>
    <font>
      <b/>
      <i/>
      <sz val="9"/>
      <name val="Times New Roman"/>
      <family val="1"/>
    </font>
    <font>
      <b/>
      <sz val="9"/>
      <name val="Times New Roman"/>
      <family val="1"/>
    </font>
    <font>
      <sz val="10"/>
      <color rgb="FFFF0000"/>
      <name val="Times New Roman"/>
      <family val="1"/>
      <charset val="238"/>
    </font>
    <font>
      <b/>
      <sz val="12"/>
      <name val="Times New Roman"/>
      <family val="1"/>
    </font>
    <font>
      <sz val="12"/>
      <name val="Arial CE"/>
      <charset val="238"/>
    </font>
    <font>
      <sz val="12"/>
      <name val="Times New Roman"/>
      <family val="1"/>
    </font>
    <font>
      <sz val="10.5"/>
      <color rgb="FF000000"/>
      <name val="Tahoma"/>
      <family val="2"/>
      <charset val="238"/>
    </font>
    <font>
      <sz val="10.5"/>
      <name val="Arial CE"/>
      <charset val="238"/>
    </font>
    <font>
      <sz val="10.5"/>
      <name val="Arial"/>
      <family val="2"/>
      <charset val="238"/>
    </font>
    <font>
      <b/>
      <sz val="8.5"/>
      <name val="Arial"/>
      <family val="2"/>
      <charset val="238"/>
    </font>
    <font>
      <sz val="11"/>
      <color rgb="FF000000"/>
      <name val="Arial"/>
      <family val="2"/>
      <charset val="238"/>
    </font>
    <font>
      <sz val="9"/>
      <color rgb="FF000000"/>
      <name val="Ariel "/>
      <charset val="238"/>
    </font>
    <font>
      <sz val="10"/>
      <color rgb="FF000000"/>
      <name val="Ariel c"/>
      <charset val="238"/>
    </font>
    <font>
      <sz val="9.5"/>
      <name val="Times New Roman"/>
      <family val="1"/>
      <charset val="238"/>
    </font>
    <font>
      <sz val="9.5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2">
    <xf numFmtId="0" fontId="0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0" fontId="1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94">
    <xf numFmtId="0" fontId="0" fillId="0" borderId="0" xfId="0"/>
    <xf numFmtId="1" fontId="3" fillId="0" borderId="2" xfId="0" applyNumberFormat="1" applyFont="1" applyFill="1" applyBorder="1"/>
    <xf numFmtId="1" fontId="4" fillId="2" borderId="2" xfId="0" applyNumberFormat="1" applyFont="1" applyFill="1" applyBorder="1" applyAlignment="1">
      <alignment vertical="center"/>
    </xf>
    <xf numFmtId="1" fontId="2" fillId="2" borderId="2" xfId="0" applyNumberFormat="1" applyFont="1" applyFill="1" applyBorder="1" applyAlignment="1">
      <alignment vertical="center"/>
    </xf>
    <xf numFmtId="1" fontId="3" fillId="2" borderId="2" xfId="0" applyNumberFormat="1" applyFont="1" applyFill="1" applyBorder="1" applyAlignment="1">
      <alignment vertical="center"/>
    </xf>
    <xf numFmtId="1" fontId="6" fillId="2" borderId="2" xfId="0" applyNumberFormat="1" applyFont="1" applyFill="1" applyBorder="1" applyAlignment="1">
      <alignment vertical="center"/>
    </xf>
    <xf numFmtId="1" fontId="8" fillId="2" borderId="2" xfId="0" applyNumberFormat="1" applyFont="1" applyFill="1" applyBorder="1"/>
    <xf numFmtId="1" fontId="3" fillId="2" borderId="2" xfId="0" applyNumberFormat="1" applyFont="1" applyFill="1" applyBorder="1"/>
    <xf numFmtId="1" fontId="2" fillId="2" borderId="2" xfId="0" applyNumberFormat="1" applyFont="1" applyFill="1" applyBorder="1"/>
    <xf numFmtId="1" fontId="10" fillId="2" borderId="2" xfId="0" applyNumberFormat="1" applyFont="1" applyFill="1" applyBorder="1" applyAlignment="1">
      <alignment horizontal="center" vertical="center"/>
    </xf>
    <xf numFmtId="3" fontId="10" fillId="2" borderId="2" xfId="0" applyNumberFormat="1" applyFont="1" applyFill="1" applyBorder="1" applyAlignment="1">
      <alignment horizontal="center" vertical="center"/>
    </xf>
    <xf numFmtId="1" fontId="6" fillId="0" borderId="2" xfId="0" applyNumberFormat="1" applyFont="1" applyBorder="1" applyAlignment="1">
      <alignment vertical="center"/>
    </xf>
    <xf numFmtId="49" fontId="10" fillId="0" borderId="1" xfId="0" applyNumberFormat="1" applyFont="1" applyBorder="1"/>
    <xf numFmtId="49" fontId="9" fillId="0" borderId="1" xfId="0" applyNumberFormat="1" applyFont="1" applyBorder="1"/>
    <xf numFmtId="1" fontId="9" fillId="0" borderId="2" xfId="0" applyNumberFormat="1" applyFont="1" applyBorder="1"/>
    <xf numFmtId="49" fontId="9" fillId="0" borderId="1" xfId="0" applyNumberFormat="1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left"/>
    </xf>
    <xf numFmtId="1" fontId="10" fillId="0" borderId="2" xfId="0" applyNumberFormat="1" applyFont="1" applyBorder="1" applyAlignment="1">
      <alignment horizontal="left"/>
    </xf>
    <xf numFmtId="1" fontId="8" fillId="0" borderId="2" xfId="0" applyNumberFormat="1" applyFont="1" applyBorder="1"/>
    <xf numFmtId="49" fontId="13" fillId="0" borderId="1" xfId="0" applyNumberFormat="1" applyFont="1" applyBorder="1" applyAlignment="1">
      <alignment horizontal="justify" vertical="center" wrapText="1"/>
    </xf>
    <xf numFmtId="49" fontId="10" fillId="0" borderId="1" xfId="0" applyNumberFormat="1" applyFont="1" applyBorder="1" applyAlignment="1">
      <alignment horizontal="justify" vertical="center" wrapText="1"/>
    </xf>
    <xf numFmtId="1" fontId="10" fillId="0" borderId="2" xfId="0" applyNumberFormat="1" applyFont="1" applyBorder="1" applyAlignment="1">
      <alignment horizontal="center" vertical="center"/>
    </xf>
    <xf numFmtId="49" fontId="8" fillId="0" borderId="1" xfId="0" applyNumberFormat="1" applyFont="1" applyBorder="1"/>
    <xf numFmtId="1" fontId="7" fillId="0" borderId="2" xfId="0" applyNumberFormat="1" applyFont="1" applyBorder="1" applyAlignment="1">
      <alignment horizontal="left"/>
    </xf>
    <xf numFmtId="49" fontId="13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/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left"/>
    </xf>
    <xf numFmtId="1" fontId="7" fillId="0" borderId="2" xfId="0" applyNumberFormat="1" applyFont="1" applyBorder="1" applyAlignment="1">
      <alignment vertical="center"/>
    </xf>
    <xf numFmtId="49" fontId="5" fillId="0" borderId="8" xfId="0" applyNumberFormat="1" applyFont="1" applyBorder="1" applyAlignment="1">
      <alignment horizontal="center" vertical="center"/>
    </xf>
    <xf numFmtId="49" fontId="8" fillId="0" borderId="4" xfId="0" applyNumberFormat="1" applyFont="1" applyBorder="1"/>
    <xf numFmtId="1" fontId="7" fillId="0" borderId="3" xfId="0" applyNumberFormat="1" applyFont="1" applyBorder="1"/>
    <xf numFmtId="1" fontId="7" fillId="0" borderId="2" xfId="0" applyNumberFormat="1" applyFont="1" applyBorder="1"/>
    <xf numFmtId="49" fontId="7" fillId="0" borderId="1" xfId="0" applyNumberFormat="1" applyFont="1" applyBorder="1"/>
    <xf numFmtId="49" fontId="7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right"/>
    </xf>
    <xf numFmtId="3" fontId="8" fillId="0" borderId="2" xfId="0" applyNumberFormat="1" applyFont="1" applyFill="1" applyBorder="1" applyAlignment="1">
      <alignment horizontal="right"/>
    </xf>
    <xf numFmtId="1" fontId="7" fillId="0" borderId="5" xfId="0" applyNumberFormat="1" applyFont="1" applyBorder="1"/>
    <xf numFmtId="49" fontId="10" fillId="0" borderId="1" xfId="0" applyNumberFormat="1" applyFont="1" applyBorder="1" applyAlignment="1">
      <alignment horizontal="center"/>
    </xf>
    <xf numFmtId="0" fontId="14" fillId="0" borderId="2" xfId="0" applyFont="1" applyBorder="1"/>
    <xf numFmtId="0" fontId="15" fillId="0" borderId="2" xfId="0" applyFont="1" applyBorder="1" applyAlignment="1">
      <alignment horizontal="center"/>
    </xf>
    <xf numFmtId="0" fontId="15" fillId="0" borderId="0" xfId="0" applyFont="1"/>
    <xf numFmtId="1" fontId="6" fillId="0" borderId="3" xfId="0" applyNumberFormat="1" applyFont="1" applyBorder="1" applyAlignment="1">
      <alignment vertical="center"/>
    </xf>
    <xf numFmtId="0" fontId="14" fillId="0" borderId="2" xfId="0" applyFont="1" applyBorder="1" applyAlignment="1">
      <alignment wrapText="1"/>
    </xf>
    <xf numFmtId="0" fontId="17" fillId="0" borderId="2" xfId="0" applyFont="1" applyBorder="1"/>
    <xf numFmtId="3" fontId="14" fillId="0" borderId="2" xfId="0" applyNumberFormat="1" applyFont="1" applyBorder="1"/>
    <xf numFmtId="0" fontId="18" fillId="0" borderId="2" xfId="0" applyFont="1" applyBorder="1"/>
    <xf numFmtId="0" fontId="18" fillId="0" borderId="9" xfId="0" applyFont="1" applyFill="1" applyBorder="1"/>
    <xf numFmtId="3" fontId="18" fillId="0" borderId="9" xfId="0" applyNumberFormat="1" applyFont="1" applyBorder="1"/>
    <xf numFmtId="0" fontId="14" fillId="0" borderId="12" xfId="0" applyFont="1" applyBorder="1"/>
    <xf numFmtId="3" fontId="14" fillId="0" borderId="12" xfId="0" applyNumberFormat="1" applyFont="1" applyBorder="1"/>
    <xf numFmtId="0" fontId="18" fillId="0" borderId="9" xfId="0" applyFont="1" applyBorder="1"/>
    <xf numFmtId="3" fontId="14" fillId="0" borderId="2" xfId="0" applyNumberFormat="1" applyFont="1" applyBorder="1" applyAlignment="1">
      <alignment horizontal="right"/>
    </xf>
    <xf numFmtId="0" fontId="14" fillId="0" borderId="2" xfId="0" applyFont="1" applyBorder="1" applyAlignment="1"/>
    <xf numFmtId="3" fontId="18" fillId="0" borderId="2" xfId="0" applyNumberFormat="1" applyFont="1" applyFill="1" applyBorder="1"/>
    <xf numFmtId="0" fontId="17" fillId="0" borderId="9" xfId="0" applyFont="1" applyBorder="1"/>
    <xf numFmtId="0" fontId="14" fillId="0" borderId="0" xfId="0" applyFont="1"/>
    <xf numFmtId="0" fontId="15" fillId="0" borderId="0" xfId="0" applyFont="1" applyAlignment="1">
      <alignment horizontal="center"/>
    </xf>
    <xf numFmtId="0" fontId="17" fillId="0" borderId="2" xfId="0" applyFont="1" applyFill="1" applyBorder="1"/>
    <xf numFmtId="0" fontId="14" fillId="0" borderId="2" xfId="0" applyFont="1" applyFill="1" applyBorder="1"/>
    <xf numFmtId="3" fontId="15" fillId="0" borderId="2" xfId="0" applyNumberFormat="1" applyFont="1" applyFill="1" applyBorder="1"/>
    <xf numFmtId="0" fontId="15" fillId="0" borderId="2" xfId="0" applyFont="1" applyFill="1" applyBorder="1"/>
    <xf numFmtId="0" fontId="0" fillId="0" borderId="2" xfId="0" applyBorder="1"/>
    <xf numFmtId="0" fontId="0" fillId="0" borderId="7" xfId="0" applyBorder="1"/>
    <xf numFmtId="1" fontId="12" fillId="0" borderId="3" xfId="0" applyNumberFormat="1" applyFont="1" applyBorder="1" applyAlignment="1">
      <alignment vertical="center"/>
    </xf>
    <xf numFmtId="1" fontId="9" fillId="0" borderId="3" xfId="0" applyNumberFormat="1" applyFont="1" applyBorder="1"/>
    <xf numFmtId="1" fontId="9" fillId="0" borderId="3" xfId="0" applyNumberFormat="1" applyFont="1" applyBorder="1" applyAlignment="1">
      <alignment horizontal="center"/>
    </xf>
    <xf numFmtId="1" fontId="10" fillId="0" borderId="3" xfId="0" applyNumberFormat="1" applyFont="1" applyBorder="1" applyAlignment="1">
      <alignment horizontal="left"/>
    </xf>
    <xf numFmtId="1" fontId="8" fillId="0" borderId="3" xfId="0" applyNumberFormat="1" applyFont="1" applyBorder="1"/>
    <xf numFmtId="1" fontId="10" fillId="0" borderId="3" xfId="0" applyNumberFormat="1" applyFont="1" applyBorder="1" applyAlignment="1">
      <alignment horizontal="center" vertical="center"/>
    </xf>
    <xf numFmtId="1" fontId="7" fillId="0" borderId="3" xfId="0" applyNumberFormat="1" applyFont="1" applyBorder="1" applyAlignment="1">
      <alignment horizontal="left"/>
    </xf>
    <xf numFmtId="1" fontId="14" fillId="0" borderId="3" xfId="0" applyNumberFormat="1" applyFont="1" applyBorder="1"/>
    <xf numFmtId="3" fontId="18" fillId="0" borderId="9" xfId="0" applyNumberFormat="1" applyFont="1" applyFill="1" applyBorder="1"/>
    <xf numFmtId="0" fontId="24" fillId="0" borderId="2" xfId="0" applyFont="1" applyBorder="1"/>
    <xf numFmtId="0" fontId="14" fillId="0" borderId="14" xfId="0" applyFont="1" applyBorder="1"/>
    <xf numFmtId="3" fontId="14" fillId="0" borderId="14" xfId="0" applyNumberFormat="1" applyFont="1" applyBorder="1"/>
    <xf numFmtId="0" fontId="18" fillId="0" borderId="19" xfId="0" applyFont="1" applyBorder="1"/>
    <xf numFmtId="3" fontId="15" fillId="0" borderId="19" xfId="0" applyNumberFormat="1" applyFont="1" applyBorder="1"/>
    <xf numFmtId="3" fontId="14" fillId="0" borderId="2" xfId="0" applyNumberFormat="1" applyFont="1" applyFill="1" applyBorder="1"/>
    <xf numFmtId="0" fontId="14" fillId="0" borderId="14" xfId="0" applyFont="1" applyBorder="1" applyAlignment="1"/>
    <xf numFmtId="3" fontId="14" fillId="0" borderId="14" xfId="0" applyNumberFormat="1" applyFont="1" applyBorder="1" applyAlignment="1">
      <alignment horizontal="right"/>
    </xf>
    <xf numFmtId="0" fontId="18" fillId="0" borderId="19" xfId="0" applyFont="1" applyBorder="1" applyAlignment="1"/>
    <xf numFmtId="3" fontId="18" fillId="0" borderId="19" xfId="0" applyNumberFormat="1" applyFont="1" applyBorder="1" applyAlignment="1">
      <alignment horizontal="right"/>
    </xf>
    <xf numFmtId="3" fontId="14" fillId="0" borderId="12" xfId="0" applyNumberFormat="1" applyFont="1" applyBorder="1" applyAlignment="1">
      <alignment horizontal="right" vertical="top" wrapText="1"/>
    </xf>
    <xf numFmtId="0" fontId="8" fillId="0" borderId="0" xfId="9" applyFont="1" applyFill="1" applyBorder="1" applyAlignment="1">
      <alignment horizontal="center" vertical="center" wrapText="1"/>
    </xf>
    <xf numFmtId="0" fontId="26" fillId="0" borderId="27" xfId="9" applyFont="1" applyFill="1" applyBorder="1" applyAlignment="1">
      <alignment horizontal="center" vertical="center" wrapText="1"/>
    </xf>
    <xf numFmtId="0" fontId="8" fillId="0" borderId="24" xfId="9" applyFont="1" applyFill="1" applyBorder="1" applyAlignment="1">
      <alignment horizontal="center" vertical="center" wrapText="1"/>
    </xf>
    <xf numFmtId="1" fontId="8" fillId="0" borderId="24" xfId="9" applyNumberFormat="1" applyFont="1" applyFill="1" applyBorder="1" applyAlignment="1">
      <alignment horizontal="center" vertical="center" wrapText="1"/>
    </xf>
    <xf numFmtId="0" fontId="7" fillId="0" borderId="22" xfId="9" applyFont="1" applyFill="1" applyBorder="1" applyAlignment="1">
      <alignment horizontal="center" vertical="center" wrapText="1"/>
    </xf>
    <xf numFmtId="0" fontId="7" fillId="0" borderId="25" xfId="9" applyFont="1" applyFill="1" applyBorder="1" applyAlignment="1">
      <alignment horizontal="center" vertical="center" wrapText="1"/>
    </xf>
    <xf numFmtId="0" fontId="7" fillId="0" borderId="26" xfId="9" applyFont="1" applyFill="1" applyBorder="1" applyAlignment="1">
      <alignment horizontal="center" vertical="center" wrapText="1"/>
    </xf>
    <xf numFmtId="0" fontId="26" fillId="0" borderId="28" xfId="9" applyFont="1" applyFill="1" applyBorder="1" applyAlignment="1">
      <alignment horizontal="center" vertical="center" wrapText="1"/>
    </xf>
    <xf numFmtId="0" fontId="8" fillId="0" borderId="29" xfId="9" applyFont="1" applyFill="1" applyBorder="1" applyAlignment="1">
      <alignment horizontal="center" vertical="center" wrapText="1"/>
    </xf>
    <xf numFmtId="0" fontId="7" fillId="0" borderId="19" xfId="9" applyFont="1" applyFill="1" applyBorder="1" applyAlignment="1">
      <alignment horizontal="left" vertical="center" wrapText="1"/>
    </xf>
    <xf numFmtId="0" fontId="9" fillId="0" borderId="19" xfId="9" applyFont="1" applyFill="1" applyBorder="1" applyAlignment="1">
      <alignment horizontal="left" vertical="center" wrapText="1"/>
    </xf>
    <xf numFmtId="0" fontId="7" fillId="0" borderId="19" xfId="9" applyFont="1" applyFill="1" applyBorder="1" applyAlignment="1">
      <alignment horizontal="center" vertical="center" wrapText="1"/>
    </xf>
    <xf numFmtId="3" fontId="7" fillId="0" borderId="30" xfId="9" applyNumberFormat="1" applyFont="1" applyFill="1" applyBorder="1" applyAlignment="1">
      <alignment horizontal="center" vertical="center" wrapText="1"/>
    </xf>
    <xf numFmtId="3" fontId="27" fillId="0" borderId="19" xfId="9" applyNumberFormat="1" applyFont="1" applyFill="1" applyBorder="1" applyAlignment="1">
      <alignment horizontal="right" vertical="center" wrapText="1"/>
    </xf>
    <xf numFmtId="0" fontId="7" fillId="0" borderId="31" xfId="9" applyFont="1" applyFill="1" applyBorder="1" applyAlignment="1">
      <alignment horizontal="center" vertical="center" wrapText="1"/>
    </xf>
    <xf numFmtId="0" fontId="7" fillId="0" borderId="15" xfId="9" applyFont="1" applyFill="1" applyBorder="1" applyAlignment="1">
      <alignment horizontal="center" vertical="center" wrapText="1"/>
    </xf>
    <xf numFmtId="0" fontId="7" fillId="0" borderId="18" xfId="9" applyFont="1" applyFill="1" applyBorder="1" applyAlignment="1">
      <alignment horizontal="center" vertical="center" wrapText="1"/>
    </xf>
    <xf numFmtId="0" fontId="7" fillId="0" borderId="28" xfId="9" applyFont="1" applyFill="1" applyBorder="1" applyAlignment="1">
      <alignment horizontal="center" vertical="center" wrapText="1"/>
    </xf>
    <xf numFmtId="0" fontId="8" fillId="0" borderId="32" xfId="9" applyFont="1" applyFill="1" applyBorder="1" applyAlignment="1">
      <alignment horizontal="left" vertical="center" wrapText="1"/>
    </xf>
    <xf numFmtId="0" fontId="7" fillId="0" borderId="2" xfId="9" applyFont="1" applyFill="1" applyBorder="1" applyAlignment="1">
      <alignment horizontal="left" vertical="center" wrapText="1"/>
    </xf>
    <xf numFmtId="0" fontId="9" fillId="0" borderId="2" xfId="9" applyFont="1" applyFill="1" applyBorder="1" applyAlignment="1">
      <alignment horizontal="left" vertical="center" wrapText="1"/>
    </xf>
    <xf numFmtId="0" fontId="7" fillId="0" borderId="2" xfId="9" applyFont="1" applyFill="1" applyBorder="1" applyAlignment="1">
      <alignment horizontal="center" vertical="center" wrapText="1"/>
    </xf>
    <xf numFmtId="3" fontId="7" fillId="0" borderId="2" xfId="9" applyNumberFormat="1" applyFont="1" applyFill="1" applyBorder="1" applyAlignment="1">
      <alignment horizontal="center" vertical="center" wrapText="1"/>
    </xf>
    <xf numFmtId="3" fontId="27" fillId="0" borderId="2" xfId="9" applyNumberFormat="1" applyFont="1" applyFill="1" applyBorder="1" applyAlignment="1">
      <alignment horizontal="right" vertical="center" wrapText="1"/>
    </xf>
    <xf numFmtId="0" fontId="7" fillId="0" borderId="3" xfId="9" applyFont="1" applyFill="1" applyBorder="1" applyAlignment="1">
      <alignment horizontal="left" vertical="center" wrapText="1"/>
    </xf>
    <xf numFmtId="0" fontId="7" fillId="0" borderId="5" xfId="9" applyFont="1" applyFill="1" applyBorder="1" applyAlignment="1">
      <alignment horizontal="left" vertical="center" wrapText="1"/>
    </xf>
    <xf numFmtId="0" fontId="7" fillId="0" borderId="0" xfId="9" applyFont="1" applyFill="1" applyBorder="1" applyAlignment="1">
      <alignment horizontal="left" vertical="center" wrapText="1"/>
    </xf>
    <xf numFmtId="0" fontId="28" fillId="0" borderId="32" xfId="9" applyFont="1" applyFill="1" applyBorder="1" applyAlignment="1">
      <alignment horizontal="left" vertical="center" wrapText="1"/>
    </xf>
    <xf numFmtId="3" fontId="7" fillId="0" borderId="0" xfId="9" applyNumberFormat="1" applyFont="1" applyFill="1" applyBorder="1" applyAlignment="1">
      <alignment horizontal="center" vertical="center" wrapText="1"/>
    </xf>
    <xf numFmtId="0" fontId="8" fillId="0" borderId="38" xfId="9" applyFont="1" applyFill="1" applyBorder="1" applyAlignment="1">
      <alignment horizontal="center" vertical="center" wrapText="1"/>
    </xf>
    <xf numFmtId="1" fontId="8" fillId="0" borderId="38" xfId="9" applyNumberFormat="1" applyFont="1" applyFill="1" applyBorder="1" applyAlignment="1">
      <alignment horizontal="center" vertical="center" wrapText="1"/>
    </xf>
    <xf numFmtId="3" fontId="8" fillId="0" borderId="38" xfId="9" applyNumberFormat="1" applyFont="1" applyFill="1" applyBorder="1" applyAlignment="1">
      <alignment horizontal="right" vertical="center" wrapText="1"/>
    </xf>
    <xf numFmtId="0" fontId="7" fillId="0" borderId="0" xfId="9" applyFont="1" applyFill="1" applyBorder="1" applyAlignment="1">
      <alignment horizontal="center" vertical="center" wrapText="1"/>
    </xf>
    <xf numFmtId="0" fontId="7" fillId="0" borderId="39" xfId="9" applyFont="1" applyFill="1" applyBorder="1" applyAlignment="1">
      <alignment horizontal="center" vertical="center" wrapText="1"/>
    </xf>
    <xf numFmtId="1" fontId="7" fillId="0" borderId="0" xfId="9" applyNumberFormat="1" applyFont="1" applyFill="1" applyBorder="1" applyAlignment="1">
      <alignment horizontal="center" vertical="center" wrapText="1"/>
    </xf>
    <xf numFmtId="0" fontId="29" fillId="0" borderId="2" xfId="9" applyFont="1" applyFill="1" applyBorder="1" applyAlignment="1">
      <alignment horizontal="center" vertical="center" wrapText="1"/>
    </xf>
    <xf numFmtId="3" fontId="29" fillId="0" borderId="2" xfId="9" applyNumberFormat="1" applyFont="1" applyFill="1" applyBorder="1" applyAlignment="1">
      <alignment horizontal="center" vertical="center" wrapText="1"/>
    </xf>
    <xf numFmtId="3" fontId="29" fillId="0" borderId="2" xfId="9" applyNumberFormat="1" applyFont="1" applyFill="1" applyBorder="1" applyAlignment="1">
      <alignment horizontal="right" vertical="center" wrapText="1"/>
    </xf>
    <xf numFmtId="3" fontId="29" fillId="0" borderId="0" xfId="9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0" fillId="0" borderId="0" xfId="0" applyAlignment="1"/>
    <xf numFmtId="0" fontId="31" fillId="0" borderId="0" xfId="0" applyFont="1" applyAlignment="1">
      <alignment wrapText="1"/>
    </xf>
    <xf numFmtId="0" fontId="32" fillId="0" borderId="2" xfId="0" applyFont="1" applyBorder="1" applyAlignment="1">
      <alignment horizontal="center"/>
    </xf>
    <xf numFmtId="0" fontId="21" fillId="3" borderId="0" xfId="0" applyFont="1" applyFill="1"/>
    <xf numFmtId="0" fontId="34" fillId="2" borderId="2" xfId="0" applyFont="1" applyFill="1" applyBorder="1" applyAlignment="1">
      <alignment horizontal="center"/>
    </xf>
    <xf numFmtId="0" fontId="11" fillId="2" borderId="2" xfId="0" applyFont="1" applyFill="1" applyBorder="1" applyAlignment="1"/>
    <xf numFmtId="0" fontId="21" fillId="2" borderId="2" xfId="0" applyFont="1" applyFill="1" applyBorder="1"/>
    <xf numFmtId="0" fontId="33" fillId="2" borderId="2" xfId="0" applyFont="1" applyFill="1" applyBorder="1" applyAlignment="1">
      <alignment horizontal="left"/>
    </xf>
    <xf numFmtId="0" fontId="33" fillId="2" borderId="2" xfId="0" applyFont="1" applyFill="1" applyBorder="1" applyAlignment="1">
      <alignment horizontal="center"/>
    </xf>
    <xf numFmtId="0" fontId="34" fillId="2" borderId="2" xfId="0" applyFont="1" applyFill="1" applyBorder="1" applyAlignment="1">
      <alignment horizontal="left"/>
    </xf>
    <xf numFmtId="14" fontId="0" fillId="0" borderId="2" xfId="0" applyNumberFormat="1" applyBorder="1"/>
    <xf numFmtId="0" fontId="21" fillId="4" borderId="0" xfId="0" applyFont="1" applyFill="1"/>
    <xf numFmtId="0" fontId="35" fillId="0" borderId="2" xfId="0" applyFont="1" applyBorder="1"/>
    <xf numFmtId="0" fontId="21" fillId="2" borderId="0" xfId="0" applyFont="1" applyFill="1" applyBorder="1"/>
    <xf numFmtId="14" fontId="16" fillId="2" borderId="7" xfId="0" applyNumberFormat="1" applyFont="1" applyFill="1" applyBorder="1"/>
    <xf numFmtId="0" fontId="0" fillId="2" borderId="5" xfId="0" applyFont="1" applyFill="1" applyBorder="1" applyAlignment="1" applyProtection="1">
      <alignment vertical="center"/>
    </xf>
    <xf numFmtId="0" fontId="0" fillId="2" borderId="2" xfId="0" applyFill="1" applyBorder="1"/>
    <xf numFmtId="14" fontId="0" fillId="2" borderId="2" xfId="0" applyNumberFormat="1" applyFill="1" applyBorder="1"/>
    <xf numFmtId="3" fontId="0" fillId="2" borderId="7" xfId="0" applyNumberFormat="1" applyFont="1" applyFill="1" applyBorder="1" applyAlignment="1" applyProtection="1">
      <alignment vertical="center"/>
    </xf>
    <xf numFmtId="0" fontId="38" fillId="2" borderId="2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left"/>
    </xf>
    <xf numFmtId="3" fontId="33" fillId="2" borderId="2" xfId="0" applyNumberFormat="1" applyFont="1" applyFill="1" applyBorder="1"/>
    <xf numFmtId="0" fontId="21" fillId="2" borderId="0" xfId="0" applyFont="1" applyFill="1"/>
    <xf numFmtId="0" fontId="21" fillId="0" borderId="2" xfId="0" applyFont="1" applyFill="1" applyBorder="1"/>
    <xf numFmtId="0" fontId="11" fillId="0" borderId="2" xfId="0" applyFont="1" applyFill="1" applyBorder="1" applyAlignment="1">
      <alignment horizontal="left"/>
    </xf>
    <xf numFmtId="0" fontId="21" fillId="0" borderId="0" xfId="0" applyFont="1" applyFill="1" applyBorder="1"/>
    <xf numFmtId="0" fontId="0" fillId="0" borderId="9" xfId="0" applyBorder="1"/>
    <xf numFmtId="165" fontId="0" fillId="0" borderId="9" xfId="0" applyNumberFormat="1" applyFont="1" applyBorder="1" applyAlignment="1" applyProtection="1"/>
    <xf numFmtId="0" fontId="0" fillId="0" borderId="6" xfId="0" applyBorder="1"/>
    <xf numFmtId="0" fontId="0" fillId="0" borderId="13" xfId="0" applyBorder="1"/>
    <xf numFmtId="0" fontId="32" fillId="0" borderId="13" xfId="0" applyFont="1" applyBorder="1" applyAlignment="1">
      <alignment horizontal="right"/>
    </xf>
    <xf numFmtId="3" fontId="32" fillId="0" borderId="41" xfId="0" applyNumberFormat="1" applyFont="1" applyBorder="1"/>
    <xf numFmtId="0" fontId="0" fillId="4" borderId="0" xfId="0" applyFill="1"/>
    <xf numFmtId="3" fontId="34" fillId="0" borderId="2" xfId="0" applyNumberFormat="1" applyFont="1" applyFill="1" applyBorder="1"/>
    <xf numFmtId="0" fontId="21" fillId="0" borderId="0" xfId="0" applyFont="1" applyFill="1"/>
    <xf numFmtId="3" fontId="33" fillId="0" borderId="2" xfId="0" applyNumberFormat="1" applyFont="1" applyFill="1" applyBorder="1"/>
    <xf numFmtId="0" fontId="0" fillId="0" borderId="5" xfId="0" applyBorder="1"/>
    <xf numFmtId="0" fontId="32" fillId="0" borderId="7" xfId="0" applyFont="1" applyBorder="1" applyAlignment="1">
      <alignment horizontal="right"/>
    </xf>
    <xf numFmtId="3" fontId="32" fillId="0" borderId="7" xfId="0" applyNumberFormat="1" applyFont="1" applyBorder="1"/>
    <xf numFmtId="165" fontId="0" fillId="0" borderId="3" xfId="0" applyNumberFormat="1" applyFont="1" applyBorder="1" applyAlignment="1" applyProtection="1"/>
    <xf numFmtId="165" fontId="0" fillId="2" borderId="2" xfId="0" applyNumberFormat="1" applyFont="1" applyFill="1" applyBorder="1" applyAlignment="1" applyProtection="1"/>
    <xf numFmtId="3" fontId="0" fillId="2" borderId="2" xfId="0" applyNumberFormat="1" applyFont="1" applyFill="1" applyBorder="1" applyAlignment="1" applyProtection="1"/>
    <xf numFmtId="0" fontId="0" fillId="2" borderId="0" xfId="0" applyFill="1"/>
    <xf numFmtId="0" fontId="0" fillId="2" borderId="2" xfId="0" applyFill="1" applyBorder="1" applyAlignment="1" applyProtection="1"/>
    <xf numFmtId="165" fontId="32" fillId="2" borderId="2" xfId="0" applyNumberFormat="1" applyFont="1" applyFill="1" applyBorder="1" applyAlignment="1" applyProtection="1">
      <alignment horizontal="right"/>
    </xf>
    <xf numFmtId="3" fontId="32" fillId="2" borderId="2" xfId="0" applyNumberFormat="1" applyFont="1" applyFill="1" applyBorder="1" applyAlignment="1" applyProtection="1"/>
    <xf numFmtId="0" fontId="0" fillId="2" borderId="2" xfId="0" applyFont="1" applyFill="1" applyBorder="1" applyAlignment="1" applyProtection="1"/>
    <xf numFmtId="14" fontId="35" fillId="0" borderId="2" xfId="0" applyNumberFormat="1" applyFont="1" applyBorder="1"/>
    <xf numFmtId="0" fontId="21" fillId="2" borderId="2" xfId="0" applyFont="1" applyFill="1" applyBorder="1" applyAlignment="1" applyProtection="1">
      <alignment vertical="center"/>
    </xf>
    <xf numFmtId="14" fontId="33" fillId="2" borderId="2" xfId="0" applyNumberFormat="1" applyFont="1" applyFill="1" applyBorder="1" applyAlignment="1">
      <alignment horizontal="right"/>
    </xf>
    <xf numFmtId="0" fontId="35" fillId="5" borderId="2" xfId="0" applyFont="1" applyFill="1" applyBorder="1" applyAlignment="1">
      <alignment vertical="center"/>
    </xf>
    <xf numFmtId="0" fontId="35" fillId="0" borderId="2" xfId="0" applyFont="1" applyFill="1" applyBorder="1"/>
    <xf numFmtId="0" fontId="35" fillId="0" borderId="2" xfId="0" applyFont="1" applyFill="1" applyBorder="1" applyAlignment="1">
      <alignment vertical="center"/>
    </xf>
    <xf numFmtId="14" fontId="35" fillId="0" borderId="2" xfId="0" applyNumberFormat="1" applyFont="1" applyFill="1" applyBorder="1"/>
    <xf numFmtId="14" fontId="34" fillId="0" borderId="2" xfId="0" applyNumberFormat="1" applyFont="1" applyFill="1" applyBorder="1" applyAlignment="1">
      <alignment horizontal="right"/>
    </xf>
    <xf numFmtId="14" fontId="33" fillId="0" borderId="2" xfId="0" applyNumberFormat="1" applyFont="1" applyFill="1" applyBorder="1" applyAlignment="1">
      <alignment horizontal="right"/>
    </xf>
    <xf numFmtId="0" fontId="21" fillId="0" borderId="2" xfId="0" applyFont="1" applyFill="1" applyBorder="1" applyAlignment="1" applyProtection="1">
      <alignment vertical="center"/>
    </xf>
    <xf numFmtId="0" fontId="39" fillId="5" borderId="2" xfId="0" applyFont="1" applyFill="1" applyBorder="1" applyAlignment="1">
      <alignment vertical="center"/>
    </xf>
    <xf numFmtId="3" fontId="40" fillId="0" borderId="2" xfId="0" applyNumberFormat="1" applyFont="1" applyBorder="1" applyAlignment="1">
      <alignment wrapText="1"/>
    </xf>
    <xf numFmtId="0" fontId="31" fillId="0" borderId="5" xfId="0" applyFont="1" applyBorder="1" applyAlignment="1"/>
    <xf numFmtId="3" fontId="11" fillId="2" borderId="2" xfId="0" applyNumberFormat="1" applyFont="1" applyFill="1" applyBorder="1" applyAlignment="1">
      <alignment horizontal="right"/>
    </xf>
    <xf numFmtId="3" fontId="35" fillId="0" borderId="2" xfId="0" applyNumberFormat="1" applyFont="1" applyBorder="1"/>
    <xf numFmtId="3" fontId="33" fillId="2" borderId="2" xfId="0" applyNumberFormat="1" applyFont="1" applyFill="1" applyBorder="1" applyAlignment="1">
      <alignment horizontal="right"/>
    </xf>
    <xf numFmtId="3" fontId="34" fillId="0" borderId="2" xfId="0" applyNumberFormat="1" applyFont="1" applyFill="1" applyBorder="1" applyAlignment="1">
      <alignment horizontal="right"/>
    </xf>
    <xf numFmtId="0" fontId="21" fillId="0" borderId="3" xfId="0" applyFont="1" applyFill="1" applyBorder="1"/>
    <xf numFmtId="0" fontId="33" fillId="3" borderId="31" xfId="0" applyFont="1" applyFill="1" applyBorder="1" applyAlignment="1">
      <alignment horizontal="center"/>
    </xf>
    <xf numFmtId="0" fontId="32" fillId="0" borderId="2" xfId="0" applyFont="1" applyBorder="1" applyAlignment="1">
      <alignment horizontal="left"/>
    </xf>
    <xf numFmtId="165" fontId="32" fillId="2" borderId="2" xfId="0" applyNumberFormat="1" applyFont="1" applyFill="1" applyBorder="1" applyAlignment="1" applyProtection="1">
      <alignment horizontal="left"/>
    </xf>
    <xf numFmtId="0" fontId="11" fillId="0" borderId="0" xfId="0" applyFont="1"/>
    <xf numFmtId="0" fontId="34" fillId="0" borderId="0" xfId="0" applyFont="1"/>
    <xf numFmtId="0" fontId="33" fillId="0" borderId="0" xfId="0" applyFont="1"/>
    <xf numFmtId="0" fontId="34" fillId="0" borderId="2" xfId="0" applyFont="1" applyBorder="1"/>
    <xf numFmtId="3" fontId="34" fillId="0" borderId="2" xfId="0" applyNumberFormat="1" applyFont="1" applyBorder="1"/>
    <xf numFmtId="0" fontId="34" fillId="0" borderId="7" xfId="0" applyFont="1" applyBorder="1"/>
    <xf numFmtId="0" fontId="34" fillId="0" borderId="2" xfId="0" applyFont="1" applyBorder="1" applyAlignment="1">
      <alignment wrapText="1"/>
    </xf>
    <xf numFmtId="0" fontId="34" fillId="0" borderId="7" xfId="0" applyFont="1" applyBorder="1" applyAlignment="1"/>
    <xf numFmtId="0" fontId="34" fillId="0" borderId="2" xfId="0" applyFont="1" applyBorder="1" applyAlignment="1">
      <alignment horizontal="left" vertical="center" wrapText="1"/>
    </xf>
    <xf numFmtId="0" fontId="34" fillId="0" borderId="2" xfId="0" applyFont="1" applyBorder="1" applyAlignment="1">
      <alignment vertical="center" wrapText="1"/>
    </xf>
    <xf numFmtId="3" fontId="34" fillId="0" borderId="2" xfId="0" applyNumberFormat="1" applyFont="1" applyBorder="1" applyAlignment="1">
      <alignment vertical="center"/>
    </xf>
    <xf numFmtId="0" fontId="34" fillId="0" borderId="3" xfId="0" applyFont="1" applyBorder="1"/>
    <xf numFmtId="0" fontId="34" fillId="0" borderId="5" xfId="0" applyFont="1" applyBorder="1"/>
    <xf numFmtId="0" fontId="33" fillId="0" borderId="5" xfId="0" applyFont="1" applyBorder="1" applyAlignment="1">
      <alignment vertical="center"/>
    </xf>
    <xf numFmtId="0" fontId="34" fillId="0" borderId="3" xfId="0" applyFont="1" applyBorder="1" applyAlignment="1">
      <alignment vertical="center"/>
    </xf>
    <xf numFmtId="3" fontId="33" fillId="0" borderId="2" xfId="0" applyNumberFormat="1" applyFont="1" applyBorder="1" applyAlignment="1">
      <alignment vertical="center"/>
    </xf>
    <xf numFmtId="3" fontId="29" fillId="0" borderId="19" xfId="9" applyNumberFormat="1" applyFont="1" applyFill="1" applyBorder="1" applyAlignment="1">
      <alignment horizontal="right" vertical="center" wrapText="1"/>
    </xf>
    <xf numFmtId="1" fontId="7" fillId="0" borderId="11" xfId="0" applyNumberFormat="1" applyFont="1" applyBorder="1" applyAlignment="1">
      <alignment vertical="center"/>
    </xf>
    <xf numFmtId="38" fontId="7" fillId="0" borderId="6" xfId="11" applyNumberFormat="1" applyFont="1" applyFill="1" applyBorder="1" applyAlignment="1"/>
    <xf numFmtId="166" fontId="7" fillId="0" borderId="6" xfId="11" applyNumberFormat="1" applyFont="1" applyFill="1" applyBorder="1" applyAlignment="1"/>
    <xf numFmtId="166" fontId="7" fillId="0" borderId="10" xfId="11" applyNumberFormat="1" applyFont="1" applyFill="1" applyBorder="1" applyAlignment="1"/>
    <xf numFmtId="164" fontId="7" fillId="0" borderId="5" xfId="11" applyNumberFormat="1" applyFont="1" applyFill="1" applyBorder="1" applyAlignment="1"/>
    <xf numFmtId="166" fontId="7" fillId="0" borderId="11" xfId="11" applyNumberFormat="1" applyFont="1" applyFill="1" applyBorder="1" applyAlignment="1"/>
    <xf numFmtId="167" fontId="29" fillId="0" borderId="42" xfId="0" applyNumberFormat="1" applyFont="1" applyBorder="1" applyAlignment="1"/>
    <xf numFmtId="167" fontId="29" fillId="0" borderId="42" xfId="0" applyNumberFormat="1" applyFont="1" applyBorder="1"/>
    <xf numFmtId="1" fontId="7" fillId="0" borderId="11" xfId="0" applyNumberFormat="1" applyFont="1" applyBorder="1"/>
    <xf numFmtId="164" fontId="8" fillId="0" borderId="2" xfId="11" applyNumberFormat="1" applyFont="1" applyFill="1" applyBorder="1" applyAlignment="1">
      <alignment horizontal="right"/>
    </xf>
    <xf numFmtId="164" fontId="8" fillId="0" borderId="5" xfId="11" applyNumberFormat="1" applyFont="1" applyFill="1" applyBorder="1" applyAlignment="1">
      <alignment horizontal="right"/>
    </xf>
    <xf numFmtId="38" fontId="10" fillId="0" borderId="5" xfId="11" applyNumberFormat="1" applyFont="1" applyFill="1" applyBorder="1" applyAlignment="1">
      <alignment horizontal="left"/>
    </xf>
    <xf numFmtId="166" fontId="10" fillId="0" borderId="5" xfId="11" applyNumberFormat="1" applyFont="1" applyFill="1" applyBorder="1" applyAlignment="1">
      <alignment horizontal="left"/>
    </xf>
    <xf numFmtId="164" fontId="7" fillId="0" borderId="5" xfId="10" applyNumberFormat="1" applyFont="1" applyFill="1" applyBorder="1" applyAlignment="1"/>
    <xf numFmtId="164" fontId="7" fillId="0" borderId="5" xfId="10" applyNumberFormat="1" applyFont="1" applyFill="1" applyBorder="1" applyAlignment="1">
      <alignment horizontal="right"/>
    </xf>
    <xf numFmtId="164" fontId="7" fillId="0" borderId="5" xfId="11" applyNumberFormat="1" applyFont="1" applyFill="1" applyBorder="1" applyAlignment="1">
      <alignment horizontal="right"/>
    </xf>
    <xf numFmtId="164" fontId="8" fillId="0" borderId="2" xfId="11" applyNumberFormat="1" applyFont="1" applyFill="1" applyBorder="1" applyAlignment="1"/>
    <xf numFmtId="38" fontId="7" fillId="0" borderId="5" xfId="11" applyNumberFormat="1" applyFont="1" applyFill="1" applyBorder="1" applyAlignment="1"/>
    <xf numFmtId="166" fontId="7" fillId="0" borderId="5" xfId="11" applyNumberFormat="1" applyFont="1" applyFill="1" applyBorder="1" applyAlignment="1"/>
    <xf numFmtId="38" fontId="9" fillId="0" borderId="5" xfId="11" applyNumberFormat="1" applyFont="1" applyFill="1" applyBorder="1" applyAlignment="1"/>
    <xf numFmtId="166" fontId="9" fillId="0" borderId="5" xfId="11" applyNumberFormat="1" applyFont="1" applyFill="1" applyBorder="1" applyAlignment="1"/>
    <xf numFmtId="1" fontId="8" fillId="0" borderId="11" xfId="0" applyNumberFormat="1" applyFont="1" applyBorder="1"/>
    <xf numFmtId="38" fontId="10" fillId="0" borderId="5" xfId="11" applyNumberFormat="1" applyFont="1" applyFill="1" applyBorder="1" applyAlignment="1"/>
    <xf numFmtId="166" fontId="10" fillId="0" borderId="5" xfId="11" applyNumberFormat="1" applyFont="1" applyFill="1" applyBorder="1" applyAlignment="1"/>
    <xf numFmtId="164" fontId="10" fillId="0" borderId="5" xfId="11" applyNumberFormat="1" applyFont="1" applyFill="1" applyBorder="1" applyAlignment="1">
      <alignment horizontal="center" vertical="center"/>
    </xf>
    <xf numFmtId="164" fontId="7" fillId="0" borderId="5" xfId="11" applyNumberFormat="1" applyFont="1" applyFill="1" applyBorder="1" applyAlignment="1">
      <alignment horizontal="left"/>
    </xf>
    <xf numFmtId="164" fontId="7" fillId="0" borderId="5" xfId="11" applyNumberFormat="1" applyFont="1" applyBorder="1" applyAlignment="1">
      <alignment horizontal="left"/>
    </xf>
    <xf numFmtId="164" fontId="8" fillId="0" borderId="5" xfId="11" applyNumberFormat="1" applyFont="1" applyBorder="1"/>
    <xf numFmtId="164" fontId="8" fillId="0" borderId="2" xfId="11" applyNumberFormat="1" applyFont="1" applyBorder="1"/>
    <xf numFmtId="164" fontId="7" fillId="0" borderId="5" xfId="11" applyNumberFormat="1" applyFont="1" applyBorder="1"/>
    <xf numFmtId="164" fontId="7" fillId="0" borderId="2" xfId="11" applyNumberFormat="1" applyFont="1" applyBorder="1"/>
    <xf numFmtId="164" fontId="8" fillId="0" borderId="16" xfId="11" applyNumberFormat="1" applyFont="1" applyBorder="1"/>
    <xf numFmtId="164" fontId="7" fillId="0" borderId="5" xfId="10" applyNumberFormat="1" applyFont="1" applyBorder="1"/>
    <xf numFmtId="164" fontId="7" fillId="0" borderId="2" xfId="10" applyNumberFormat="1" applyFont="1" applyBorder="1"/>
    <xf numFmtId="164" fontId="8" fillId="0" borderId="5" xfId="10" applyNumberFormat="1" applyFont="1" applyBorder="1"/>
    <xf numFmtId="164" fontId="8" fillId="0" borderId="43" xfId="11" applyNumberFormat="1" applyFont="1" applyBorder="1"/>
    <xf numFmtId="1" fontId="7" fillId="0" borderId="44" xfId="0" applyNumberFormat="1" applyFont="1" applyBorder="1"/>
    <xf numFmtId="49" fontId="7" fillId="0" borderId="4" xfId="0" applyNumberFormat="1" applyFont="1" applyBorder="1"/>
    <xf numFmtId="164" fontId="7" fillId="0" borderId="9" xfId="11" applyNumberFormat="1" applyFont="1" applyBorder="1"/>
    <xf numFmtId="1" fontId="7" fillId="0" borderId="9" xfId="0" applyNumberFormat="1" applyFont="1" applyBorder="1"/>
    <xf numFmtId="3" fontId="14" fillId="2" borderId="2" xfId="0" applyNumberFormat="1" applyFont="1" applyFill="1" applyBorder="1"/>
    <xf numFmtId="3" fontId="14" fillId="0" borderId="2" xfId="0" applyNumberFormat="1" applyFont="1" applyBorder="1" applyAlignment="1">
      <alignment wrapText="1"/>
    </xf>
    <xf numFmtId="0" fontId="14" fillId="2" borderId="2" xfId="0" applyFont="1" applyFill="1" applyBorder="1"/>
    <xf numFmtId="2" fontId="14" fillId="2" borderId="2" xfId="0" applyNumberFormat="1" applyFont="1" applyFill="1" applyBorder="1"/>
    <xf numFmtId="3" fontId="0" fillId="2" borderId="2" xfId="0" applyNumberFormat="1" applyFill="1" applyBorder="1"/>
    <xf numFmtId="1" fontId="8" fillId="2" borderId="2" xfId="0" applyNumberFormat="1" applyFont="1" applyFill="1" applyBorder="1" applyAlignment="1">
      <alignment horizontal="fill" wrapText="1"/>
    </xf>
    <xf numFmtId="1" fontId="8" fillId="2" borderId="5" xfId="0" applyNumberFormat="1" applyFont="1" applyFill="1" applyBorder="1" applyAlignment="1">
      <alignment horizontal="fill" wrapText="1"/>
    </xf>
    <xf numFmtId="1" fontId="8" fillId="2" borderId="5" xfId="0" applyNumberFormat="1" applyFont="1" applyFill="1" applyBorder="1" applyAlignment="1">
      <alignment horizontal="center" wrapText="1"/>
    </xf>
    <xf numFmtId="1" fontId="8" fillId="2" borderId="2" xfId="0" applyNumberFormat="1" applyFont="1" applyFill="1" applyBorder="1" applyAlignment="1">
      <alignment horizontal="center" wrapText="1"/>
    </xf>
    <xf numFmtId="1" fontId="5" fillId="2" borderId="2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/>
    </xf>
    <xf numFmtId="1" fontId="5" fillId="2" borderId="5" xfId="0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/>
    <xf numFmtId="3" fontId="41" fillId="0" borderId="2" xfId="0" applyNumberFormat="1" applyFont="1" applyFill="1" applyBorder="1" applyAlignment="1"/>
    <xf numFmtId="3" fontId="41" fillId="0" borderId="2" xfId="0" applyNumberFormat="1" applyFont="1" applyFill="1" applyBorder="1" applyAlignment="1">
      <alignment horizontal="center"/>
    </xf>
    <xf numFmtId="3" fontId="41" fillId="0" borderId="2" xfId="0" applyNumberFormat="1" applyFont="1" applyFill="1" applyBorder="1"/>
    <xf numFmtId="3" fontId="42" fillId="2" borderId="2" xfId="0" applyNumberFormat="1" applyFont="1" applyFill="1" applyBorder="1" applyAlignment="1"/>
    <xf numFmtId="3" fontId="42" fillId="2" borderId="5" xfId="0" applyNumberFormat="1" applyFont="1" applyFill="1" applyBorder="1" applyAlignment="1"/>
    <xf numFmtId="3" fontId="41" fillId="2" borderId="2" xfId="0" applyNumberFormat="1" applyFont="1" applyFill="1" applyBorder="1" applyAlignment="1"/>
    <xf numFmtId="1" fontId="2" fillId="2" borderId="2" xfId="0" applyNumberFormat="1" applyFont="1" applyFill="1" applyBorder="1" applyAlignment="1">
      <alignment wrapText="1"/>
    </xf>
    <xf numFmtId="1" fontId="10" fillId="2" borderId="2" xfId="0" applyNumberFormat="1" applyFont="1" applyFill="1" applyBorder="1"/>
    <xf numFmtId="3" fontId="41" fillId="0" borderId="5" xfId="0" applyNumberFormat="1" applyFont="1" applyFill="1" applyBorder="1" applyAlignment="1"/>
    <xf numFmtId="1" fontId="7" fillId="2" borderId="2" xfId="0" applyNumberFormat="1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10" fillId="2" borderId="2" xfId="0" applyFont="1" applyFill="1" applyBorder="1" applyAlignment="1">
      <alignment horizontal="center" vertical="center" wrapText="1"/>
    </xf>
    <xf numFmtId="3" fontId="42" fillId="2" borderId="2" xfId="0" applyNumberFormat="1" applyFont="1" applyFill="1" applyBorder="1" applyAlignment="1">
      <alignment horizontal="center" vertical="center"/>
    </xf>
    <xf numFmtId="3" fontId="42" fillId="2" borderId="5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justify" vertical="center" wrapText="1"/>
    </xf>
    <xf numFmtId="3" fontId="41" fillId="2" borderId="5" xfId="0" applyNumberFormat="1" applyFont="1" applyFill="1" applyBorder="1" applyAlignment="1"/>
    <xf numFmtId="3" fontId="41" fillId="2" borderId="2" xfId="0" applyNumberFormat="1" applyFont="1" applyFill="1" applyBorder="1"/>
    <xf numFmtId="3" fontId="10" fillId="2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3" fontId="43" fillId="2" borderId="2" xfId="0" applyNumberFormat="1" applyFont="1" applyFill="1" applyBorder="1" applyAlignment="1"/>
    <xf numFmtId="3" fontId="43" fillId="2" borderId="5" xfId="0" applyNumberFormat="1" applyFont="1" applyFill="1" applyBorder="1" applyAlignment="1"/>
    <xf numFmtId="1" fontId="3" fillId="2" borderId="5" xfId="0" applyNumberFormat="1" applyFont="1" applyFill="1" applyBorder="1"/>
    <xf numFmtId="1" fontId="3" fillId="0" borderId="2" xfId="0" applyNumberFormat="1" applyFont="1" applyFill="1" applyBorder="1" applyAlignment="1">
      <alignment vertical="center"/>
    </xf>
    <xf numFmtId="1" fontId="8" fillId="0" borderId="2" xfId="0" applyNumberFormat="1" applyFont="1" applyFill="1" applyBorder="1" applyAlignment="1">
      <alignment horizontal="center" vertical="center" wrapText="1"/>
    </xf>
    <xf numFmtId="1" fontId="28" fillId="0" borderId="2" xfId="0" applyNumberFormat="1" applyFont="1" applyFill="1" applyBorder="1" applyAlignment="1">
      <alignment horizontal="center" vertical="center" wrapText="1"/>
    </xf>
    <xf numFmtId="0" fontId="46" fillId="0" borderId="4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1" fontId="5" fillId="0" borderId="11" xfId="0" applyNumberFormat="1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vertical="center"/>
    </xf>
    <xf numFmtId="1" fontId="8" fillId="0" borderId="1" xfId="0" applyNumberFormat="1" applyFont="1" applyFill="1" applyBorder="1"/>
    <xf numFmtId="3" fontId="8" fillId="0" borderId="2" xfId="0" applyNumberFormat="1" applyFont="1" applyFill="1" applyBorder="1" applyAlignment="1"/>
    <xf numFmtId="3" fontId="8" fillId="0" borderId="11" xfId="0" applyNumberFormat="1" applyFont="1" applyFill="1" applyBorder="1" applyAlignment="1"/>
    <xf numFmtId="168" fontId="8" fillId="0" borderId="3" xfId="0" applyNumberFormat="1" applyFont="1" applyFill="1" applyBorder="1"/>
    <xf numFmtId="1" fontId="3" fillId="0" borderId="1" xfId="0" applyNumberFormat="1" applyFont="1" applyFill="1" applyBorder="1"/>
    <xf numFmtId="3" fontId="7" fillId="0" borderId="2" xfId="0" applyNumberFormat="1" applyFont="1" applyFill="1" applyBorder="1" applyAlignment="1"/>
    <xf numFmtId="3" fontId="7" fillId="0" borderId="11" xfId="0" applyNumberFormat="1" applyFont="1" applyFill="1" applyBorder="1" applyAlignment="1"/>
    <xf numFmtId="168" fontId="7" fillId="0" borderId="3" xfId="0" applyNumberFormat="1" applyFont="1" applyFill="1" applyBorder="1"/>
    <xf numFmtId="1" fontId="41" fillId="0" borderId="1" xfId="0" applyNumberFormat="1" applyFont="1" applyFill="1" applyBorder="1"/>
    <xf numFmtId="3" fontId="3" fillId="0" borderId="2" xfId="0" applyNumberFormat="1" applyFont="1" applyFill="1" applyBorder="1" applyAlignment="1">
      <alignment vertical="center"/>
    </xf>
    <xf numFmtId="3" fontId="3" fillId="0" borderId="2" xfId="0" applyNumberFormat="1" applyFont="1" applyFill="1" applyBorder="1" applyAlignment="1"/>
    <xf numFmtId="3" fontId="29" fillId="0" borderId="47" xfId="0" applyNumberFormat="1" applyFont="1" applyBorder="1" applyAlignment="1">
      <alignment vertical="center"/>
    </xf>
    <xf numFmtId="3" fontId="29" fillId="0" borderId="47" xfId="0" applyNumberFormat="1" applyFont="1" applyBorder="1"/>
    <xf numFmtId="3" fontId="29" fillId="0" borderId="47" xfId="0" applyNumberFormat="1" applyFont="1" applyBorder="1" applyAlignment="1"/>
    <xf numFmtId="3" fontId="3" fillId="0" borderId="2" xfId="0" applyNumberFormat="1" applyFont="1" applyFill="1" applyBorder="1"/>
    <xf numFmtId="3" fontId="3" fillId="0" borderId="1" xfId="0" applyNumberFormat="1" applyFont="1" applyFill="1" applyBorder="1"/>
    <xf numFmtId="3" fontId="7" fillId="0" borderId="3" xfId="0" applyNumberFormat="1" applyFont="1" applyFill="1" applyBorder="1"/>
    <xf numFmtId="1" fontId="15" fillId="0" borderId="1" xfId="0" applyNumberFormat="1" applyFont="1" applyFill="1" applyBorder="1"/>
    <xf numFmtId="3" fontId="10" fillId="0" borderId="2" xfId="0" applyNumberFormat="1" applyFont="1" applyFill="1" applyBorder="1" applyAlignment="1"/>
    <xf numFmtId="3" fontId="10" fillId="0" borderId="11" xfId="0" applyNumberFormat="1" applyFont="1" applyFill="1" applyBorder="1" applyAlignment="1"/>
    <xf numFmtId="168" fontId="10" fillId="0" borderId="3" xfId="0" applyNumberFormat="1" applyFont="1" applyFill="1" applyBorder="1"/>
    <xf numFmtId="3" fontId="9" fillId="0" borderId="2" xfId="0" applyNumberFormat="1" applyFont="1" applyFill="1" applyBorder="1" applyAlignment="1"/>
    <xf numFmtId="168" fontId="9" fillId="0" borderId="3" xfId="0" applyNumberFormat="1" applyFont="1" applyFill="1" applyBorder="1"/>
    <xf numFmtId="1" fontId="2" fillId="0" borderId="2" xfId="0" applyNumberFormat="1" applyFont="1" applyFill="1" applyBorder="1"/>
    <xf numFmtId="1" fontId="7" fillId="0" borderId="2" xfId="0" applyNumberFormat="1" applyFont="1" applyFill="1" applyBorder="1"/>
    <xf numFmtId="3" fontId="7" fillId="0" borderId="2" xfId="0" applyNumberFormat="1" applyFont="1" applyFill="1" applyBorder="1"/>
    <xf numFmtId="1" fontId="7" fillId="0" borderId="1" xfId="0" applyNumberFormat="1" applyFont="1" applyFill="1" applyBorder="1"/>
    <xf numFmtId="1" fontId="2" fillId="0" borderId="1" xfId="0" applyNumberFormat="1" applyFont="1" applyFill="1" applyBorder="1"/>
    <xf numFmtId="1" fontId="9" fillId="0" borderId="1" xfId="0" applyNumberFormat="1" applyFont="1" applyFill="1" applyBorder="1"/>
    <xf numFmtId="1" fontId="8" fillId="0" borderId="3" xfId="0" applyNumberFormat="1" applyFont="1" applyFill="1" applyBorder="1"/>
    <xf numFmtId="0" fontId="10" fillId="0" borderId="1" xfId="0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/>
    </xf>
    <xf numFmtId="3" fontId="10" fillId="0" borderId="11" xfId="0" applyNumberFormat="1" applyFont="1" applyFill="1" applyBorder="1" applyAlignment="1">
      <alignment horizontal="center" vertical="center"/>
    </xf>
    <xf numFmtId="1" fontId="10" fillId="0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10" fillId="0" borderId="3" xfId="0" applyNumberFormat="1" applyFont="1" applyFill="1" applyBorder="1" applyAlignment="1">
      <alignment horizontal="center" vertical="center"/>
    </xf>
    <xf numFmtId="0" fontId="8" fillId="0" borderId="1" xfId="0" applyFont="1" applyBorder="1"/>
    <xf numFmtId="3" fontId="8" fillId="0" borderId="2" xfId="0" applyNumberFormat="1" applyFont="1" applyFill="1" applyBorder="1"/>
    <xf numFmtId="1" fontId="8" fillId="0" borderId="48" xfId="0" applyNumberFormat="1" applyFont="1" applyFill="1" applyBorder="1"/>
    <xf numFmtId="3" fontId="8" fillId="0" borderId="12" xfId="0" applyNumberFormat="1" applyFont="1" applyFill="1" applyBorder="1" applyAlignment="1"/>
    <xf numFmtId="3" fontId="8" fillId="0" borderId="44" xfId="0" applyNumberFormat="1" applyFont="1" applyFill="1" applyBorder="1" applyAlignment="1"/>
    <xf numFmtId="3" fontId="8" fillId="0" borderId="49" xfId="0" applyNumberFormat="1" applyFont="1" applyFill="1" applyBorder="1" applyAlignment="1"/>
    <xf numFmtId="1" fontId="3" fillId="0" borderId="4" xfId="0" applyNumberFormat="1" applyFont="1" applyFill="1" applyBorder="1"/>
    <xf numFmtId="1" fontId="3" fillId="0" borderId="9" xfId="0" applyNumberFormat="1" applyFont="1" applyFill="1" applyBorder="1"/>
    <xf numFmtId="1" fontId="7" fillId="0" borderId="9" xfId="0" applyNumberFormat="1" applyFont="1" applyFill="1" applyBorder="1"/>
    <xf numFmtId="1" fontId="47" fillId="0" borderId="3" xfId="0" applyNumberFormat="1" applyFont="1" applyFill="1" applyBorder="1"/>
    <xf numFmtId="3" fontId="29" fillId="0" borderId="50" xfId="0" applyNumberFormat="1" applyFont="1" applyBorder="1" applyAlignment="1"/>
    <xf numFmtId="3" fontId="29" fillId="0" borderId="50" xfId="0" applyNumberFormat="1" applyFont="1" applyBorder="1"/>
    <xf numFmtId="3" fontId="29" fillId="0" borderId="2" xfId="0" applyNumberFormat="1" applyFont="1" applyBorder="1" applyAlignment="1"/>
    <xf numFmtId="3" fontId="29" fillId="0" borderId="2" xfId="0" applyNumberFormat="1" applyFont="1" applyBorder="1"/>
    <xf numFmtId="3" fontId="7" fillId="2" borderId="2" xfId="0" applyNumberFormat="1" applyFont="1" applyFill="1" applyBorder="1" applyAlignment="1"/>
    <xf numFmtId="3" fontId="14" fillId="0" borderId="12" xfId="0" applyNumberFormat="1" applyFont="1" applyFill="1" applyBorder="1"/>
    <xf numFmtId="3" fontId="15" fillId="0" borderId="9" xfId="0" applyNumberFormat="1" applyFont="1" applyFill="1" applyBorder="1"/>
    <xf numFmtId="3" fontId="0" fillId="0" borderId="2" xfId="0" applyNumberFormat="1" applyFill="1" applyBorder="1"/>
    <xf numFmtId="3" fontId="25" fillId="0" borderId="2" xfId="0" applyNumberFormat="1" applyFont="1" applyFill="1" applyBorder="1"/>
    <xf numFmtId="3" fontId="23" fillId="0" borderId="2" xfId="0" applyNumberFormat="1" applyFont="1" applyBorder="1"/>
    <xf numFmtId="10" fontId="9" fillId="0" borderId="11" xfId="0" applyNumberFormat="1" applyFont="1" applyBorder="1"/>
    <xf numFmtId="0" fontId="25" fillId="0" borderId="14" xfId="0" applyFont="1" applyBorder="1" applyAlignment="1"/>
    <xf numFmtId="3" fontId="25" fillId="0" borderId="14" xfId="0" applyNumberFormat="1" applyFont="1" applyBorder="1" applyAlignment="1">
      <alignment horizontal="right"/>
    </xf>
    <xf numFmtId="0" fontId="24" fillId="0" borderId="2" xfId="0" applyFont="1" applyFill="1" applyBorder="1"/>
    <xf numFmtId="0" fontId="25" fillId="0" borderId="2" xfId="0" applyFont="1" applyBorder="1"/>
    <xf numFmtId="3" fontId="7" fillId="0" borderId="2" xfId="0" applyNumberFormat="1" applyFont="1" applyBorder="1" applyAlignment="1">
      <alignment horizontal="center" vertical="center"/>
    </xf>
    <xf numFmtId="0" fontId="31" fillId="0" borderId="7" xfId="0" applyFont="1" applyBorder="1" applyAlignment="1"/>
    <xf numFmtId="0" fontId="16" fillId="0" borderId="2" xfId="0" applyFont="1" applyBorder="1" applyAlignment="1">
      <alignment horizontal="center" vertical="center"/>
    </xf>
    <xf numFmtId="3" fontId="46" fillId="0" borderId="2" xfId="0" applyNumberFormat="1" applyFont="1" applyBorder="1" applyAlignment="1"/>
    <xf numFmtId="3" fontId="40" fillId="6" borderId="2" xfId="0" applyNumberFormat="1" applyFont="1" applyFill="1" applyBorder="1" applyAlignment="1"/>
    <xf numFmtId="0" fontId="46" fillId="0" borderId="2" xfId="0" applyFont="1" applyBorder="1" applyAlignment="1">
      <alignment horizontal="left"/>
    </xf>
    <xf numFmtId="3" fontId="40" fillId="0" borderId="2" xfId="0" applyNumberFormat="1" applyFont="1" applyBorder="1" applyAlignment="1"/>
    <xf numFmtId="0" fontId="33" fillId="3" borderId="14" xfId="0" applyFont="1" applyFill="1" applyBorder="1" applyAlignment="1">
      <alignment horizontal="center"/>
    </xf>
    <xf numFmtId="0" fontId="33" fillId="3" borderId="0" xfId="0" applyFont="1" applyFill="1" applyBorder="1" applyAlignment="1">
      <alignment horizontal="center"/>
    </xf>
    <xf numFmtId="0" fontId="32" fillId="0" borderId="2" xfId="0" applyFont="1" applyBorder="1"/>
    <xf numFmtId="14" fontId="33" fillId="3" borderId="2" xfId="0" applyNumberFormat="1" applyFont="1" applyFill="1" applyBorder="1" applyAlignment="1">
      <alignment horizontal="left"/>
    </xf>
    <xf numFmtId="3" fontId="33" fillId="6" borderId="2" xfId="0" applyNumberFormat="1" applyFont="1" applyFill="1" applyBorder="1" applyAlignment="1">
      <alignment horizontal="center"/>
    </xf>
    <xf numFmtId="14" fontId="32" fillId="0" borderId="2" xfId="0" applyNumberFormat="1" applyFont="1" applyBorder="1" applyAlignment="1">
      <alignment horizontal="right"/>
    </xf>
    <xf numFmtId="3" fontId="32" fillId="0" borderId="2" xfId="0" applyNumberFormat="1" applyFont="1" applyBorder="1"/>
    <xf numFmtId="0" fontId="33" fillId="4" borderId="2" xfId="0" applyFont="1" applyFill="1" applyBorder="1"/>
    <xf numFmtId="0" fontId="36" fillId="4" borderId="2" xfId="0" applyFont="1" applyFill="1" applyBorder="1" applyAlignment="1" applyProtection="1">
      <alignment vertical="center"/>
    </xf>
    <xf numFmtId="14" fontId="21" fillId="4" borderId="2" xfId="0" applyNumberFormat="1" applyFont="1" applyFill="1" applyBorder="1"/>
    <xf numFmtId="14" fontId="33" fillId="4" borderId="2" xfId="0" applyNumberFormat="1" applyFont="1" applyFill="1" applyBorder="1" applyAlignment="1">
      <alignment horizontal="right"/>
    </xf>
    <xf numFmtId="3" fontId="33" fillId="4" borderId="2" xfId="0" applyNumberFormat="1" applyFont="1" applyFill="1" applyBorder="1"/>
    <xf numFmtId="0" fontId="33" fillId="0" borderId="2" xfId="0" applyFont="1" applyFill="1" applyBorder="1"/>
    <xf numFmtId="14" fontId="32" fillId="3" borderId="2" xfId="0" applyNumberFormat="1" applyFont="1" applyFill="1" applyBorder="1" applyAlignment="1">
      <alignment horizontal="left"/>
    </xf>
    <xf numFmtId="3" fontId="32" fillId="6" borderId="2" xfId="0" applyNumberFormat="1" applyFont="1" applyFill="1" applyBorder="1" applyAlignment="1">
      <alignment horizontal="center"/>
    </xf>
    <xf numFmtId="0" fontId="21" fillId="4" borderId="2" xfId="0" applyFont="1" applyFill="1" applyBorder="1"/>
    <xf numFmtId="0" fontId="11" fillId="2" borderId="2" xfId="0" applyFont="1" applyFill="1" applyBorder="1" applyAlignment="1">
      <alignment horizontal="right"/>
    </xf>
    <xf numFmtId="14" fontId="16" fillId="2" borderId="2" xfId="0" applyNumberFormat="1" applyFont="1" applyFill="1" applyBorder="1"/>
    <xf numFmtId="3" fontId="16" fillId="6" borderId="2" xfId="0" applyNumberFormat="1" applyFont="1" applyFill="1" applyBorder="1" applyAlignment="1" applyProtection="1">
      <alignment vertical="center"/>
    </xf>
    <xf numFmtId="165" fontId="21" fillId="4" borderId="2" xfId="0" applyNumberFormat="1" applyFont="1" applyFill="1" applyBorder="1" applyAlignment="1" applyProtection="1"/>
    <xf numFmtId="0" fontId="37" fillId="0" borderId="0" xfId="0" applyFont="1"/>
    <xf numFmtId="0" fontId="33" fillId="2" borderId="2" xfId="0" applyFont="1" applyFill="1" applyBorder="1"/>
    <xf numFmtId="0" fontId="33" fillId="2" borderId="5" xfId="0" applyFont="1" applyFill="1" applyBorder="1" applyAlignment="1">
      <alignment horizontal="left"/>
    </xf>
    <xf numFmtId="0" fontId="33" fillId="2" borderId="7" xfId="0" applyFont="1" applyFill="1" applyBorder="1" applyAlignment="1">
      <alignment horizontal="center"/>
    </xf>
    <xf numFmtId="3" fontId="33" fillId="6" borderId="3" xfId="0" applyNumberFormat="1" applyFont="1" applyFill="1" applyBorder="1" applyAlignment="1">
      <alignment horizontal="center"/>
    </xf>
    <xf numFmtId="3" fontId="11" fillId="0" borderId="2" xfId="0" applyNumberFormat="1" applyFont="1" applyFill="1" applyBorder="1" applyAlignment="1">
      <alignment horizontal="right"/>
    </xf>
    <xf numFmtId="0" fontId="33" fillId="0" borderId="2" xfId="0" applyFont="1" applyFill="1" applyBorder="1" applyAlignment="1">
      <alignment horizontal="center"/>
    </xf>
    <xf numFmtId="165" fontId="0" fillId="0" borderId="2" xfId="0" applyNumberFormat="1" applyFont="1" applyBorder="1" applyAlignment="1" applyProtection="1"/>
    <xf numFmtId="0" fontId="0" fillId="4" borderId="2" xfId="0" applyFill="1" applyBorder="1"/>
    <xf numFmtId="165" fontId="0" fillId="4" borderId="2" xfId="0" applyNumberFormat="1" applyFont="1" applyFill="1" applyBorder="1" applyAlignment="1" applyProtection="1"/>
    <xf numFmtId="0" fontId="34" fillId="0" borderId="2" xfId="0" applyFont="1" applyFill="1" applyBorder="1"/>
    <xf numFmtId="0" fontId="39" fillId="0" borderId="2" xfId="0" applyFont="1" applyFill="1" applyBorder="1" applyAlignment="1">
      <alignment vertical="center"/>
    </xf>
    <xf numFmtId="14" fontId="0" fillId="0" borderId="2" xfId="0" applyNumberFormat="1" applyFont="1" applyFill="1" applyBorder="1"/>
    <xf numFmtId="0" fontId="39" fillId="0" borderId="2" xfId="0" applyFont="1" applyFill="1" applyBorder="1"/>
    <xf numFmtId="3" fontId="32" fillId="2" borderId="2" xfId="0" applyNumberFormat="1" applyFont="1" applyFill="1" applyBorder="1" applyAlignment="1" applyProtection="1">
      <alignment horizontal="center"/>
    </xf>
    <xf numFmtId="3" fontId="50" fillId="2" borderId="2" xfId="0" applyNumberFormat="1" applyFont="1" applyFill="1" applyBorder="1" applyAlignment="1"/>
    <xf numFmtId="0" fontId="51" fillId="0" borderId="2" xfId="0" applyFont="1" applyBorder="1" applyAlignment="1">
      <alignment horizontal="center"/>
    </xf>
    <xf numFmtId="14" fontId="52" fillId="0" borderId="2" xfId="0" applyNumberFormat="1" applyFont="1" applyFill="1" applyBorder="1" applyAlignment="1">
      <alignment vertical="center"/>
    </xf>
    <xf numFmtId="0" fontId="53" fillId="5" borderId="2" xfId="0" applyFont="1" applyFill="1" applyBorder="1" applyAlignment="1">
      <alignment vertical="center"/>
    </xf>
    <xf numFmtId="0" fontId="54" fillId="5" borderId="2" xfId="0" applyFont="1" applyFill="1" applyBorder="1" applyAlignment="1">
      <alignment vertical="center"/>
    </xf>
    <xf numFmtId="0" fontId="48" fillId="5" borderId="2" xfId="0" applyFont="1" applyFill="1" applyBorder="1" applyAlignment="1">
      <alignment vertical="center"/>
    </xf>
    <xf numFmtId="0" fontId="49" fillId="2" borderId="2" xfId="0" applyFont="1" applyFill="1" applyBorder="1"/>
    <xf numFmtId="0" fontId="0" fillId="0" borderId="0" xfId="0" applyFill="1"/>
    <xf numFmtId="0" fontId="0" fillId="0" borderId="0" xfId="0" applyFill="1" applyBorder="1"/>
    <xf numFmtId="49" fontId="8" fillId="0" borderId="51" xfId="0" applyNumberFormat="1" applyFont="1" applyBorder="1" applyAlignment="1">
      <alignment horizontal="centerContinuous" vertical="center"/>
    </xf>
    <xf numFmtId="49" fontId="8" fillId="0" borderId="52" xfId="0" applyNumberFormat="1" applyFont="1" applyBorder="1" applyAlignment="1">
      <alignment horizontal="centerContinuous" vertical="center"/>
    </xf>
    <xf numFmtId="49" fontId="8" fillId="0" borderId="53" xfId="0" applyNumberFormat="1" applyFont="1" applyBorder="1" applyAlignment="1">
      <alignment horizontal="centerContinuous" vertical="center"/>
    </xf>
    <xf numFmtId="1" fontId="8" fillId="0" borderId="54" xfId="0" applyNumberFormat="1" applyFont="1" applyBorder="1" applyAlignment="1">
      <alignment horizontal="centerContinuous" vertical="center" wrapText="1"/>
    </xf>
    <xf numFmtId="1" fontId="8" fillId="0" borderId="10" xfId="0" applyNumberFormat="1" applyFont="1" applyBorder="1" applyAlignment="1">
      <alignment horizontal="centerContinuous" vertical="center" wrapText="1"/>
    </xf>
    <xf numFmtId="1" fontId="8" fillId="0" borderId="55" xfId="0" applyNumberFormat="1" applyFont="1" applyBorder="1" applyAlignment="1">
      <alignment horizontal="centerContinuous" vertical="center" wrapText="1"/>
    </xf>
    <xf numFmtId="1" fontId="8" fillId="0" borderId="6" xfId="0" applyNumberFormat="1" applyFont="1" applyBorder="1" applyAlignment="1">
      <alignment horizontal="centerContinuous" vertical="center" wrapText="1"/>
    </xf>
    <xf numFmtId="1" fontId="8" fillId="0" borderId="5" xfId="0" applyNumberFormat="1" applyFont="1" applyBorder="1" applyAlignment="1">
      <alignment horizontal="center" wrapText="1"/>
    </xf>
    <xf numFmtId="1" fontId="5" fillId="0" borderId="43" xfId="0" applyNumberFormat="1" applyFont="1" applyFill="1" applyBorder="1" applyAlignment="1">
      <alignment horizontal="center" vertical="center"/>
    </xf>
    <xf numFmtId="1" fontId="5" fillId="0" borderId="44" xfId="0" applyNumberFormat="1" applyFont="1" applyBorder="1" applyAlignment="1">
      <alignment horizontal="center" vertical="center"/>
    </xf>
    <xf numFmtId="1" fontId="5" fillId="0" borderId="43" xfId="0" applyNumberFormat="1" applyFont="1" applyBorder="1" applyAlignment="1">
      <alignment horizontal="center" vertical="center"/>
    </xf>
    <xf numFmtId="1" fontId="55" fillId="0" borderId="1" xfId="0" applyNumberFormat="1" applyFont="1" applyFill="1" applyBorder="1" applyAlignment="1">
      <alignment wrapText="1"/>
    </xf>
    <xf numFmtId="0" fontId="55" fillId="0" borderId="1" xfId="0" applyFont="1" applyFill="1" applyBorder="1" applyAlignment="1">
      <alignment horizontal="justify" vertical="center" wrapText="1"/>
    </xf>
    <xf numFmtId="0" fontId="44" fillId="2" borderId="1" xfId="0" applyFont="1" applyFill="1" applyBorder="1" applyAlignment="1">
      <alignment horizontal="justify" vertical="center" wrapText="1"/>
    </xf>
    <xf numFmtId="1" fontId="56" fillId="0" borderId="1" xfId="0" applyNumberFormat="1" applyFont="1" applyFill="1" applyBorder="1" applyAlignment="1">
      <alignment wrapText="1"/>
    </xf>
    <xf numFmtId="1" fontId="3" fillId="0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1" fontId="28" fillId="0" borderId="11" xfId="0" applyNumberFormat="1" applyFont="1" applyFill="1" applyBorder="1" applyAlignment="1">
      <alignment horizontal="center" vertical="center" wrapText="1"/>
    </xf>
    <xf numFmtId="0" fontId="25" fillId="0" borderId="14" xfId="0" applyFont="1" applyBorder="1"/>
    <xf numFmtId="3" fontId="25" fillId="0" borderId="14" xfId="0" applyNumberFormat="1" applyFont="1" applyBorder="1"/>
    <xf numFmtId="1" fontId="2" fillId="2" borderId="5" xfId="0" applyNumberFormat="1" applyFont="1" applyFill="1" applyBorder="1" applyAlignment="1">
      <alignment horizontal="center" vertical="center"/>
    </xf>
    <xf numFmtId="1" fontId="2" fillId="2" borderId="7" xfId="0" applyNumberFormat="1" applyFont="1" applyFill="1" applyBorder="1" applyAlignment="1">
      <alignment horizontal="center" vertical="center"/>
    </xf>
    <xf numFmtId="1" fontId="2" fillId="2" borderId="14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1" fontId="2" fillId="2" borderId="2" xfId="0" applyNumberFormat="1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center" vertical="center"/>
    </xf>
    <xf numFmtId="1" fontId="2" fillId="0" borderId="46" xfId="0" applyNumberFormat="1" applyFont="1" applyFill="1" applyBorder="1" applyAlignment="1">
      <alignment horizontal="center" vertical="center"/>
    </xf>
    <xf numFmtId="1" fontId="45" fillId="0" borderId="17" xfId="0" applyNumberFormat="1" applyFont="1" applyFill="1" applyBorder="1" applyAlignment="1">
      <alignment horizontal="center" vertical="center"/>
    </xf>
    <xf numFmtId="0" fontId="46" fillId="0" borderId="41" xfId="0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" fontId="2" fillId="0" borderId="45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36" fillId="4" borderId="2" xfId="0" applyFont="1" applyFill="1" applyBorder="1" applyAlignment="1">
      <alignment horizontal="left" wrapText="1"/>
    </xf>
    <xf numFmtId="0" fontId="33" fillId="3" borderId="5" xfId="0" applyFont="1" applyFill="1" applyBorder="1" applyAlignment="1">
      <alignment horizontal="left"/>
    </xf>
    <xf numFmtId="0" fontId="0" fillId="0" borderId="7" xfId="0" applyBorder="1" applyAlignment="1"/>
    <xf numFmtId="0" fontId="36" fillId="4" borderId="5" xfId="0" applyFont="1" applyFill="1" applyBorder="1" applyAlignment="1">
      <alignment horizontal="left" wrapText="1"/>
    </xf>
    <xf numFmtId="0" fontId="36" fillId="4" borderId="7" xfId="0" applyFont="1" applyFill="1" applyBorder="1" applyAlignment="1">
      <alignment horizontal="left" wrapText="1"/>
    </xf>
    <xf numFmtId="0" fontId="36" fillId="4" borderId="3" xfId="0" applyFont="1" applyFill="1" applyBorder="1" applyAlignment="1">
      <alignment horizontal="left" wrapText="1"/>
    </xf>
    <xf numFmtId="0" fontId="36" fillId="2" borderId="2" xfId="0" applyFont="1" applyFill="1" applyBorder="1" applyAlignment="1">
      <alignment horizontal="left" wrapText="1"/>
    </xf>
    <xf numFmtId="0" fontId="36" fillId="4" borderId="2" xfId="0" applyFont="1" applyFill="1" applyBorder="1" applyAlignment="1">
      <alignment horizontal="left"/>
    </xf>
    <xf numFmtId="0" fontId="40" fillId="0" borderId="5" xfId="0" applyFont="1" applyBorder="1" applyAlignment="1">
      <alignment horizontal="center" wrapText="1"/>
    </xf>
    <xf numFmtId="0" fontId="40" fillId="0" borderId="3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31" fillId="0" borderId="0" xfId="0" applyFont="1" applyAlignment="1"/>
    <xf numFmtId="0" fontId="0" fillId="0" borderId="0" xfId="0" applyAlignment="1"/>
    <xf numFmtId="0" fontId="46" fillId="0" borderId="2" xfId="0" applyFont="1" applyBorder="1" applyAlignment="1">
      <alignment wrapText="1"/>
    </xf>
    <xf numFmtId="0" fontId="46" fillId="0" borderId="2" xfId="0" applyFont="1" applyBorder="1" applyAlignment="1"/>
    <xf numFmtId="0" fontId="46" fillId="0" borderId="2" xfId="0" applyFont="1" applyBorder="1" applyAlignment="1">
      <alignment horizontal="left"/>
    </xf>
    <xf numFmtId="0" fontId="46" fillId="0" borderId="5" xfId="0" applyFont="1" applyBorder="1" applyAlignment="1">
      <alignment horizontal="left"/>
    </xf>
    <xf numFmtId="0" fontId="46" fillId="0" borderId="3" xfId="0" applyFont="1" applyBorder="1" applyAlignment="1">
      <alignment horizontal="left"/>
    </xf>
    <xf numFmtId="0" fontId="34" fillId="0" borderId="5" xfId="0" applyFont="1" applyBorder="1" applyAlignment="1">
      <alignment vertical="center"/>
    </xf>
    <xf numFmtId="0" fontId="34" fillId="0" borderId="7" xfId="0" applyFont="1" applyBorder="1" applyAlignment="1">
      <alignment vertical="center"/>
    </xf>
    <xf numFmtId="0" fontId="34" fillId="0" borderId="3" xfId="0" applyFont="1" applyBorder="1" applyAlignment="1">
      <alignment vertical="center"/>
    </xf>
    <xf numFmtId="0" fontId="34" fillId="0" borderId="5" xfId="0" applyFont="1" applyBorder="1" applyAlignment="1"/>
    <xf numFmtId="0" fontId="34" fillId="0" borderId="7" xfId="0" applyFont="1" applyBorder="1" applyAlignment="1"/>
    <xf numFmtId="0" fontId="34" fillId="0" borderId="3" xfId="0" applyFont="1" applyBorder="1" applyAlignment="1"/>
    <xf numFmtId="0" fontId="22" fillId="0" borderId="20" xfId="9" applyFont="1" applyFill="1" applyBorder="1" applyAlignment="1">
      <alignment horizontal="center" vertical="center" wrapText="1"/>
    </xf>
    <xf numFmtId="0" fontId="22" fillId="0" borderId="21" xfId="9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8" fillId="0" borderId="23" xfId="9" applyFont="1" applyFill="1" applyBorder="1" applyAlignment="1">
      <alignment horizontal="center" vertical="center" wrapText="1"/>
    </xf>
    <xf numFmtId="0" fontId="8" fillId="0" borderId="24" xfId="9" applyFont="1" applyFill="1" applyBorder="1" applyAlignment="1">
      <alignment horizontal="center" vertical="center" wrapText="1"/>
    </xf>
    <xf numFmtId="0" fontId="8" fillId="0" borderId="22" xfId="9" applyFont="1" applyFill="1" applyBorder="1" applyAlignment="1">
      <alignment horizontal="center" vertical="center" wrapText="1"/>
    </xf>
    <xf numFmtId="0" fontId="8" fillId="0" borderId="25" xfId="9" applyFont="1" applyFill="1" applyBorder="1" applyAlignment="1">
      <alignment horizontal="center" vertical="center" wrapText="1"/>
    </xf>
    <xf numFmtId="0" fontId="8" fillId="0" borderId="26" xfId="9" applyFont="1" applyFill="1" applyBorder="1" applyAlignment="1">
      <alignment horizontal="center" vertical="center" wrapText="1"/>
    </xf>
    <xf numFmtId="0" fontId="7" fillId="0" borderId="40" xfId="9" applyFont="1" applyFill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8" fillId="0" borderId="33" xfId="9" applyFont="1" applyFill="1" applyBorder="1" applyAlignment="1">
      <alignment horizontal="left" vertical="center" wrapText="1"/>
    </xf>
    <xf numFmtId="0" fontId="8" fillId="0" borderId="34" xfId="9" applyFont="1" applyFill="1" applyBorder="1" applyAlignment="1">
      <alignment horizontal="left" vertical="center" wrapText="1"/>
    </xf>
    <xf numFmtId="0" fontId="7" fillId="0" borderId="14" xfId="9" applyFont="1" applyFill="1" applyBorder="1" applyAlignment="1">
      <alignment horizontal="left" vertical="center" wrapText="1"/>
    </xf>
    <xf numFmtId="0" fontId="7" fillId="0" borderId="9" xfId="9" applyFont="1" applyFill="1" applyBorder="1" applyAlignment="1">
      <alignment horizontal="left" vertical="center" wrapText="1"/>
    </xf>
    <xf numFmtId="0" fontId="7" fillId="0" borderId="14" xfId="9" applyFont="1" applyFill="1" applyBorder="1" applyAlignment="1">
      <alignment horizontal="center" vertical="center" wrapText="1"/>
    </xf>
    <xf numFmtId="0" fontId="7" fillId="0" borderId="9" xfId="9" applyFont="1" applyFill="1" applyBorder="1" applyAlignment="1">
      <alignment horizontal="center" vertical="center" wrapText="1"/>
    </xf>
    <xf numFmtId="0" fontId="8" fillId="0" borderId="35" xfId="9" applyFont="1" applyFill="1" applyBorder="1" applyAlignment="1">
      <alignment horizontal="left" vertical="distributed" wrapText="1"/>
    </xf>
    <xf numFmtId="0" fontId="16" fillId="0" borderId="36" xfId="0" applyFont="1" applyBorder="1" applyAlignment="1">
      <alignment horizontal="left" vertical="distributed" wrapText="1"/>
    </xf>
    <xf numFmtId="0" fontId="16" fillId="0" borderId="37" xfId="0" applyFont="1" applyBorder="1" applyAlignment="1">
      <alignment horizontal="left" vertical="distributed" wrapText="1"/>
    </xf>
  </cellXfs>
  <cellStyles count="12">
    <cellStyle name="Ezres" xfId="10" builtinId="3"/>
    <cellStyle name="Ezres 2" xfId="6"/>
    <cellStyle name="Ezres 2 2" xfId="11"/>
    <cellStyle name="Ezres 3" xfId="7"/>
    <cellStyle name="Ezres 4" xfId="5"/>
    <cellStyle name="Normál" xfId="0" builtinId="0"/>
    <cellStyle name="Normál 2" xfId="1"/>
    <cellStyle name="Normál 2 2" xfId="8"/>
    <cellStyle name="Normál 3" xfId="2"/>
    <cellStyle name="Normál 4" xfId="3"/>
    <cellStyle name="Normál 5" xfId="4"/>
    <cellStyle name="Normál_1.Bevételek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6"/>
  <sheetViews>
    <sheetView tabSelected="1" view="pageLayout" zoomScaleSheetLayoutView="100" workbookViewId="0">
      <selection activeCell="E2" sqref="E2"/>
    </sheetView>
  </sheetViews>
  <sheetFormatPr defaultRowHeight="13.5" customHeight="1"/>
  <cols>
    <col min="1" max="1" width="46.5703125" style="36" customWidth="1"/>
    <col min="2" max="3" width="15.5703125" style="35" customWidth="1"/>
    <col min="4" max="4" width="15.7109375" style="35" customWidth="1"/>
    <col min="5" max="5" width="15.5703125" style="35" customWidth="1"/>
    <col min="6" max="6" width="0.140625" style="74" hidden="1" customWidth="1"/>
    <col min="7" max="8" width="9.140625" style="35"/>
    <col min="9" max="9" width="9.5703125" style="35" customWidth="1"/>
    <col min="10" max="16384" width="9.140625" style="35"/>
  </cols>
  <sheetData>
    <row r="1" spans="1:6" s="31" customFormat="1" ht="41.25" customHeight="1">
      <c r="A1" s="410" t="s">
        <v>0</v>
      </c>
      <c r="B1" s="415" t="s">
        <v>221</v>
      </c>
      <c r="C1" s="415" t="s">
        <v>222</v>
      </c>
      <c r="D1" s="415" t="s">
        <v>223</v>
      </c>
      <c r="E1" s="413" t="s">
        <v>104</v>
      </c>
      <c r="F1" s="67"/>
    </row>
    <row r="2" spans="1:6" s="31" customFormat="1" ht="35.25" customHeight="1">
      <c r="A2" s="411"/>
      <c r="B2" s="416"/>
      <c r="C2" s="416"/>
      <c r="D2" s="416"/>
      <c r="E2" s="414"/>
      <c r="F2" s="67"/>
    </row>
    <row r="3" spans="1:6" s="31" customFormat="1" ht="15" customHeight="1">
      <c r="A3" s="412"/>
      <c r="B3" s="417" t="s">
        <v>151</v>
      </c>
      <c r="C3" s="417"/>
      <c r="D3" s="417"/>
      <c r="E3" s="212"/>
      <c r="F3" s="67"/>
    </row>
    <row r="4" spans="1:6" s="11" customFormat="1" ht="13.5" customHeight="1" thickBot="1">
      <c r="A4" s="32">
        <v>1</v>
      </c>
      <c r="B4" s="418">
        <v>2</v>
      </c>
      <c r="C4" s="418">
        <v>3</v>
      </c>
      <c r="D4" s="420">
        <v>4</v>
      </c>
      <c r="E4" s="419">
        <v>5</v>
      </c>
      <c r="F4" s="45"/>
    </row>
    <row r="5" spans="1:6" ht="13.5" customHeight="1">
      <c r="A5" s="33"/>
      <c r="B5" s="213"/>
      <c r="C5" s="213"/>
      <c r="D5" s="214"/>
      <c r="E5" s="215"/>
      <c r="F5" s="34"/>
    </row>
    <row r="6" spans="1:6" ht="13.5" customHeight="1">
      <c r="A6" s="12" t="s">
        <v>38</v>
      </c>
      <c r="B6" s="216"/>
      <c r="C6" s="216"/>
      <c r="D6" s="216"/>
      <c r="E6" s="217"/>
      <c r="F6" s="34"/>
    </row>
    <row r="7" spans="1:6" s="14" customFormat="1" ht="13.5" customHeight="1">
      <c r="A7" s="13" t="s">
        <v>39</v>
      </c>
      <c r="B7" s="218">
        <v>159809284</v>
      </c>
      <c r="C7" s="218">
        <v>160879588</v>
      </c>
      <c r="D7" s="216">
        <v>160579588</v>
      </c>
      <c r="E7" s="354">
        <f>SUM(D7/C7)</f>
        <v>0.99813525131603398</v>
      </c>
      <c r="F7" s="68"/>
    </row>
    <row r="8" spans="1:6" s="14" customFormat="1" ht="13.5" customHeight="1">
      <c r="A8" s="13" t="s">
        <v>40</v>
      </c>
      <c r="B8" s="218">
        <v>20709400</v>
      </c>
      <c r="C8" s="218">
        <v>22218846</v>
      </c>
      <c r="D8" s="216">
        <v>22199346</v>
      </c>
      <c r="E8" s="354">
        <f t="shared" ref="E8:E68" si="0">SUM(D8/C8)</f>
        <v>0.99912236666116683</v>
      </c>
      <c r="F8" s="68"/>
    </row>
    <row r="9" spans="1:6" ht="13.5" customHeight="1">
      <c r="A9" s="13" t="s">
        <v>41</v>
      </c>
      <c r="B9" s="219"/>
      <c r="C9" s="219"/>
      <c r="D9" s="216"/>
      <c r="E9" s="354"/>
      <c r="F9" s="34"/>
    </row>
    <row r="10" spans="1:6" ht="13.5" customHeight="1">
      <c r="A10" s="36" t="s">
        <v>42</v>
      </c>
      <c r="B10" s="218">
        <v>42000</v>
      </c>
      <c r="C10" s="218">
        <v>26564</v>
      </c>
      <c r="D10" s="216">
        <v>26564</v>
      </c>
      <c r="E10" s="354">
        <f t="shared" si="0"/>
        <v>1</v>
      </c>
      <c r="F10" s="34"/>
    </row>
    <row r="11" spans="1:6" ht="13.5" customHeight="1">
      <c r="A11" s="36" t="s">
        <v>43</v>
      </c>
      <c r="B11" s="218">
        <v>145794000</v>
      </c>
      <c r="C11" s="218">
        <v>178154276</v>
      </c>
      <c r="D11" s="216">
        <v>167897620</v>
      </c>
      <c r="E11" s="354">
        <f t="shared" si="0"/>
        <v>0.94242823562651956</v>
      </c>
      <c r="F11" s="34"/>
    </row>
    <row r="12" spans="1:6" ht="13.5" customHeight="1">
      <c r="A12" s="36" t="s">
        <v>44</v>
      </c>
      <c r="B12" s="219"/>
      <c r="C12" s="219"/>
      <c r="D12" s="216"/>
      <c r="E12" s="354"/>
      <c r="F12" s="34"/>
    </row>
    <row r="13" spans="1:6" ht="13.5" customHeight="1">
      <c r="A13" s="36" t="s">
        <v>45</v>
      </c>
      <c r="B13" s="218">
        <v>1181000</v>
      </c>
      <c r="C13" s="218">
        <v>1227586</v>
      </c>
      <c r="D13" s="216">
        <v>1150229</v>
      </c>
      <c r="E13" s="354">
        <f t="shared" si="0"/>
        <v>0.93698445567153743</v>
      </c>
      <c r="F13" s="34"/>
    </row>
    <row r="14" spans="1:6" ht="13.5" customHeight="1">
      <c r="A14" s="36" t="s">
        <v>46</v>
      </c>
      <c r="B14" s="218">
        <v>321000</v>
      </c>
      <c r="C14" s="218">
        <v>288638</v>
      </c>
      <c r="D14" s="216">
        <v>288638</v>
      </c>
      <c r="E14" s="354">
        <f t="shared" si="0"/>
        <v>1</v>
      </c>
      <c r="F14" s="34"/>
    </row>
    <row r="15" spans="1:6" ht="13.5" customHeight="1">
      <c r="A15" s="36" t="s">
        <v>47</v>
      </c>
      <c r="B15" s="218">
        <v>7152000</v>
      </c>
      <c r="C15" s="218">
        <v>17605471</v>
      </c>
      <c r="D15" s="216">
        <v>15121339</v>
      </c>
      <c r="E15" s="354">
        <f t="shared" si="0"/>
        <v>0.85889999762005798</v>
      </c>
      <c r="F15" s="34"/>
    </row>
    <row r="16" spans="1:6" ht="13.5" customHeight="1">
      <c r="A16" s="36" t="s">
        <v>87</v>
      </c>
      <c r="B16" s="218">
        <v>56000</v>
      </c>
      <c r="C16" s="218">
        <v>105887</v>
      </c>
      <c r="D16" s="216">
        <v>105887</v>
      </c>
      <c r="E16" s="354">
        <f t="shared" si="0"/>
        <v>1</v>
      </c>
      <c r="F16" s="34"/>
    </row>
    <row r="17" spans="1:6" ht="13.5" customHeight="1">
      <c r="A17" s="36" t="s">
        <v>48</v>
      </c>
      <c r="B17" s="219"/>
      <c r="C17" s="219"/>
      <c r="D17" s="216"/>
      <c r="E17" s="354"/>
      <c r="F17" s="34"/>
    </row>
    <row r="18" spans="1:6" ht="13.5" customHeight="1">
      <c r="A18" s="36" t="s">
        <v>49</v>
      </c>
      <c r="B18" s="218">
        <v>1500000</v>
      </c>
      <c r="C18" s="218">
        <v>4352945</v>
      </c>
      <c r="D18" s="216">
        <v>4352945</v>
      </c>
      <c r="E18" s="354">
        <f t="shared" si="0"/>
        <v>1</v>
      </c>
      <c r="F18" s="34"/>
    </row>
    <row r="19" spans="1:6" ht="13.5" customHeight="1">
      <c r="A19" s="36" t="s">
        <v>50</v>
      </c>
      <c r="B19" s="218">
        <v>1259000</v>
      </c>
      <c r="C19" s="218">
        <v>1802644</v>
      </c>
      <c r="D19" s="216">
        <v>1802644</v>
      </c>
      <c r="E19" s="354">
        <f t="shared" si="0"/>
        <v>1</v>
      </c>
      <c r="F19" s="34"/>
    </row>
    <row r="20" spans="1:6" ht="13.5" customHeight="1">
      <c r="A20" s="36" t="s">
        <v>51</v>
      </c>
      <c r="B20" s="218">
        <v>500000</v>
      </c>
      <c r="C20" s="218">
        <v>620490</v>
      </c>
      <c r="D20" s="216">
        <v>620490</v>
      </c>
      <c r="E20" s="354">
        <f t="shared" si="0"/>
        <v>1</v>
      </c>
      <c r="F20" s="34"/>
    </row>
    <row r="21" spans="1:6" ht="13.5" customHeight="1">
      <c r="A21" s="36" t="s">
        <v>52</v>
      </c>
      <c r="B21" s="218">
        <v>3210000</v>
      </c>
      <c r="C21" s="218">
        <v>3359584</v>
      </c>
      <c r="D21" s="216">
        <v>3328088</v>
      </c>
      <c r="E21" s="354">
        <f t="shared" si="0"/>
        <v>0.99062502976558997</v>
      </c>
      <c r="F21" s="34"/>
    </row>
    <row r="22" spans="1:6" ht="13.5" customHeight="1">
      <c r="A22" s="36" t="s">
        <v>53</v>
      </c>
      <c r="B22" s="218">
        <v>85000</v>
      </c>
      <c r="C22" s="218">
        <v>21562</v>
      </c>
      <c r="D22" s="216">
        <v>21562</v>
      </c>
      <c r="E22" s="354">
        <f t="shared" si="0"/>
        <v>1</v>
      </c>
      <c r="F22" s="34"/>
    </row>
    <row r="23" spans="1:6" ht="13.5" customHeight="1">
      <c r="A23" s="36" t="s">
        <v>90</v>
      </c>
      <c r="B23" s="219"/>
      <c r="C23" s="219"/>
      <c r="D23" s="216"/>
      <c r="E23" s="354"/>
      <c r="F23" s="34"/>
    </row>
    <row r="24" spans="1:6" ht="13.5" customHeight="1">
      <c r="A24" s="37" t="s">
        <v>54</v>
      </c>
      <c r="B24" s="218">
        <v>33859000</v>
      </c>
      <c r="C24" s="218">
        <v>41630132</v>
      </c>
      <c r="D24" s="216">
        <v>39000976</v>
      </c>
      <c r="E24" s="354">
        <f t="shared" si="0"/>
        <v>0.93684487956944262</v>
      </c>
      <c r="F24" s="34"/>
    </row>
    <row r="25" spans="1:6" ht="13.5" customHeight="1">
      <c r="A25" s="36" t="s">
        <v>92</v>
      </c>
      <c r="B25" s="218">
        <v>36222000</v>
      </c>
      <c r="C25" s="218">
        <v>40100000</v>
      </c>
      <c r="D25" s="216">
        <v>40100000</v>
      </c>
      <c r="E25" s="354">
        <f t="shared" si="0"/>
        <v>1</v>
      </c>
      <c r="F25" s="34"/>
    </row>
    <row r="26" spans="1:6" ht="13.5" customHeight="1">
      <c r="A26" s="36" t="s">
        <v>55</v>
      </c>
      <c r="B26" s="219"/>
      <c r="C26" s="219"/>
      <c r="D26" s="216"/>
      <c r="E26" s="354"/>
      <c r="F26" s="34"/>
    </row>
    <row r="27" spans="1:6" ht="13.5" customHeight="1">
      <c r="A27" s="36" t="s">
        <v>56</v>
      </c>
      <c r="B27" s="219"/>
      <c r="C27" s="219">
        <v>34945</v>
      </c>
      <c r="D27" s="216">
        <v>34944</v>
      </c>
      <c r="E27" s="354">
        <f t="shared" si="0"/>
        <v>0.99997138360280435</v>
      </c>
      <c r="F27" s="34"/>
    </row>
    <row r="28" spans="1:6" s="16" customFormat="1" ht="13.5" customHeight="1">
      <c r="A28" s="15" t="s">
        <v>57</v>
      </c>
      <c r="B28" s="221">
        <f>SUM(B10:B27)</f>
        <v>231181000</v>
      </c>
      <c r="C28" s="221">
        <f>SUM(C10:C27)</f>
        <v>289330724</v>
      </c>
      <c r="D28" s="221">
        <f>SUM(D10:D27)</f>
        <v>273851926</v>
      </c>
      <c r="E28" s="354">
        <f t="shared" si="0"/>
        <v>0.94650136775657467</v>
      </c>
      <c r="F28" s="69"/>
    </row>
    <row r="29" spans="1:6" ht="13.5" customHeight="1">
      <c r="A29" s="13" t="s">
        <v>58</v>
      </c>
      <c r="B29" s="216"/>
      <c r="C29" s="216"/>
      <c r="D29" s="216"/>
      <c r="E29" s="354"/>
      <c r="F29" s="34"/>
    </row>
    <row r="30" spans="1:6" ht="13.5" customHeight="1">
      <c r="A30" s="13" t="s">
        <v>59</v>
      </c>
      <c r="B30" s="216"/>
      <c r="C30" s="216"/>
      <c r="D30" s="216"/>
      <c r="E30" s="354"/>
      <c r="F30" s="34"/>
    </row>
    <row r="31" spans="1:6" ht="13.5" customHeight="1">
      <c r="A31" s="17" t="s">
        <v>60</v>
      </c>
      <c r="B31" s="216"/>
      <c r="C31" s="216"/>
      <c r="D31" s="216"/>
      <c r="E31" s="354"/>
      <c r="F31" s="34"/>
    </row>
    <row r="32" spans="1:6" ht="13.5" customHeight="1">
      <c r="A32" s="36" t="s">
        <v>61</v>
      </c>
      <c r="B32" s="216"/>
      <c r="C32" s="216"/>
      <c r="D32" s="216"/>
      <c r="E32" s="354"/>
      <c r="F32" s="34"/>
    </row>
    <row r="33" spans="1:6" ht="13.5" customHeight="1">
      <c r="A33" s="36" t="s">
        <v>91</v>
      </c>
      <c r="B33" s="216"/>
      <c r="C33" s="216"/>
      <c r="D33" s="216"/>
      <c r="E33" s="354"/>
      <c r="F33" s="34"/>
    </row>
    <row r="34" spans="1:6" ht="13.5" customHeight="1">
      <c r="A34" s="36" t="s">
        <v>62</v>
      </c>
      <c r="B34" s="216"/>
      <c r="C34" s="216"/>
      <c r="D34" s="216"/>
      <c r="E34" s="354"/>
      <c r="F34" s="34"/>
    </row>
    <row r="35" spans="1:6" ht="13.5" customHeight="1">
      <c r="A35" s="13" t="s">
        <v>63</v>
      </c>
      <c r="B35" s="216"/>
      <c r="C35" s="216">
        <v>986685</v>
      </c>
      <c r="D35" s="216">
        <v>986685</v>
      </c>
      <c r="E35" s="354">
        <f t="shared" si="0"/>
        <v>1</v>
      </c>
      <c r="F35" s="34"/>
    </row>
    <row r="36" spans="1:6" ht="13.5" customHeight="1">
      <c r="A36" s="13" t="s">
        <v>64</v>
      </c>
      <c r="B36" s="216"/>
      <c r="C36" s="216"/>
      <c r="D36" s="216"/>
      <c r="E36" s="354"/>
      <c r="F36" s="34"/>
    </row>
    <row r="37" spans="1:6" ht="13.5" customHeight="1">
      <c r="A37" s="13" t="s">
        <v>65</v>
      </c>
      <c r="B37" s="216"/>
      <c r="C37" s="216"/>
      <c r="D37" s="216"/>
      <c r="E37" s="354"/>
      <c r="F37" s="34"/>
    </row>
    <row r="38" spans="1:6" ht="13.5" customHeight="1">
      <c r="A38" s="36" t="s">
        <v>66</v>
      </c>
      <c r="B38" s="216"/>
      <c r="C38" s="216"/>
      <c r="D38" s="216"/>
      <c r="E38" s="354"/>
      <c r="F38" s="34"/>
    </row>
    <row r="39" spans="1:6" ht="13.5" customHeight="1">
      <c r="A39" s="36" t="s">
        <v>67</v>
      </c>
      <c r="B39" s="216"/>
      <c r="C39" s="216"/>
      <c r="D39" s="216"/>
      <c r="E39" s="354"/>
      <c r="F39" s="34"/>
    </row>
    <row r="40" spans="1:6" ht="13.5" customHeight="1">
      <c r="A40" s="36" t="s">
        <v>68</v>
      </c>
      <c r="B40" s="216"/>
      <c r="C40" s="216"/>
      <c r="D40" s="216"/>
      <c r="E40" s="354"/>
      <c r="F40" s="34"/>
    </row>
    <row r="41" spans="1:6" ht="13.5" customHeight="1">
      <c r="A41" s="36" t="s">
        <v>69</v>
      </c>
      <c r="B41" s="216"/>
      <c r="C41" s="216"/>
      <c r="D41" s="216"/>
      <c r="E41" s="354"/>
      <c r="F41" s="34"/>
    </row>
    <row r="42" spans="1:6" ht="13.5" customHeight="1">
      <c r="A42" s="36" t="s">
        <v>70</v>
      </c>
      <c r="B42" s="216"/>
      <c r="C42" s="216"/>
      <c r="D42" s="216"/>
      <c r="E42" s="354"/>
      <c r="F42" s="34"/>
    </row>
    <row r="43" spans="1:6" ht="13.5" customHeight="1">
      <c r="A43" s="13" t="s">
        <v>71</v>
      </c>
      <c r="B43" s="216"/>
      <c r="C43" s="216"/>
      <c r="D43" s="216"/>
      <c r="E43" s="354"/>
      <c r="F43" s="34"/>
    </row>
    <row r="44" spans="1:6" s="19" customFormat="1" ht="13.5" customHeight="1">
      <c r="A44" s="18" t="s">
        <v>72</v>
      </c>
      <c r="B44" s="221">
        <f>B28+B8+B7+B35</f>
        <v>411699684</v>
      </c>
      <c r="C44" s="221">
        <f>C28+C8+C7+C35</f>
        <v>473415843</v>
      </c>
      <c r="D44" s="221">
        <f>D28+D8+D7+D35</f>
        <v>457617545</v>
      </c>
      <c r="E44" s="354">
        <f t="shared" si="0"/>
        <v>0.96662913116745863</v>
      </c>
      <c r="F44" s="70"/>
    </row>
    <row r="45" spans="1:6" s="19" customFormat="1" ht="13.5" customHeight="1">
      <c r="A45" s="18"/>
      <c r="B45" s="223"/>
      <c r="C45" s="223"/>
      <c r="D45" s="224"/>
      <c r="E45" s="354"/>
      <c r="F45" s="70"/>
    </row>
    <row r="46" spans="1:6" s="19" customFormat="1" ht="13.5" customHeight="1">
      <c r="A46" s="18" t="s">
        <v>73</v>
      </c>
      <c r="B46" s="223"/>
      <c r="C46" s="223"/>
      <c r="D46" s="224"/>
      <c r="E46" s="354"/>
      <c r="F46" s="70"/>
    </row>
    <row r="47" spans="1:6" s="19" customFormat="1" ht="13.5" customHeight="1">
      <c r="A47" s="13" t="s">
        <v>39</v>
      </c>
      <c r="B47" s="225">
        <v>199362098</v>
      </c>
      <c r="C47" s="225">
        <v>197561134</v>
      </c>
      <c r="D47" s="216">
        <v>197561134</v>
      </c>
      <c r="E47" s="354">
        <f t="shared" si="0"/>
        <v>1</v>
      </c>
      <c r="F47" s="70"/>
    </row>
    <row r="48" spans="1:6" s="19" customFormat="1" ht="13.5" customHeight="1">
      <c r="A48" s="13" t="s">
        <v>40</v>
      </c>
      <c r="B48" s="225">
        <v>25917073</v>
      </c>
      <c r="C48" s="225">
        <v>26469770</v>
      </c>
      <c r="D48" s="216">
        <v>26469770</v>
      </c>
      <c r="E48" s="354">
        <f t="shared" si="0"/>
        <v>1</v>
      </c>
      <c r="F48" s="70"/>
    </row>
    <row r="49" spans="1:6" s="19" customFormat="1" ht="13.5" customHeight="1">
      <c r="A49" s="13" t="s">
        <v>41</v>
      </c>
      <c r="B49" s="225"/>
      <c r="C49" s="225"/>
      <c r="D49" s="216"/>
      <c r="E49" s="354"/>
      <c r="F49" s="70"/>
    </row>
    <row r="50" spans="1:6" s="19" customFormat="1" ht="13.5" customHeight="1">
      <c r="A50" s="36" t="s">
        <v>42</v>
      </c>
      <c r="B50" s="225">
        <v>315000</v>
      </c>
      <c r="C50" s="225">
        <v>0</v>
      </c>
      <c r="D50" s="216">
        <v>0</v>
      </c>
      <c r="E50" s="354"/>
      <c r="F50" s="70"/>
    </row>
    <row r="51" spans="1:6" s="19" customFormat="1" ht="13.5" customHeight="1">
      <c r="A51" s="36" t="s">
        <v>43</v>
      </c>
      <c r="B51" s="225">
        <v>58496000</v>
      </c>
      <c r="C51" s="225">
        <v>49329341</v>
      </c>
      <c r="D51" s="216">
        <v>48487302</v>
      </c>
      <c r="E51" s="354">
        <f t="shared" si="0"/>
        <v>0.98293026051169019</v>
      </c>
      <c r="F51" s="70"/>
    </row>
    <row r="52" spans="1:6" s="19" customFormat="1" ht="13.5" customHeight="1">
      <c r="A52" s="36" t="s">
        <v>44</v>
      </c>
      <c r="B52" s="225"/>
      <c r="C52" s="225"/>
      <c r="D52" s="216"/>
      <c r="E52" s="354"/>
      <c r="F52" s="70"/>
    </row>
    <row r="53" spans="1:6" s="19" customFormat="1" ht="13.5" customHeight="1">
      <c r="A53" s="36" t="s">
        <v>45</v>
      </c>
      <c r="B53" s="225">
        <v>270000</v>
      </c>
      <c r="C53" s="225">
        <v>290954</v>
      </c>
      <c r="D53" s="216">
        <v>290954</v>
      </c>
      <c r="E53" s="354">
        <f t="shared" si="0"/>
        <v>1</v>
      </c>
      <c r="F53" s="70"/>
    </row>
    <row r="54" spans="1:6" s="19" customFormat="1" ht="13.5" customHeight="1">
      <c r="A54" s="36" t="s">
        <v>46</v>
      </c>
      <c r="B54" s="225">
        <v>395000</v>
      </c>
      <c r="C54" s="225">
        <v>362595</v>
      </c>
      <c r="D54" s="216">
        <v>362595</v>
      </c>
      <c r="E54" s="354">
        <f t="shared" si="0"/>
        <v>1</v>
      </c>
      <c r="F54" s="70"/>
    </row>
    <row r="55" spans="1:6" s="19" customFormat="1" ht="13.5" customHeight="1">
      <c r="A55" s="36" t="s">
        <v>47</v>
      </c>
      <c r="B55" s="225">
        <v>11507000</v>
      </c>
      <c r="C55" s="225">
        <v>18498543</v>
      </c>
      <c r="D55" s="216">
        <v>17640798</v>
      </c>
      <c r="E55" s="354">
        <f t="shared" si="0"/>
        <v>0.95363175359270191</v>
      </c>
      <c r="F55" s="70"/>
    </row>
    <row r="56" spans="1:6" s="19" customFormat="1" ht="13.5" customHeight="1">
      <c r="A56" s="36" t="s">
        <v>87</v>
      </c>
      <c r="B56" s="225"/>
      <c r="C56" s="225">
        <v>38297</v>
      </c>
      <c r="D56" s="216">
        <v>38297</v>
      </c>
      <c r="E56" s="354">
        <f t="shared" si="0"/>
        <v>1</v>
      </c>
      <c r="F56" s="70"/>
    </row>
    <row r="57" spans="1:6" s="19" customFormat="1" ht="13.5" customHeight="1">
      <c r="A57" s="36" t="s">
        <v>48</v>
      </c>
      <c r="B57" s="225">
        <v>180000</v>
      </c>
      <c r="C57" s="225">
        <v>24000</v>
      </c>
      <c r="D57" s="216">
        <v>24000</v>
      </c>
      <c r="E57" s="354">
        <f t="shared" si="0"/>
        <v>1</v>
      </c>
      <c r="F57" s="70"/>
    </row>
    <row r="58" spans="1:6" s="19" customFormat="1" ht="13.5" customHeight="1">
      <c r="A58" s="36" t="s">
        <v>49</v>
      </c>
      <c r="B58" s="225">
        <v>3125000</v>
      </c>
      <c r="C58" s="225">
        <v>2357325</v>
      </c>
      <c r="D58" s="216">
        <v>2327325</v>
      </c>
      <c r="E58" s="354">
        <f t="shared" si="0"/>
        <v>0.987273710667812</v>
      </c>
      <c r="F58" s="70"/>
    </row>
    <row r="59" spans="1:6" s="19" customFormat="1" ht="13.5" customHeight="1">
      <c r="A59" s="36" t="s">
        <v>50</v>
      </c>
      <c r="B59" s="225">
        <v>750000</v>
      </c>
      <c r="C59" s="225">
        <v>1755586</v>
      </c>
      <c r="D59" s="216">
        <v>1753795</v>
      </c>
      <c r="E59" s="354">
        <f t="shared" si="0"/>
        <v>0.99897982781817585</v>
      </c>
      <c r="F59" s="70"/>
    </row>
    <row r="60" spans="1:6" s="19" customFormat="1" ht="13.5" customHeight="1">
      <c r="A60" s="36" t="s">
        <v>51</v>
      </c>
      <c r="B60" s="225">
        <v>910000</v>
      </c>
      <c r="C60" s="225">
        <v>3333123</v>
      </c>
      <c r="D60" s="216">
        <v>2217375</v>
      </c>
      <c r="E60" s="354">
        <f t="shared" si="0"/>
        <v>0.66525447755753386</v>
      </c>
      <c r="F60" s="70"/>
    </row>
    <row r="61" spans="1:6" s="19" customFormat="1" ht="13.5" customHeight="1">
      <c r="A61" s="36" t="s">
        <v>52</v>
      </c>
      <c r="B61" s="225">
        <v>41053000</v>
      </c>
      <c r="C61" s="225">
        <v>52637800</v>
      </c>
      <c r="D61" s="216">
        <v>49998616</v>
      </c>
      <c r="E61" s="354">
        <f t="shared" si="0"/>
        <v>0.94986143037892923</v>
      </c>
      <c r="F61" s="70"/>
    </row>
    <row r="62" spans="1:6" s="19" customFormat="1" ht="13.5" customHeight="1">
      <c r="A62" s="36" t="s">
        <v>53</v>
      </c>
      <c r="B62" s="225"/>
      <c r="C62" s="225"/>
      <c r="D62" s="216"/>
      <c r="E62" s="354"/>
      <c r="F62" s="70"/>
    </row>
    <row r="63" spans="1:6" s="19" customFormat="1" ht="13.5" customHeight="1">
      <c r="A63" s="36" t="s">
        <v>90</v>
      </c>
      <c r="B63" s="225"/>
      <c r="C63" s="225"/>
      <c r="D63" s="216"/>
      <c r="E63" s="354"/>
      <c r="F63" s="70"/>
    </row>
    <row r="64" spans="1:6" s="19" customFormat="1" ht="13.5" customHeight="1">
      <c r="A64" s="37" t="s">
        <v>54</v>
      </c>
      <c r="B64" s="225">
        <v>30140000</v>
      </c>
      <c r="C64" s="225">
        <v>31585522</v>
      </c>
      <c r="D64" s="216">
        <v>30907155</v>
      </c>
      <c r="E64" s="354">
        <f t="shared" si="0"/>
        <v>0.97852284980441351</v>
      </c>
      <c r="F64" s="70"/>
    </row>
    <row r="65" spans="1:6" s="19" customFormat="1" ht="13.5" customHeight="1">
      <c r="A65" s="36" t="s">
        <v>92</v>
      </c>
      <c r="B65" s="225">
        <v>9525000</v>
      </c>
      <c r="C65" s="225">
        <v>15834800</v>
      </c>
      <c r="D65" s="216">
        <v>15834800</v>
      </c>
      <c r="E65" s="354">
        <f t="shared" si="0"/>
        <v>1</v>
      </c>
      <c r="F65" s="70"/>
    </row>
    <row r="66" spans="1:6" s="19" customFormat="1" ht="13.5" customHeight="1">
      <c r="A66" s="36" t="s">
        <v>55</v>
      </c>
      <c r="B66" s="225"/>
      <c r="C66" s="225"/>
      <c r="D66" s="216"/>
      <c r="E66" s="354"/>
      <c r="F66" s="70"/>
    </row>
    <row r="67" spans="1:6" s="19" customFormat="1" ht="13.5" customHeight="1">
      <c r="A67" s="36" t="s">
        <v>56</v>
      </c>
      <c r="B67" s="226">
        <v>947000</v>
      </c>
      <c r="C67" s="226">
        <v>1970577</v>
      </c>
      <c r="D67" s="227">
        <v>1970577</v>
      </c>
      <c r="E67" s="354">
        <f t="shared" si="0"/>
        <v>1</v>
      </c>
      <c r="F67" s="70"/>
    </row>
    <row r="68" spans="1:6" s="19" customFormat="1" ht="13.5" customHeight="1">
      <c r="A68" s="15" t="s">
        <v>57</v>
      </c>
      <c r="B68" s="228">
        <f>SUM(B50:B67)</f>
        <v>157613000</v>
      </c>
      <c r="C68" s="228">
        <f>SUM(C50:C67)</f>
        <v>178018463</v>
      </c>
      <c r="D68" s="228">
        <f>SUM(D50:D67)</f>
        <v>171853589</v>
      </c>
      <c r="E68" s="354">
        <f t="shared" si="0"/>
        <v>0.96536946844665206</v>
      </c>
      <c r="F68" s="70"/>
    </row>
    <row r="69" spans="1:6" s="19" customFormat="1" ht="13.5" customHeight="1">
      <c r="A69" s="13" t="s">
        <v>58</v>
      </c>
      <c r="B69" s="229"/>
      <c r="C69" s="229"/>
      <c r="D69" s="230"/>
      <c r="E69" s="354"/>
      <c r="F69" s="70"/>
    </row>
    <row r="70" spans="1:6" s="19" customFormat="1" ht="13.5" customHeight="1">
      <c r="A70" s="13" t="s">
        <v>59</v>
      </c>
      <c r="B70" s="229"/>
      <c r="C70" s="229"/>
      <c r="D70" s="230"/>
      <c r="E70" s="354"/>
      <c r="F70" s="70"/>
    </row>
    <row r="71" spans="1:6" s="19" customFormat="1" ht="13.5" customHeight="1">
      <c r="A71" s="17" t="s">
        <v>60</v>
      </c>
      <c r="B71" s="229"/>
      <c r="C71" s="229"/>
      <c r="D71" s="230"/>
      <c r="E71" s="354"/>
      <c r="F71" s="70"/>
    </row>
    <row r="72" spans="1:6" s="19" customFormat="1" ht="13.5" customHeight="1">
      <c r="A72" s="36" t="s">
        <v>61</v>
      </c>
      <c r="B72" s="229"/>
      <c r="C72" s="229"/>
      <c r="D72" s="230"/>
      <c r="E72" s="354"/>
      <c r="F72" s="70"/>
    </row>
    <row r="73" spans="1:6" s="19" customFormat="1" ht="13.5" customHeight="1">
      <c r="A73" s="36" t="s">
        <v>91</v>
      </c>
      <c r="B73" s="229"/>
      <c r="C73" s="229"/>
      <c r="D73" s="230"/>
      <c r="E73" s="354"/>
      <c r="F73" s="70"/>
    </row>
    <row r="74" spans="1:6" s="19" customFormat="1" ht="13.5" customHeight="1">
      <c r="A74" s="36" t="s">
        <v>62</v>
      </c>
      <c r="B74" s="229"/>
      <c r="C74" s="229"/>
      <c r="D74" s="230"/>
      <c r="E74" s="354"/>
      <c r="F74" s="70"/>
    </row>
    <row r="75" spans="1:6" s="19" customFormat="1" ht="13.5" customHeight="1">
      <c r="A75" s="13" t="s">
        <v>63</v>
      </c>
      <c r="B75" s="225">
        <v>5604286</v>
      </c>
      <c r="C75" s="225">
        <v>47197557</v>
      </c>
      <c r="D75" s="230">
        <v>47197557</v>
      </c>
      <c r="E75" s="354">
        <f t="shared" ref="E75:E135" si="1">SUM(D75/C75)</f>
        <v>1</v>
      </c>
      <c r="F75" s="70"/>
    </row>
    <row r="76" spans="1:6" s="19" customFormat="1" ht="13.5" customHeight="1">
      <c r="A76" s="13" t="s">
        <v>64</v>
      </c>
      <c r="B76" s="229"/>
      <c r="C76" s="229">
        <v>6334319</v>
      </c>
      <c r="D76" s="230">
        <v>3327576</v>
      </c>
      <c r="E76" s="354">
        <f t="shared" si="1"/>
        <v>0.52532497968605618</v>
      </c>
      <c r="F76" s="70"/>
    </row>
    <row r="77" spans="1:6" s="19" customFormat="1" ht="13.5" customHeight="1">
      <c r="A77" s="13" t="s">
        <v>65</v>
      </c>
      <c r="B77" s="229"/>
      <c r="C77" s="229"/>
      <c r="D77" s="230"/>
      <c r="E77" s="354"/>
      <c r="F77" s="70"/>
    </row>
    <row r="78" spans="1:6" s="19" customFormat="1" ht="13.5" customHeight="1">
      <c r="A78" s="36" t="s">
        <v>66</v>
      </c>
      <c r="B78" s="229"/>
      <c r="C78" s="229"/>
      <c r="D78" s="230"/>
      <c r="E78" s="354"/>
      <c r="F78" s="70"/>
    </row>
    <row r="79" spans="1:6" s="19" customFormat="1" ht="13.5" customHeight="1">
      <c r="A79" s="36" t="s">
        <v>67</v>
      </c>
      <c r="B79" s="229"/>
      <c r="C79" s="229"/>
      <c r="D79" s="230"/>
      <c r="E79" s="354"/>
      <c r="F79" s="70"/>
    </row>
    <row r="80" spans="1:6" s="19" customFormat="1" ht="13.5" customHeight="1">
      <c r="A80" s="36" t="s">
        <v>68</v>
      </c>
      <c r="B80" s="229"/>
      <c r="C80" s="229"/>
      <c r="D80" s="230"/>
      <c r="E80" s="354"/>
      <c r="F80" s="70"/>
    </row>
    <row r="81" spans="1:6" s="19" customFormat="1" ht="13.5" customHeight="1">
      <c r="A81" s="36" t="s">
        <v>69</v>
      </c>
      <c r="B81" s="229"/>
      <c r="C81" s="229"/>
      <c r="D81" s="230"/>
      <c r="E81" s="354"/>
      <c r="F81" s="70"/>
    </row>
    <row r="82" spans="1:6" s="19" customFormat="1" ht="13.5" customHeight="1">
      <c r="A82" s="36" t="s">
        <v>70</v>
      </c>
      <c r="B82" s="229"/>
      <c r="C82" s="229"/>
      <c r="D82" s="230"/>
      <c r="E82" s="354"/>
      <c r="F82" s="70"/>
    </row>
    <row r="83" spans="1:6" s="19" customFormat="1" ht="13.5" customHeight="1">
      <c r="A83" s="13" t="s">
        <v>71</v>
      </c>
      <c r="B83" s="229"/>
      <c r="C83" s="229"/>
      <c r="D83" s="230"/>
      <c r="E83" s="354"/>
      <c r="F83" s="70"/>
    </row>
    <row r="84" spans="1:6" s="19" customFormat="1" ht="13.5" customHeight="1">
      <c r="A84" s="18" t="s">
        <v>72</v>
      </c>
      <c r="B84" s="228">
        <f>B68+B48+B47+B75+B76</f>
        <v>388496457</v>
      </c>
      <c r="C84" s="228">
        <f>C68+C48+C47+C75+C76</f>
        <v>455581243</v>
      </c>
      <c r="D84" s="228">
        <f>D68+D48+D47+D75+D76</f>
        <v>446409626</v>
      </c>
      <c r="E84" s="354">
        <f t="shared" si="1"/>
        <v>0.97986831736178392</v>
      </c>
      <c r="F84" s="70"/>
    </row>
    <row r="85" spans="1:6" s="19" customFormat="1" ht="13.5" customHeight="1">
      <c r="A85" s="18"/>
      <c r="B85" s="223"/>
      <c r="C85" s="223"/>
      <c r="D85" s="224"/>
      <c r="E85" s="354"/>
      <c r="F85" s="70"/>
    </row>
    <row r="86" spans="1:6" ht="13.5" customHeight="1">
      <c r="A86" s="12" t="s">
        <v>74</v>
      </c>
      <c r="B86" s="229"/>
      <c r="C86" s="229"/>
      <c r="D86" s="230"/>
      <c r="E86" s="354"/>
      <c r="F86" s="34"/>
    </row>
    <row r="87" spans="1:6" ht="13.5" customHeight="1">
      <c r="A87" s="13" t="s">
        <v>39</v>
      </c>
      <c r="B87" s="218">
        <v>334488360</v>
      </c>
      <c r="C87" s="218">
        <v>325073954</v>
      </c>
      <c r="D87" s="216">
        <v>324949147</v>
      </c>
      <c r="E87" s="354">
        <f t="shared" si="1"/>
        <v>0.99961606582605511</v>
      </c>
      <c r="F87" s="34"/>
    </row>
    <row r="88" spans="1:6" ht="13.5" customHeight="1">
      <c r="A88" s="13" t="s">
        <v>40</v>
      </c>
      <c r="B88" s="218">
        <v>42343820</v>
      </c>
      <c r="C88" s="218">
        <v>44863924</v>
      </c>
      <c r="D88" s="216">
        <v>44857424</v>
      </c>
      <c r="E88" s="354">
        <f t="shared" si="1"/>
        <v>0.99985511744358335</v>
      </c>
      <c r="F88" s="34"/>
    </row>
    <row r="89" spans="1:6" ht="13.5" customHeight="1">
      <c r="A89" s="13" t="s">
        <v>41</v>
      </c>
      <c r="B89" s="219"/>
      <c r="C89" s="219"/>
      <c r="D89" s="216"/>
      <c r="E89" s="354"/>
      <c r="F89" s="34"/>
    </row>
    <row r="90" spans="1:6" ht="13.5" customHeight="1">
      <c r="A90" s="36" t="s">
        <v>42</v>
      </c>
      <c r="B90" s="218">
        <v>125000</v>
      </c>
      <c r="C90" s="218">
        <v>290526</v>
      </c>
      <c r="D90" s="216">
        <v>260526</v>
      </c>
      <c r="E90" s="354">
        <f t="shared" si="1"/>
        <v>0.89673901819458501</v>
      </c>
      <c r="F90" s="34"/>
    </row>
    <row r="91" spans="1:6" ht="13.5" customHeight="1">
      <c r="A91" s="36" t="s">
        <v>43</v>
      </c>
      <c r="B91" s="218">
        <v>4556000</v>
      </c>
      <c r="C91" s="218">
        <v>4988650</v>
      </c>
      <c r="D91" s="216">
        <v>4958949</v>
      </c>
      <c r="E91" s="354">
        <f t="shared" si="1"/>
        <v>0.99404628506710235</v>
      </c>
      <c r="F91" s="34"/>
    </row>
    <row r="92" spans="1:6" ht="13.5" customHeight="1">
      <c r="A92" s="36" t="s">
        <v>44</v>
      </c>
      <c r="B92" s="219"/>
      <c r="C92" s="219"/>
      <c r="D92" s="216"/>
      <c r="E92" s="354"/>
      <c r="F92" s="34"/>
    </row>
    <row r="93" spans="1:6" ht="13.5" customHeight="1">
      <c r="A93" s="36" t="s">
        <v>45</v>
      </c>
      <c r="B93" s="218">
        <v>350000</v>
      </c>
      <c r="C93" s="218">
        <v>387254</v>
      </c>
      <c r="D93" s="216">
        <v>387254</v>
      </c>
      <c r="E93" s="354">
        <f t="shared" si="1"/>
        <v>1</v>
      </c>
      <c r="F93" s="34"/>
    </row>
    <row r="94" spans="1:6" ht="13.5" customHeight="1">
      <c r="A94" s="36" t="s">
        <v>46</v>
      </c>
      <c r="B94" s="218">
        <v>362000</v>
      </c>
      <c r="C94" s="218">
        <v>367862</v>
      </c>
      <c r="D94" s="216">
        <v>367862</v>
      </c>
      <c r="E94" s="354">
        <f t="shared" si="1"/>
        <v>1</v>
      </c>
      <c r="F94" s="34"/>
    </row>
    <row r="95" spans="1:6" ht="13.5" customHeight="1">
      <c r="A95" s="36" t="s">
        <v>47</v>
      </c>
      <c r="B95" s="218">
        <v>8800000</v>
      </c>
      <c r="C95" s="218">
        <v>13679204</v>
      </c>
      <c r="D95" s="216">
        <v>12925156</v>
      </c>
      <c r="E95" s="354">
        <f t="shared" si="1"/>
        <v>0.94487632467503224</v>
      </c>
      <c r="F95" s="34"/>
    </row>
    <row r="96" spans="1:6" ht="13.5" customHeight="1">
      <c r="A96" s="36" t="s">
        <v>87</v>
      </c>
      <c r="B96" s="218">
        <v>20000</v>
      </c>
      <c r="C96" s="218">
        <v>20000</v>
      </c>
      <c r="D96" s="216"/>
      <c r="E96" s="354">
        <f t="shared" si="1"/>
        <v>0</v>
      </c>
      <c r="F96" s="34"/>
    </row>
    <row r="97" spans="1:6" ht="13.5" customHeight="1">
      <c r="A97" s="36" t="s">
        <v>48</v>
      </c>
      <c r="B97" s="218">
        <v>1008000</v>
      </c>
      <c r="C97" s="218">
        <v>1048457</v>
      </c>
      <c r="D97" s="216">
        <v>1048457</v>
      </c>
      <c r="E97" s="354">
        <f t="shared" si="1"/>
        <v>1</v>
      </c>
      <c r="F97" s="34"/>
    </row>
    <row r="98" spans="1:6" ht="13.5" customHeight="1">
      <c r="A98" s="36" t="s">
        <v>49</v>
      </c>
      <c r="B98" s="218">
        <v>2170000</v>
      </c>
      <c r="C98" s="218">
        <v>459890</v>
      </c>
      <c r="D98" s="216">
        <v>459890</v>
      </c>
      <c r="E98" s="354">
        <f t="shared" si="1"/>
        <v>1</v>
      </c>
      <c r="F98" s="34"/>
    </row>
    <row r="99" spans="1:6" ht="13.5" customHeight="1">
      <c r="A99" s="36" t="s">
        <v>50</v>
      </c>
      <c r="B99" s="218">
        <v>1700000</v>
      </c>
      <c r="C99" s="218">
        <v>2668634</v>
      </c>
      <c r="D99" s="216">
        <v>2668634</v>
      </c>
      <c r="E99" s="354">
        <f t="shared" si="1"/>
        <v>1</v>
      </c>
      <c r="F99" s="34"/>
    </row>
    <row r="100" spans="1:6" ht="13.5" customHeight="1">
      <c r="A100" s="36" t="s">
        <v>51</v>
      </c>
      <c r="B100" s="218">
        <v>4217000</v>
      </c>
      <c r="C100" s="218">
        <v>2570704</v>
      </c>
      <c r="D100" s="216">
        <v>2223675</v>
      </c>
      <c r="E100" s="354">
        <f t="shared" si="1"/>
        <v>0.86500623953594036</v>
      </c>
      <c r="F100" s="34"/>
    </row>
    <row r="101" spans="1:6" ht="13.5" customHeight="1">
      <c r="A101" s="36" t="s">
        <v>52</v>
      </c>
      <c r="B101" s="218">
        <v>1216000</v>
      </c>
      <c r="C101" s="218">
        <v>1417804</v>
      </c>
      <c r="D101" s="216">
        <v>1381578</v>
      </c>
      <c r="E101" s="354">
        <f t="shared" si="1"/>
        <v>0.97444921865081491</v>
      </c>
      <c r="F101" s="34"/>
    </row>
    <row r="102" spans="1:6" ht="13.5" customHeight="1">
      <c r="A102" s="36" t="s">
        <v>53</v>
      </c>
      <c r="B102" s="218">
        <v>75000</v>
      </c>
      <c r="C102" s="218">
        <v>141842</v>
      </c>
      <c r="D102" s="216">
        <v>134176</v>
      </c>
      <c r="E102" s="354">
        <f t="shared" si="1"/>
        <v>0.94595394875988781</v>
      </c>
      <c r="F102" s="34"/>
    </row>
    <row r="103" spans="1:6" ht="13.5" customHeight="1">
      <c r="A103" s="36" t="s">
        <v>90</v>
      </c>
      <c r="B103" s="219"/>
      <c r="C103" s="219"/>
      <c r="D103" s="216"/>
      <c r="E103" s="354"/>
      <c r="F103" s="34"/>
    </row>
    <row r="104" spans="1:6" ht="13.5" customHeight="1">
      <c r="A104" s="37" t="s">
        <v>54</v>
      </c>
      <c r="B104" s="218">
        <v>5401000</v>
      </c>
      <c r="C104" s="218">
        <v>6574096</v>
      </c>
      <c r="D104" s="216">
        <v>6215638</v>
      </c>
      <c r="E104" s="354">
        <f t="shared" si="1"/>
        <v>0.945474176221339</v>
      </c>
      <c r="F104" s="34"/>
    </row>
    <row r="105" spans="1:6" ht="13.5" customHeight="1">
      <c r="A105" s="36" t="s">
        <v>92</v>
      </c>
      <c r="B105" s="219"/>
      <c r="C105" s="219"/>
      <c r="D105" s="216"/>
      <c r="E105" s="354"/>
      <c r="F105" s="34"/>
    </row>
    <row r="106" spans="1:6" ht="13.5" customHeight="1">
      <c r="A106" s="36" t="s">
        <v>55</v>
      </c>
      <c r="B106" s="219"/>
      <c r="C106" s="219"/>
      <c r="D106" s="216"/>
      <c r="E106" s="354"/>
      <c r="F106" s="34"/>
    </row>
    <row r="107" spans="1:6" ht="13.5" customHeight="1">
      <c r="A107" s="36" t="s">
        <v>56</v>
      </c>
      <c r="B107" s="219"/>
      <c r="C107" s="219">
        <v>274471</v>
      </c>
      <c r="D107" s="216">
        <v>273954</v>
      </c>
      <c r="E107" s="354">
        <f t="shared" si="1"/>
        <v>0.99811637659351993</v>
      </c>
      <c r="F107" s="34"/>
    </row>
    <row r="108" spans="1:6" ht="13.5" customHeight="1">
      <c r="A108" s="15" t="s">
        <v>57</v>
      </c>
      <c r="B108" s="228">
        <f>SUM(B90:B107)</f>
        <v>30000000</v>
      </c>
      <c r="C108" s="228">
        <f>SUM(C90:C107)</f>
        <v>34889394</v>
      </c>
      <c r="D108" s="228">
        <f t="shared" ref="D108" si="2">SUM(D90:D107)</f>
        <v>33305749</v>
      </c>
      <c r="E108" s="354">
        <f t="shared" si="1"/>
        <v>0.95460955842339934</v>
      </c>
      <c r="F108" s="34"/>
    </row>
    <row r="109" spans="1:6" ht="13.5" customHeight="1">
      <c r="A109" s="13" t="s">
        <v>58</v>
      </c>
      <c r="B109" s="229"/>
      <c r="C109" s="229"/>
      <c r="D109" s="230"/>
      <c r="E109" s="354"/>
      <c r="F109" s="34"/>
    </row>
    <row r="110" spans="1:6" ht="13.5" customHeight="1">
      <c r="A110" s="13" t="s">
        <v>59</v>
      </c>
      <c r="B110" s="229"/>
      <c r="C110" s="229"/>
      <c r="D110" s="230"/>
      <c r="E110" s="354"/>
      <c r="F110" s="34"/>
    </row>
    <row r="111" spans="1:6" ht="13.5" customHeight="1">
      <c r="A111" s="17" t="s">
        <v>60</v>
      </c>
      <c r="B111" s="229"/>
      <c r="C111" s="229"/>
      <c r="D111" s="230"/>
      <c r="E111" s="354"/>
      <c r="F111" s="34"/>
    </row>
    <row r="112" spans="1:6" ht="13.5" customHeight="1">
      <c r="A112" s="36" t="s">
        <v>61</v>
      </c>
      <c r="B112" s="229"/>
      <c r="C112" s="229"/>
      <c r="D112" s="230"/>
      <c r="E112" s="354"/>
      <c r="F112" s="34"/>
    </row>
    <row r="113" spans="1:6" s="20" customFormat="1" ht="13.5" customHeight="1">
      <c r="A113" s="36" t="s">
        <v>91</v>
      </c>
      <c r="B113" s="231"/>
      <c r="C113" s="231"/>
      <c r="D113" s="232"/>
      <c r="E113" s="354"/>
      <c r="F113" s="71"/>
    </row>
    <row r="114" spans="1:6" s="20" customFormat="1" ht="13.5" customHeight="1">
      <c r="A114" s="36" t="s">
        <v>62</v>
      </c>
      <c r="B114" s="231"/>
      <c r="C114" s="231"/>
      <c r="D114" s="232"/>
      <c r="E114" s="354"/>
      <c r="F114" s="71"/>
    </row>
    <row r="115" spans="1:6" s="20" customFormat="1" ht="13.5" customHeight="1">
      <c r="A115" s="13" t="s">
        <v>63</v>
      </c>
      <c r="B115" s="229">
        <v>8000000</v>
      </c>
      <c r="C115" s="229">
        <v>17811892</v>
      </c>
      <c r="D115" s="230">
        <v>17811892</v>
      </c>
      <c r="E115" s="354">
        <f t="shared" si="1"/>
        <v>1</v>
      </c>
      <c r="F115" s="71"/>
    </row>
    <row r="116" spans="1:6" ht="13.5" customHeight="1">
      <c r="A116" s="13" t="s">
        <v>64</v>
      </c>
      <c r="B116" s="229"/>
      <c r="C116" s="229">
        <v>7508159</v>
      </c>
      <c r="D116" s="230">
        <v>7508159</v>
      </c>
      <c r="E116" s="354">
        <f t="shared" si="1"/>
        <v>1</v>
      </c>
      <c r="F116" s="34"/>
    </row>
    <row r="117" spans="1:6" ht="13.5" customHeight="1">
      <c r="A117" s="13" t="s">
        <v>65</v>
      </c>
      <c r="B117" s="229"/>
      <c r="C117" s="229"/>
      <c r="D117" s="230"/>
      <c r="E117" s="354"/>
      <c r="F117" s="34"/>
    </row>
    <row r="118" spans="1:6" ht="13.5" customHeight="1">
      <c r="A118" s="36" t="s">
        <v>66</v>
      </c>
      <c r="B118" s="231"/>
      <c r="C118" s="231"/>
      <c r="D118" s="232"/>
      <c r="E118" s="354"/>
      <c r="F118" s="34"/>
    </row>
    <row r="119" spans="1:6" s="20" customFormat="1" ht="13.5" customHeight="1">
      <c r="A119" s="36" t="s">
        <v>67</v>
      </c>
      <c r="B119" s="234"/>
      <c r="C119" s="234"/>
      <c r="D119" s="235"/>
      <c r="E119" s="354"/>
      <c r="F119" s="71"/>
    </row>
    <row r="120" spans="1:6" s="20" customFormat="1" ht="13.5" customHeight="1">
      <c r="A120" s="36" t="s">
        <v>68</v>
      </c>
      <c r="B120" s="234"/>
      <c r="C120" s="234"/>
      <c r="D120" s="235"/>
      <c r="E120" s="354"/>
      <c r="F120" s="71"/>
    </row>
    <row r="121" spans="1:6" ht="13.5" customHeight="1">
      <c r="A121" s="36" t="s">
        <v>69</v>
      </c>
      <c r="B121" s="229"/>
      <c r="C121" s="229"/>
      <c r="D121" s="230"/>
      <c r="E121" s="354"/>
      <c r="F121" s="34"/>
    </row>
    <row r="122" spans="1:6" ht="13.5" customHeight="1">
      <c r="A122" s="36" t="s">
        <v>70</v>
      </c>
      <c r="B122" s="229"/>
      <c r="C122" s="229"/>
      <c r="D122" s="230"/>
      <c r="E122" s="354"/>
      <c r="F122" s="34"/>
    </row>
    <row r="123" spans="1:6" ht="13.5" customHeight="1">
      <c r="A123" s="13" t="s">
        <v>71</v>
      </c>
      <c r="B123" s="229"/>
      <c r="C123" s="229"/>
      <c r="D123" s="230"/>
      <c r="E123" s="354"/>
      <c r="F123" s="34"/>
    </row>
    <row r="124" spans="1:6" ht="13.5" customHeight="1">
      <c r="A124" s="18" t="s">
        <v>72</v>
      </c>
      <c r="B124" s="228">
        <f>B108+B87+B88+B115</f>
        <v>414832180</v>
      </c>
      <c r="C124" s="228">
        <f>C108+C87+C88+C115+C116</f>
        <v>430147323</v>
      </c>
      <c r="D124" s="228">
        <f t="shared" ref="D124" si="3">D108+D87+D88+D115+D116</f>
        <v>428432371</v>
      </c>
      <c r="E124" s="354">
        <f t="shared" si="1"/>
        <v>0.99601310549130162</v>
      </c>
      <c r="F124" s="34"/>
    </row>
    <row r="125" spans="1:6" ht="13.5" customHeight="1">
      <c r="A125" s="21"/>
      <c r="B125" s="216"/>
      <c r="C125" s="216"/>
      <c r="D125" s="216"/>
      <c r="E125" s="354"/>
      <c r="F125" s="34"/>
    </row>
    <row r="126" spans="1:6" ht="13.5" customHeight="1">
      <c r="A126" s="22" t="s">
        <v>75</v>
      </c>
      <c r="B126" s="216"/>
      <c r="C126" s="216"/>
      <c r="D126" s="216"/>
      <c r="E126" s="354"/>
      <c r="F126" s="34"/>
    </row>
    <row r="127" spans="1:6" ht="13.5" customHeight="1">
      <c r="A127" s="13" t="s">
        <v>39</v>
      </c>
      <c r="B127" s="218">
        <v>49338802</v>
      </c>
      <c r="C127" s="218">
        <v>61996063</v>
      </c>
      <c r="D127" s="216">
        <v>57841344</v>
      </c>
      <c r="E127" s="354">
        <f t="shared" si="1"/>
        <v>0.93298414771918659</v>
      </c>
      <c r="F127" s="34"/>
    </row>
    <row r="128" spans="1:6" ht="13.5" customHeight="1">
      <c r="A128" s="13" t="s">
        <v>40</v>
      </c>
      <c r="B128" s="218">
        <v>6394544</v>
      </c>
      <c r="C128" s="218">
        <v>7748458</v>
      </c>
      <c r="D128" s="216">
        <v>7652350</v>
      </c>
      <c r="E128" s="354">
        <f t="shared" si="1"/>
        <v>0.98759649984551767</v>
      </c>
      <c r="F128" s="34"/>
    </row>
    <row r="129" spans="1:6" ht="13.5" customHeight="1">
      <c r="A129" s="13" t="s">
        <v>41</v>
      </c>
      <c r="B129" s="219"/>
      <c r="C129" s="219"/>
      <c r="D129" s="216"/>
      <c r="E129" s="354"/>
      <c r="F129" s="34"/>
    </row>
    <row r="130" spans="1:6" ht="13.5" customHeight="1">
      <c r="A130" s="36" t="s">
        <v>42</v>
      </c>
      <c r="B130" s="218">
        <v>5020000</v>
      </c>
      <c r="C130" s="218">
        <v>24220894</v>
      </c>
      <c r="D130" s="216">
        <v>1188498</v>
      </c>
      <c r="E130" s="354">
        <f t="shared" si="1"/>
        <v>4.9069121891206824E-2</v>
      </c>
      <c r="F130" s="34"/>
    </row>
    <row r="131" spans="1:6" ht="13.5" customHeight="1">
      <c r="A131" s="36" t="s">
        <v>43</v>
      </c>
      <c r="B131" s="218">
        <v>1065000</v>
      </c>
      <c r="C131" s="218">
        <v>1823578</v>
      </c>
      <c r="D131" s="216">
        <v>1774299</v>
      </c>
      <c r="E131" s="354">
        <f t="shared" si="1"/>
        <v>0.9729767522968582</v>
      </c>
      <c r="F131" s="34"/>
    </row>
    <row r="132" spans="1:6" ht="13.5" customHeight="1">
      <c r="A132" s="36" t="s">
        <v>44</v>
      </c>
      <c r="B132" s="219"/>
      <c r="C132" s="219"/>
      <c r="D132" s="216"/>
      <c r="E132" s="354"/>
      <c r="F132" s="34"/>
    </row>
    <row r="133" spans="1:6" ht="13.5" customHeight="1">
      <c r="A133" s="36" t="s">
        <v>45</v>
      </c>
      <c r="B133" s="218">
        <v>1296000</v>
      </c>
      <c r="C133" s="218">
        <v>3589217</v>
      </c>
      <c r="D133" s="216">
        <v>3537864</v>
      </c>
      <c r="E133" s="354">
        <f t="shared" si="1"/>
        <v>0.98569242260916512</v>
      </c>
      <c r="F133" s="34"/>
    </row>
    <row r="134" spans="1:6" ht="13.5" customHeight="1">
      <c r="A134" s="36" t="s">
        <v>46</v>
      </c>
      <c r="B134" s="218">
        <v>190000</v>
      </c>
      <c r="C134" s="218">
        <v>190826</v>
      </c>
      <c r="D134" s="216">
        <v>186076</v>
      </c>
      <c r="E134" s="354">
        <f t="shared" si="1"/>
        <v>0.97510821376541978</v>
      </c>
      <c r="F134" s="34"/>
    </row>
    <row r="135" spans="1:6" ht="13.5" customHeight="1">
      <c r="A135" s="36" t="s">
        <v>47</v>
      </c>
      <c r="B135" s="218">
        <v>3690000</v>
      </c>
      <c r="C135" s="218">
        <v>5915890</v>
      </c>
      <c r="D135" s="216">
        <v>5729040</v>
      </c>
      <c r="E135" s="354">
        <f t="shared" si="1"/>
        <v>0.9684155722976594</v>
      </c>
      <c r="F135" s="34"/>
    </row>
    <row r="136" spans="1:6" ht="13.5" customHeight="1">
      <c r="A136" s="36" t="s">
        <v>87</v>
      </c>
      <c r="B136" s="218">
        <v>300000</v>
      </c>
      <c r="C136" s="218">
        <v>450069</v>
      </c>
      <c r="D136" s="216">
        <v>442134</v>
      </c>
      <c r="E136" s="354">
        <f t="shared" ref="E136:E195" si="4">SUM(D136/C136)</f>
        <v>0.98236937002992875</v>
      </c>
      <c r="F136" s="34"/>
    </row>
    <row r="137" spans="1:6" ht="13.5" customHeight="1">
      <c r="A137" s="36" t="s">
        <v>48</v>
      </c>
      <c r="B137" s="219"/>
      <c r="C137" s="219">
        <v>115000</v>
      </c>
      <c r="D137" s="216">
        <v>115000</v>
      </c>
      <c r="E137" s="354">
        <f t="shared" si="4"/>
        <v>1</v>
      </c>
      <c r="F137" s="34"/>
    </row>
    <row r="138" spans="1:6" ht="13.5" customHeight="1">
      <c r="A138" s="36" t="s">
        <v>49</v>
      </c>
      <c r="B138" s="218">
        <v>450000</v>
      </c>
      <c r="C138" s="218">
        <v>444746</v>
      </c>
      <c r="D138" s="216">
        <v>419683</v>
      </c>
      <c r="E138" s="354">
        <f t="shared" si="4"/>
        <v>0.94364648585934441</v>
      </c>
      <c r="F138" s="34"/>
    </row>
    <row r="139" spans="1:6" ht="13.5" customHeight="1">
      <c r="A139" s="36" t="s">
        <v>50</v>
      </c>
      <c r="B139" s="219"/>
      <c r="C139" s="219">
        <v>6545987</v>
      </c>
      <c r="D139" s="216">
        <v>5595634</v>
      </c>
      <c r="E139" s="354">
        <f t="shared" si="4"/>
        <v>0.85481899062738742</v>
      </c>
      <c r="F139" s="34"/>
    </row>
    <row r="140" spans="1:6" ht="13.5" customHeight="1">
      <c r="A140" s="36" t="s">
        <v>51</v>
      </c>
      <c r="B140" s="218">
        <v>500000</v>
      </c>
      <c r="C140" s="218">
        <v>5512709</v>
      </c>
      <c r="D140" s="216">
        <v>2921014</v>
      </c>
      <c r="E140" s="354">
        <f t="shared" si="4"/>
        <v>0.52986907163066288</v>
      </c>
      <c r="F140" s="34"/>
    </row>
    <row r="141" spans="1:6" ht="13.5" customHeight="1">
      <c r="A141" s="36" t="s">
        <v>52</v>
      </c>
      <c r="B141" s="218">
        <v>901000</v>
      </c>
      <c r="C141" s="218">
        <v>1092555</v>
      </c>
      <c r="D141" s="216">
        <v>1019440</v>
      </c>
      <c r="E141" s="354">
        <f t="shared" si="4"/>
        <v>0.93307888390058169</v>
      </c>
      <c r="F141" s="34"/>
    </row>
    <row r="142" spans="1:6" ht="13.5" customHeight="1">
      <c r="A142" s="36" t="s">
        <v>53</v>
      </c>
      <c r="B142" s="218">
        <v>80000</v>
      </c>
      <c r="C142" s="218">
        <v>146350</v>
      </c>
      <c r="D142" s="216">
        <v>117561</v>
      </c>
      <c r="E142" s="354">
        <f t="shared" si="4"/>
        <v>0.80328664161257257</v>
      </c>
      <c r="F142" s="34"/>
    </row>
    <row r="143" spans="1:6" ht="13.5" customHeight="1">
      <c r="A143" s="36" t="s">
        <v>90</v>
      </c>
      <c r="B143" s="219"/>
      <c r="C143" s="219"/>
      <c r="D143" s="216"/>
      <c r="E143" s="354"/>
      <c r="F143" s="34"/>
    </row>
    <row r="144" spans="1:6" ht="13.5" customHeight="1">
      <c r="A144" s="37" t="s">
        <v>54</v>
      </c>
      <c r="B144" s="218">
        <v>2463000</v>
      </c>
      <c r="C144" s="218">
        <v>5877420</v>
      </c>
      <c r="D144" s="216">
        <v>4894309</v>
      </c>
      <c r="E144" s="354">
        <f t="shared" si="4"/>
        <v>0.83273085809760061</v>
      </c>
      <c r="F144" s="34"/>
    </row>
    <row r="145" spans="1:6" ht="13.5" customHeight="1">
      <c r="A145" s="36" t="s">
        <v>92</v>
      </c>
      <c r="B145" s="218">
        <v>1008000</v>
      </c>
      <c r="C145" s="218">
        <v>2554000</v>
      </c>
      <c r="D145" s="216">
        <v>2554000</v>
      </c>
      <c r="E145" s="354">
        <f t="shared" si="4"/>
        <v>1</v>
      </c>
      <c r="F145" s="34"/>
    </row>
    <row r="146" spans="1:6" ht="13.5" customHeight="1">
      <c r="A146" s="36" t="s">
        <v>55</v>
      </c>
      <c r="B146" s="219"/>
      <c r="C146" s="219">
        <v>3</v>
      </c>
      <c r="D146" s="216">
        <v>3</v>
      </c>
      <c r="E146" s="354">
        <f t="shared" si="4"/>
        <v>1</v>
      </c>
      <c r="F146" s="34"/>
    </row>
    <row r="147" spans="1:6" ht="13.5" customHeight="1">
      <c r="A147" s="36" t="s">
        <v>56</v>
      </c>
      <c r="B147" s="218">
        <v>80000</v>
      </c>
      <c r="C147" s="218">
        <v>269562</v>
      </c>
      <c r="D147" s="216">
        <v>210763</v>
      </c>
      <c r="E147" s="354">
        <f t="shared" si="4"/>
        <v>0.78187207395701175</v>
      </c>
      <c r="F147" s="34"/>
    </row>
    <row r="148" spans="1:6" ht="13.5" customHeight="1">
      <c r="A148" s="15" t="s">
        <v>57</v>
      </c>
      <c r="B148" s="228">
        <f>SUM(B130:B147)</f>
        <v>17043000</v>
      </c>
      <c r="C148" s="228">
        <f>SUM(C130:C147)</f>
        <v>58748806</v>
      </c>
      <c r="D148" s="228">
        <f>SUM(D130:D147)</f>
        <v>30705318</v>
      </c>
      <c r="E148" s="354">
        <f t="shared" si="4"/>
        <v>0.52265433275358819</v>
      </c>
      <c r="F148" s="34"/>
    </row>
    <row r="149" spans="1:6" ht="13.5" customHeight="1">
      <c r="A149" s="13" t="s">
        <v>58</v>
      </c>
      <c r="B149" s="216"/>
      <c r="C149" s="216"/>
      <c r="D149" s="216"/>
      <c r="E149" s="354"/>
      <c r="F149" s="34"/>
    </row>
    <row r="150" spans="1:6" ht="13.5" customHeight="1">
      <c r="A150" s="13" t="s">
        <v>59</v>
      </c>
      <c r="B150" s="216"/>
      <c r="C150" s="216">
        <v>8730000</v>
      </c>
      <c r="D150" s="216">
        <v>5750000</v>
      </c>
      <c r="E150" s="354"/>
      <c r="F150" s="34"/>
    </row>
    <row r="151" spans="1:6" ht="13.5" customHeight="1">
      <c r="A151" s="17" t="s">
        <v>60</v>
      </c>
      <c r="B151" s="216"/>
      <c r="C151" s="216"/>
      <c r="D151" s="216"/>
      <c r="E151" s="354"/>
      <c r="F151" s="34"/>
    </row>
    <row r="152" spans="1:6" ht="13.5" customHeight="1">
      <c r="A152" s="36" t="s">
        <v>61</v>
      </c>
      <c r="B152" s="216"/>
      <c r="C152" s="216"/>
      <c r="D152" s="216"/>
      <c r="E152" s="354"/>
      <c r="F152" s="34"/>
    </row>
    <row r="153" spans="1:6" ht="13.5" customHeight="1">
      <c r="A153" s="36" t="s">
        <v>91</v>
      </c>
      <c r="B153" s="216"/>
      <c r="C153" s="216">
        <v>8730000</v>
      </c>
      <c r="D153" s="216">
        <v>5750000</v>
      </c>
      <c r="E153" s="354">
        <f t="shared" si="4"/>
        <v>0.65864833906071019</v>
      </c>
      <c r="F153" s="34"/>
    </row>
    <row r="154" spans="1:6" ht="13.5" customHeight="1">
      <c r="A154" s="36" t="s">
        <v>62</v>
      </c>
      <c r="B154" s="216"/>
      <c r="C154" s="216"/>
      <c r="D154" s="216"/>
      <c r="E154" s="354"/>
      <c r="F154" s="34"/>
    </row>
    <row r="155" spans="1:6" ht="13.5" customHeight="1">
      <c r="A155" s="13" t="s">
        <v>63</v>
      </c>
      <c r="B155" s="216"/>
      <c r="C155" s="216">
        <v>11532537</v>
      </c>
      <c r="D155" s="216">
        <v>6103591</v>
      </c>
      <c r="E155" s="354">
        <f t="shared" si="4"/>
        <v>0.52924963518434842</v>
      </c>
      <c r="F155" s="34"/>
    </row>
    <row r="156" spans="1:6" ht="13.5" customHeight="1">
      <c r="A156" s="13" t="s">
        <v>64</v>
      </c>
      <c r="B156" s="216"/>
      <c r="C156" s="216">
        <v>25293916</v>
      </c>
      <c r="D156" s="216"/>
      <c r="E156" s="354">
        <f t="shared" si="4"/>
        <v>0</v>
      </c>
      <c r="F156" s="34"/>
    </row>
    <row r="157" spans="1:6" ht="13.5" customHeight="1">
      <c r="A157" s="13" t="s">
        <v>65</v>
      </c>
      <c r="B157" s="216"/>
      <c r="C157" s="216"/>
      <c r="D157" s="216"/>
      <c r="E157" s="354"/>
      <c r="F157" s="34"/>
    </row>
    <row r="158" spans="1:6" ht="13.5" customHeight="1">
      <c r="A158" s="36" t="s">
        <v>66</v>
      </c>
      <c r="B158" s="216"/>
      <c r="C158" s="216"/>
      <c r="D158" s="216"/>
      <c r="E158" s="354"/>
      <c r="F158" s="34"/>
    </row>
    <row r="159" spans="1:6" ht="13.5" customHeight="1">
      <c r="A159" s="36" t="s">
        <v>67</v>
      </c>
      <c r="B159" s="216"/>
      <c r="C159" s="216"/>
      <c r="D159" s="216"/>
      <c r="E159" s="354"/>
      <c r="F159" s="34"/>
    </row>
    <row r="160" spans="1:6" ht="13.5" customHeight="1">
      <c r="A160" s="36" t="s">
        <v>68</v>
      </c>
      <c r="B160" s="216"/>
      <c r="C160" s="216"/>
      <c r="D160" s="216"/>
      <c r="E160" s="354"/>
      <c r="F160" s="34"/>
    </row>
    <row r="161" spans="1:6" ht="13.5" customHeight="1">
      <c r="A161" s="36" t="s">
        <v>69</v>
      </c>
      <c r="B161" s="216"/>
      <c r="C161" s="216"/>
      <c r="D161" s="216"/>
      <c r="E161" s="354"/>
      <c r="F161" s="34"/>
    </row>
    <row r="162" spans="1:6" ht="13.5" customHeight="1">
      <c r="A162" s="36" t="s">
        <v>70</v>
      </c>
      <c r="B162" s="216"/>
      <c r="C162" s="216"/>
      <c r="D162" s="216"/>
      <c r="E162" s="354"/>
      <c r="F162" s="34"/>
    </row>
    <row r="163" spans="1:6" ht="13.5" customHeight="1">
      <c r="A163" s="13" t="s">
        <v>71</v>
      </c>
      <c r="B163" s="216"/>
      <c r="C163" s="216"/>
      <c r="D163" s="216"/>
      <c r="E163" s="354"/>
      <c r="F163" s="34"/>
    </row>
    <row r="164" spans="1:6" ht="13.5" customHeight="1">
      <c r="A164" s="18" t="s">
        <v>72</v>
      </c>
      <c r="B164" s="228">
        <f>B148+B127+B128</f>
        <v>72776346</v>
      </c>
      <c r="C164" s="228">
        <f>C148+C127+C128+C153+C155+C156</f>
        <v>174049780</v>
      </c>
      <c r="D164" s="228">
        <f>D148+D127+D128+D153+D155+D156</f>
        <v>108052603</v>
      </c>
      <c r="E164" s="354">
        <f t="shared" si="4"/>
        <v>0.62081436127066636</v>
      </c>
      <c r="F164" s="34"/>
    </row>
    <row r="165" spans="1:6" ht="13.5" customHeight="1">
      <c r="B165" s="216"/>
      <c r="C165" s="216"/>
      <c r="D165" s="216"/>
      <c r="E165" s="354"/>
      <c r="F165" s="34"/>
    </row>
    <row r="166" spans="1:6" ht="13.5" customHeight="1">
      <c r="A166" s="22" t="s">
        <v>76</v>
      </c>
      <c r="B166" s="216"/>
      <c r="C166" s="216"/>
      <c r="D166" s="216"/>
      <c r="E166" s="354"/>
      <c r="F166" s="34"/>
    </row>
    <row r="167" spans="1:6" ht="13.5" customHeight="1">
      <c r="A167" s="13" t="s">
        <v>39</v>
      </c>
      <c r="B167" s="218">
        <v>42194131</v>
      </c>
      <c r="C167" s="218">
        <v>50592492</v>
      </c>
      <c r="D167" s="216">
        <v>47272067</v>
      </c>
      <c r="E167" s="354">
        <f t="shared" si="4"/>
        <v>0.93436921430950659</v>
      </c>
      <c r="F167" s="34"/>
    </row>
    <row r="168" spans="1:6" ht="13.5" customHeight="1">
      <c r="A168" s="13" t="s">
        <v>40</v>
      </c>
      <c r="B168" s="218">
        <v>5485237</v>
      </c>
      <c r="C168" s="218">
        <v>6375525</v>
      </c>
      <c r="D168" s="216">
        <v>6243486</v>
      </c>
      <c r="E168" s="354">
        <f t="shared" si="4"/>
        <v>0.97928970555366024</v>
      </c>
      <c r="F168" s="34"/>
    </row>
    <row r="169" spans="1:6" ht="13.5" customHeight="1">
      <c r="A169" s="13" t="s">
        <v>41</v>
      </c>
      <c r="B169" s="219"/>
      <c r="C169" s="219"/>
      <c r="D169" s="216"/>
      <c r="E169" s="354"/>
      <c r="F169" s="34"/>
    </row>
    <row r="170" spans="1:6" ht="13.5" customHeight="1">
      <c r="A170" s="36" t="s">
        <v>42</v>
      </c>
      <c r="B170" s="218">
        <v>14000</v>
      </c>
      <c r="C170" s="218">
        <v>628000</v>
      </c>
      <c r="D170" s="216">
        <v>83346</v>
      </c>
      <c r="E170" s="354">
        <f t="shared" si="4"/>
        <v>0.13271656050955413</v>
      </c>
      <c r="F170" s="34"/>
    </row>
    <row r="171" spans="1:6" ht="13.5" customHeight="1">
      <c r="A171" s="36" t="s">
        <v>43</v>
      </c>
      <c r="B171" s="218">
        <v>2665000</v>
      </c>
      <c r="C171" s="218">
        <v>3452037</v>
      </c>
      <c r="D171" s="216">
        <v>3405087</v>
      </c>
      <c r="E171" s="354">
        <f t="shared" si="4"/>
        <v>0.9863993346537131</v>
      </c>
      <c r="F171" s="34"/>
    </row>
    <row r="172" spans="1:6" ht="13.5" customHeight="1">
      <c r="A172" s="36" t="s">
        <v>44</v>
      </c>
      <c r="B172" s="219"/>
      <c r="C172" s="219"/>
      <c r="D172" s="216"/>
      <c r="E172" s="354"/>
      <c r="F172" s="34"/>
    </row>
    <row r="173" spans="1:6" ht="13.5" customHeight="1">
      <c r="A173" s="36" t="s">
        <v>45</v>
      </c>
      <c r="B173" s="218">
        <v>534000</v>
      </c>
      <c r="C173" s="218">
        <v>514941</v>
      </c>
      <c r="D173" s="216">
        <v>419209</v>
      </c>
      <c r="E173" s="354">
        <f t="shared" si="4"/>
        <v>0.81409132308361543</v>
      </c>
      <c r="F173" s="34"/>
    </row>
    <row r="174" spans="1:6" ht="13.5" customHeight="1">
      <c r="A174" s="36" t="s">
        <v>46</v>
      </c>
      <c r="B174" s="218">
        <v>280000</v>
      </c>
      <c r="C174" s="218">
        <v>281284</v>
      </c>
      <c r="D174" s="216">
        <v>216130</v>
      </c>
      <c r="E174" s="354">
        <f t="shared" si="4"/>
        <v>0.76836933490706905</v>
      </c>
      <c r="F174" s="34"/>
    </row>
    <row r="175" spans="1:6" ht="13.5" customHeight="1">
      <c r="A175" s="36" t="s">
        <v>47</v>
      </c>
      <c r="B175" s="218">
        <v>7000000</v>
      </c>
      <c r="C175" s="218">
        <v>8089899</v>
      </c>
      <c r="D175" s="216">
        <v>8087698</v>
      </c>
      <c r="E175" s="354">
        <f t="shared" si="4"/>
        <v>0.99972793232647283</v>
      </c>
      <c r="F175" s="34"/>
    </row>
    <row r="176" spans="1:6" ht="13.5" customHeight="1">
      <c r="A176" s="36" t="s">
        <v>87</v>
      </c>
      <c r="B176" s="218">
        <v>600000</v>
      </c>
      <c r="C176" s="218">
        <v>1816478</v>
      </c>
      <c r="D176" s="216">
        <v>1790285</v>
      </c>
      <c r="E176" s="354">
        <f t="shared" si="4"/>
        <v>0.98558033733411576</v>
      </c>
      <c r="F176" s="34"/>
    </row>
    <row r="177" spans="1:6" ht="13.5" customHeight="1">
      <c r="A177" s="36" t="s">
        <v>48</v>
      </c>
      <c r="B177" s="218">
        <v>660000</v>
      </c>
      <c r="C177" s="218">
        <v>949740</v>
      </c>
      <c r="D177" s="216">
        <v>914740</v>
      </c>
      <c r="E177" s="354">
        <f t="shared" si="4"/>
        <v>0.96314780887400764</v>
      </c>
      <c r="F177" s="34"/>
    </row>
    <row r="178" spans="1:6" ht="13.5" customHeight="1">
      <c r="A178" s="36" t="s">
        <v>49</v>
      </c>
      <c r="B178" s="218">
        <v>500000</v>
      </c>
      <c r="C178" s="218">
        <v>1224409</v>
      </c>
      <c r="D178" s="216">
        <v>1224409</v>
      </c>
      <c r="E178" s="354">
        <f t="shared" si="4"/>
        <v>1</v>
      </c>
      <c r="F178" s="34"/>
    </row>
    <row r="179" spans="1:6" ht="13.5" customHeight="1">
      <c r="A179" s="36" t="s">
        <v>50</v>
      </c>
      <c r="B179" s="218">
        <v>1000000</v>
      </c>
      <c r="C179" s="218">
        <v>3298857</v>
      </c>
      <c r="D179" s="216">
        <v>3240206</v>
      </c>
      <c r="E179" s="354">
        <f t="shared" si="4"/>
        <v>0.98222081163263519</v>
      </c>
      <c r="F179" s="34"/>
    </row>
    <row r="180" spans="1:6" ht="13.5" customHeight="1">
      <c r="A180" s="36" t="s">
        <v>51</v>
      </c>
      <c r="B180" s="218">
        <v>12500000</v>
      </c>
      <c r="C180" s="218">
        <v>32384202</v>
      </c>
      <c r="D180" s="216">
        <v>23763272</v>
      </c>
      <c r="E180" s="354">
        <f t="shared" si="4"/>
        <v>0.73379211258625421</v>
      </c>
      <c r="F180" s="34"/>
    </row>
    <row r="181" spans="1:6" ht="13.5" customHeight="1">
      <c r="A181" s="36" t="s">
        <v>52</v>
      </c>
      <c r="B181" s="218">
        <v>3749000</v>
      </c>
      <c r="C181" s="218">
        <v>9802770</v>
      </c>
      <c r="D181" s="216">
        <v>9715878</v>
      </c>
      <c r="E181" s="354">
        <f t="shared" si="4"/>
        <v>0.99113597483160376</v>
      </c>
      <c r="F181" s="34"/>
    </row>
    <row r="182" spans="1:6" ht="13.5" customHeight="1">
      <c r="A182" s="36" t="s">
        <v>53</v>
      </c>
      <c r="B182" s="218">
        <v>90000</v>
      </c>
      <c r="C182" s="218">
        <v>110702</v>
      </c>
      <c r="D182" s="216">
        <v>91286</v>
      </c>
      <c r="E182" s="354">
        <f t="shared" si="4"/>
        <v>0.82461021481093388</v>
      </c>
      <c r="F182" s="34"/>
    </row>
    <row r="183" spans="1:6" ht="13.5" customHeight="1">
      <c r="A183" s="36" t="s">
        <v>90</v>
      </c>
      <c r="B183" s="219"/>
      <c r="C183" s="219">
        <v>344010</v>
      </c>
      <c r="D183" s="216">
        <v>344010</v>
      </c>
      <c r="E183" s="354">
        <f t="shared" si="4"/>
        <v>1</v>
      </c>
      <c r="F183" s="34"/>
    </row>
    <row r="184" spans="1:6" ht="13.5" customHeight="1">
      <c r="A184" s="37" t="s">
        <v>54</v>
      </c>
      <c r="B184" s="218">
        <v>4800000</v>
      </c>
      <c r="C184" s="218">
        <v>6558139</v>
      </c>
      <c r="D184" s="216">
        <v>6547911</v>
      </c>
      <c r="E184" s="354">
        <f t="shared" si="4"/>
        <v>0.99844041122031724</v>
      </c>
      <c r="F184" s="34"/>
    </row>
    <row r="185" spans="1:6" ht="13.5" customHeight="1">
      <c r="A185" s="36" t="s">
        <v>92</v>
      </c>
      <c r="B185" s="218">
        <v>3279000</v>
      </c>
      <c r="C185" s="218">
        <v>4247000</v>
      </c>
      <c r="D185" s="216">
        <v>4247000</v>
      </c>
      <c r="E185" s="354">
        <f t="shared" si="4"/>
        <v>1</v>
      </c>
      <c r="F185" s="34"/>
    </row>
    <row r="186" spans="1:6" ht="13.5" customHeight="1">
      <c r="A186" s="36" t="s">
        <v>55</v>
      </c>
      <c r="B186" s="219"/>
      <c r="C186" s="219"/>
      <c r="D186" s="216"/>
      <c r="E186" s="354"/>
      <c r="F186" s="34"/>
    </row>
    <row r="187" spans="1:6" ht="13.5" customHeight="1">
      <c r="A187" s="36" t="s">
        <v>56</v>
      </c>
      <c r="B187" s="218">
        <v>100000</v>
      </c>
      <c r="C187" s="218">
        <v>104531</v>
      </c>
      <c r="D187" s="216">
        <v>98460</v>
      </c>
      <c r="E187" s="354">
        <f t="shared" si="4"/>
        <v>0.94192153523835032</v>
      </c>
      <c r="F187" s="34"/>
    </row>
    <row r="188" spans="1:6" ht="13.5" customHeight="1">
      <c r="A188" s="15" t="s">
        <v>57</v>
      </c>
      <c r="B188" s="228">
        <f>SUM(B170:B187)</f>
        <v>37771000</v>
      </c>
      <c r="C188" s="228">
        <f>SUM(C170:C187)</f>
        <v>73806999</v>
      </c>
      <c r="D188" s="228">
        <f>SUM(D170:D187)</f>
        <v>64188927</v>
      </c>
      <c r="E188" s="354">
        <f t="shared" si="4"/>
        <v>0.86968617976189488</v>
      </c>
      <c r="F188" s="34"/>
    </row>
    <row r="189" spans="1:6" ht="13.5" customHeight="1">
      <c r="A189" s="13" t="s">
        <v>58</v>
      </c>
      <c r="B189" s="216"/>
      <c r="C189" s="216"/>
      <c r="D189" s="216"/>
      <c r="E189" s="354"/>
      <c r="F189" s="34"/>
    </row>
    <row r="190" spans="1:6" ht="13.5" customHeight="1">
      <c r="A190" s="13" t="s">
        <v>59</v>
      </c>
      <c r="B190" s="216"/>
      <c r="C190" s="216">
        <v>100000</v>
      </c>
      <c r="D190" s="216">
        <v>100000</v>
      </c>
      <c r="E190" s="354">
        <f t="shared" si="4"/>
        <v>1</v>
      </c>
      <c r="F190" s="34"/>
    </row>
    <row r="191" spans="1:6" ht="13.5" customHeight="1">
      <c r="A191" s="17" t="s">
        <v>60</v>
      </c>
      <c r="B191" s="216"/>
      <c r="C191" s="216"/>
      <c r="D191" s="216"/>
      <c r="E191" s="354"/>
      <c r="F191" s="34"/>
    </row>
    <row r="192" spans="1:6" ht="13.5" customHeight="1">
      <c r="A192" s="36" t="s">
        <v>61</v>
      </c>
      <c r="B192" s="216"/>
      <c r="C192" s="216"/>
      <c r="D192" s="216"/>
      <c r="E192" s="354"/>
      <c r="F192" s="34"/>
    </row>
    <row r="193" spans="1:6" ht="13.5" customHeight="1">
      <c r="A193" s="36" t="s">
        <v>91</v>
      </c>
      <c r="B193" s="216"/>
      <c r="C193" s="216">
        <v>100000</v>
      </c>
      <c r="D193" s="216">
        <v>100000</v>
      </c>
      <c r="E193" s="354">
        <f t="shared" si="4"/>
        <v>1</v>
      </c>
      <c r="F193" s="34"/>
    </row>
    <row r="194" spans="1:6" ht="13.5" customHeight="1">
      <c r="A194" s="36" t="s">
        <v>62</v>
      </c>
      <c r="B194" s="216"/>
      <c r="C194" s="216"/>
      <c r="D194" s="216"/>
      <c r="E194" s="354"/>
      <c r="F194" s="34"/>
    </row>
    <row r="195" spans="1:6" ht="13.5" customHeight="1">
      <c r="A195" s="13" t="s">
        <v>63</v>
      </c>
      <c r="B195" s="216"/>
      <c r="C195" s="216">
        <v>4522005</v>
      </c>
      <c r="D195" s="216">
        <v>4522005</v>
      </c>
      <c r="E195" s="354">
        <f t="shared" si="4"/>
        <v>1</v>
      </c>
      <c r="F195" s="34"/>
    </row>
    <row r="196" spans="1:6" ht="13.5" customHeight="1">
      <c r="A196" s="13" t="s">
        <v>64</v>
      </c>
      <c r="B196" s="216"/>
      <c r="C196" s="216"/>
      <c r="D196" s="216"/>
      <c r="E196" s="354"/>
      <c r="F196" s="34"/>
    </row>
    <row r="197" spans="1:6" ht="13.5" customHeight="1">
      <c r="A197" s="13" t="s">
        <v>65</v>
      </c>
      <c r="B197" s="216"/>
      <c r="C197" s="216"/>
      <c r="D197" s="216"/>
      <c r="E197" s="354"/>
      <c r="F197" s="34"/>
    </row>
    <row r="198" spans="1:6" ht="13.5" customHeight="1">
      <c r="A198" s="36" t="s">
        <v>66</v>
      </c>
      <c r="B198" s="216"/>
      <c r="C198" s="216"/>
      <c r="D198" s="216"/>
      <c r="E198" s="354"/>
      <c r="F198" s="34"/>
    </row>
    <row r="199" spans="1:6" ht="13.5" customHeight="1">
      <c r="A199" s="36" t="s">
        <v>67</v>
      </c>
      <c r="B199" s="216"/>
      <c r="C199" s="216"/>
      <c r="D199" s="216"/>
      <c r="E199" s="354"/>
      <c r="F199" s="34"/>
    </row>
    <row r="200" spans="1:6" ht="13.5" customHeight="1">
      <c r="A200" s="36" t="s">
        <v>68</v>
      </c>
      <c r="B200" s="216"/>
      <c r="C200" s="216"/>
      <c r="D200" s="216"/>
      <c r="E200" s="354"/>
      <c r="F200" s="34"/>
    </row>
    <row r="201" spans="1:6" ht="13.5" customHeight="1">
      <c r="A201" s="36" t="s">
        <v>69</v>
      </c>
      <c r="B201" s="216"/>
      <c r="C201" s="216"/>
      <c r="D201" s="216"/>
      <c r="E201" s="354"/>
      <c r="F201" s="34"/>
    </row>
    <row r="202" spans="1:6" ht="13.5" customHeight="1">
      <c r="A202" s="36" t="s">
        <v>70</v>
      </c>
      <c r="B202" s="216"/>
      <c r="C202" s="216"/>
      <c r="D202" s="216"/>
      <c r="E202" s="354"/>
      <c r="F202" s="34"/>
    </row>
    <row r="203" spans="1:6" ht="13.5" customHeight="1">
      <c r="A203" s="13" t="s">
        <v>71</v>
      </c>
      <c r="B203" s="216"/>
      <c r="C203" s="216"/>
      <c r="D203" s="216"/>
      <c r="E203" s="354"/>
      <c r="F203" s="34"/>
    </row>
    <row r="204" spans="1:6" ht="13.5" customHeight="1">
      <c r="A204" s="18" t="s">
        <v>72</v>
      </c>
      <c r="B204" s="228">
        <f>B188+B168+B167+B195+B196</f>
        <v>85450368</v>
      </c>
      <c r="C204" s="228">
        <f>C188+C168+C167+C193+C195+C196</f>
        <v>135397021</v>
      </c>
      <c r="D204" s="228">
        <f>D188+D168+D167+D193+D195+D196</f>
        <v>122326485</v>
      </c>
      <c r="E204" s="354">
        <f t="shared" ref="E204:E263" si="5">SUM(D204/C204)</f>
        <v>0.90346511390379847</v>
      </c>
      <c r="F204" s="34"/>
    </row>
    <row r="205" spans="1:6" ht="13.5" customHeight="1">
      <c r="B205" s="216"/>
      <c r="C205" s="216"/>
      <c r="D205" s="216"/>
      <c r="E205" s="354"/>
      <c r="F205" s="34"/>
    </row>
    <row r="206" spans="1:6" s="23" customFormat="1" ht="13.5" customHeight="1">
      <c r="A206" s="13"/>
      <c r="B206" s="236"/>
      <c r="C206" s="236"/>
      <c r="D206" s="236"/>
      <c r="E206" s="354"/>
      <c r="F206" s="72"/>
    </row>
    <row r="207" spans="1:6" s="25" customFormat="1" ht="13.5" customHeight="1">
      <c r="A207" s="24" t="s">
        <v>77</v>
      </c>
      <c r="B207" s="237"/>
      <c r="C207" s="237"/>
      <c r="D207" s="237"/>
      <c r="E207" s="354"/>
      <c r="F207" s="73"/>
    </row>
    <row r="208" spans="1:6" s="25" customFormat="1" ht="13.5" customHeight="1">
      <c r="A208" s="13" t="s">
        <v>39</v>
      </c>
      <c r="B208" s="38">
        <v>131446979</v>
      </c>
      <c r="C208" s="38">
        <v>156180926</v>
      </c>
      <c r="D208" s="227">
        <v>156180926</v>
      </c>
      <c r="E208" s="354">
        <f t="shared" si="5"/>
        <v>1</v>
      </c>
      <c r="F208" s="73"/>
    </row>
    <row r="209" spans="1:6" s="25" customFormat="1" ht="13.5" customHeight="1">
      <c r="A209" s="13" t="s">
        <v>40</v>
      </c>
      <c r="B209" s="38">
        <v>16993583</v>
      </c>
      <c r="C209" s="38">
        <v>21009570</v>
      </c>
      <c r="D209" s="227">
        <v>21009570</v>
      </c>
      <c r="E209" s="354">
        <f t="shared" si="5"/>
        <v>1</v>
      </c>
      <c r="F209" s="73"/>
    </row>
    <row r="210" spans="1:6" s="25" customFormat="1" ht="13.5" customHeight="1">
      <c r="A210" s="13" t="s">
        <v>41</v>
      </c>
      <c r="B210" s="38"/>
      <c r="C210" s="38"/>
      <c r="D210" s="227"/>
      <c r="E210" s="354"/>
      <c r="F210" s="73"/>
    </row>
    <row r="211" spans="1:6" s="25" customFormat="1" ht="13.5" customHeight="1">
      <c r="A211" s="36" t="s">
        <v>42</v>
      </c>
      <c r="B211" s="38">
        <v>2250000</v>
      </c>
      <c r="C211" s="38">
        <v>5869437</v>
      </c>
      <c r="D211" s="227">
        <v>5869437</v>
      </c>
      <c r="E211" s="354">
        <f t="shared" si="5"/>
        <v>1</v>
      </c>
      <c r="F211" s="73"/>
    </row>
    <row r="212" spans="1:6" s="25" customFormat="1" ht="13.5" customHeight="1">
      <c r="A212" s="36" t="s">
        <v>43</v>
      </c>
      <c r="B212" s="38">
        <v>5938613</v>
      </c>
      <c r="C212" s="38">
        <v>10715370</v>
      </c>
      <c r="D212" s="227">
        <v>10512259</v>
      </c>
      <c r="E212" s="354">
        <f t="shared" si="5"/>
        <v>0.98104489159030439</v>
      </c>
      <c r="F212" s="73"/>
    </row>
    <row r="213" spans="1:6" s="25" customFormat="1" ht="13.5" customHeight="1">
      <c r="A213" s="36" t="s">
        <v>44</v>
      </c>
      <c r="B213" s="38"/>
      <c r="C213" s="38"/>
      <c r="D213" s="227"/>
      <c r="E213" s="354"/>
      <c r="F213" s="73"/>
    </row>
    <row r="214" spans="1:6" s="25" customFormat="1" ht="13.5" customHeight="1">
      <c r="A214" s="36" t="s">
        <v>45</v>
      </c>
      <c r="B214" s="38">
        <v>750000</v>
      </c>
      <c r="C214" s="38">
        <v>450000</v>
      </c>
      <c r="D214" s="227">
        <v>130257</v>
      </c>
      <c r="E214" s="354">
        <f t="shared" si="5"/>
        <v>0.28946</v>
      </c>
      <c r="F214" s="73"/>
    </row>
    <row r="215" spans="1:6" s="25" customFormat="1" ht="13.5" customHeight="1">
      <c r="A215" s="36" t="s">
        <v>46</v>
      </c>
      <c r="B215" s="38">
        <v>900000</v>
      </c>
      <c r="C215" s="38">
        <v>1257200</v>
      </c>
      <c r="D215" s="227">
        <v>1219135</v>
      </c>
      <c r="E215" s="354">
        <f t="shared" si="5"/>
        <v>0.96972239898186441</v>
      </c>
      <c r="F215" s="73"/>
    </row>
    <row r="216" spans="1:6" s="25" customFormat="1" ht="13.5" customHeight="1">
      <c r="A216" s="36" t="s">
        <v>47</v>
      </c>
      <c r="B216" s="38">
        <v>5255000</v>
      </c>
      <c r="C216" s="38">
        <v>10047907</v>
      </c>
      <c r="D216" s="227">
        <v>9369717</v>
      </c>
      <c r="E216" s="354">
        <f t="shared" si="5"/>
        <v>0.93250435140373011</v>
      </c>
      <c r="F216" s="73"/>
    </row>
    <row r="217" spans="1:6" s="25" customFormat="1" ht="13.5" customHeight="1">
      <c r="A217" s="36" t="s">
        <v>87</v>
      </c>
      <c r="B217" s="38">
        <v>24990000</v>
      </c>
      <c r="C217" s="38">
        <v>26290000</v>
      </c>
      <c r="D217" s="227">
        <v>25859232</v>
      </c>
      <c r="E217" s="354">
        <f t="shared" si="5"/>
        <v>0.98361475846329405</v>
      </c>
      <c r="F217" s="73"/>
    </row>
    <row r="218" spans="1:6" s="25" customFormat="1" ht="13.5" customHeight="1">
      <c r="A218" s="36" t="s">
        <v>48</v>
      </c>
      <c r="B218" s="38"/>
      <c r="C218" s="38">
        <v>50000</v>
      </c>
      <c r="D218" s="227">
        <v>50000</v>
      </c>
      <c r="E218" s="354">
        <f t="shared" si="5"/>
        <v>1</v>
      </c>
      <c r="F218" s="73"/>
    </row>
    <row r="219" spans="1:6" s="25" customFormat="1" ht="13.5" customHeight="1">
      <c r="A219" s="36" t="s">
        <v>49</v>
      </c>
      <c r="B219" s="38">
        <v>1050000</v>
      </c>
      <c r="C219" s="38">
        <v>1627055</v>
      </c>
      <c r="D219" s="227">
        <v>1619055</v>
      </c>
      <c r="E219" s="354">
        <f t="shared" si="5"/>
        <v>0.99508314101244277</v>
      </c>
      <c r="F219" s="73"/>
    </row>
    <row r="220" spans="1:6" s="25" customFormat="1" ht="13.5" customHeight="1">
      <c r="A220" s="36" t="s">
        <v>50</v>
      </c>
      <c r="B220" s="38"/>
      <c r="C220" s="38">
        <v>7065837</v>
      </c>
      <c r="D220" s="227">
        <v>7065837</v>
      </c>
      <c r="E220" s="354">
        <f t="shared" si="5"/>
        <v>1</v>
      </c>
      <c r="F220" s="73"/>
    </row>
    <row r="221" spans="1:6" s="25" customFormat="1" ht="13.5" customHeight="1">
      <c r="A221" s="36" t="s">
        <v>51</v>
      </c>
      <c r="B221" s="38">
        <v>3700000</v>
      </c>
      <c r="C221" s="38">
        <v>3700465</v>
      </c>
      <c r="D221" s="227">
        <v>3467965</v>
      </c>
      <c r="E221" s="354">
        <f t="shared" si="5"/>
        <v>0.93717005835753076</v>
      </c>
      <c r="F221" s="73"/>
    </row>
    <row r="222" spans="1:6" s="25" customFormat="1" ht="13.5" customHeight="1">
      <c r="A222" s="36" t="s">
        <v>52</v>
      </c>
      <c r="B222" s="38">
        <v>2690000</v>
      </c>
      <c r="C222" s="38">
        <v>6089783</v>
      </c>
      <c r="D222" s="227">
        <v>2910327</v>
      </c>
      <c r="E222" s="354">
        <f t="shared" si="5"/>
        <v>0.47790323563253401</v>
      </c>
      <c r="F222" s="73"/>
    </row>
    <row r="223" spans="1:6" s="25" customFormat="1" ht="13.5" customHeight="1">
      <c r="A223" s="36" t="s">
        <v>53</v>
      </c>
      <c r="B223" s="38">
        <v>300000</v>
      </c>
      <c r="C223" s="38">
        <v>183028</v>
      </c>
      <c r="D223" s="227">
        <v>183028</v>
      </c>
      <c r="E223" s="354">
        <f t="shared" si="5"/>
        <v>1</v>
      </c>
      <c r="F223" s="73"/>
    </row>
    <row r="224" spans="1:6" s="25" customFormat="1" ht="13.5" customHeight="1">
      <c r="A224" s="36" t="s">
        <v>90</v>
      </c>
      <c r="B224" s="38"/>
      <c r="C224" s="38"/>
      <c r="D224" s="227"/>
      <c r="E224" s="354"/>
      <c r="F224" s="73"/>
    </row>
    <row r="225" spans="1:6" s="25" customFormat="1" ht="13.5" customHeight="1">
      <c r="A225" s="37" t="s">
        <v>54</v>
      </c>
      <c r="B225" s="38">
        <v>11900000</v>
      </c>
      <c r="C225" s="38">
        <v>15808801</v>
      </c>
      <c r="D225" s="227">
        <v>15692492</v>
      </c>
      <c r="E225" s="354">
        <f t="shared" si="5"/>
        <v>0.99264276904997417</v>
      </c>
      <c r="F225" s="73"/>
    </row>
    <row r="226" spans="1:6" s="25" customFormat="1" ht="13.5" customHeight="1">
      <c r="A226" s="36" t="s">
        <v>92</v>
      </c>
      <c r="B226" s="38"/>
      <c r="C226" s="38">
        <v>585000</v>
      </c>
      <c r="D226" s="238">
        <v>585000</v>
      </c>
      <c r="E226" s="354">
        <f t="shared" si="5"/>
        <v>1</v>
      </c>
      <c r="F226" s="73"/>
    </row>
    <row r="227" spans="1:6" s="25" customFormat="1" ht="13.5" customHeight="1">
      <c r="A227" s="36" t="s">
        <v>55</v>
      </c>
      <c r="B227" s="38"/>
      <c r="C227" s="38"/>
      <c r="D227" s="238"/>
      <c r="E227" s="354"/>
      <c r="F227" s="73"/>
    </row>
    <row r="228" spans="1:6" s="25" customFormat="1" ht="13.5" customHeight="1">
      <c r="A228" s="36" t="s">
        <v>56</v>
      </c>
      <c r="B228" s="38">
        <v>50000</v>
      </c>
      <c r="C228" s="38">
        <v>179231</v>
      </c>
      <c r="D228" s="227">
        <v>170173</v>
      </c>
      <c r="E228" s="354">
        <f t="shared" si="5"/>
        <v>0.94946186764566398</v>
      </c>
      <c r="F228" s="73"/>
    </row>
    <row r="229" spans="1:6" s="25" customFormat="1" ht="13.5" customHeight="1">
      <c r="A229" s="15" t="s">
        <v>57</v>
      </c>
      <c r="B229" s="38">
        <v>59773613</v>
      </c>
      <c r="C229" s="38">
        <f>SUM(C211:C228)</f>
        <v>89919114</v>
      </c>
      <c r="D229" s="222">
        <f>SUM(D211:D228)</f>
        <v>84703914</v>
      </c>
      <c r="E229" s="354">
        <f t="shared" si="5"/>
        <v>0.94200120788556707</v>
      </c>
      <c r="F229" s="73"/>
    </row>
    <row r="230" spans="1:6" s="25" customFormat="1" ht="13.5" customHeight="1">
      <c r="A230" s="13" t="s">
        <v>58</v>
      </c>
      <c r="B230" s="38"/>
      <c r="C230" s="38"/>
      <c r="D230" s="237"/>
      <c r="E230" s="354"/>
      <c r="F230" s="73"/>
    </row>
    <row r="231" spans="1:6" s="25" customFormat="1" ht="13.5" customHeight="1">
      <c r="A231" s="13" t="s">
        <v>59</v>
      </c>
      <c r="B231" s="38">
        <v>3600000</v>
      </c>
      <c r="C231" s="38">
        <v>3600000</v>
      </c>
      <c r="D231" s="227">
        <v>3600000</v>
      </c>
      <c r="E231" s="354">
        <f t="shared" si="5"/>
        <v>1</v>
      </c>
      <c r="F231" s="73"/>
    </row>
    <row r="232" spans="1:6" s="25" customFormat="1" ht="13.5" customHeight="1">
      <c r="A232" s="17" t="s">
        <v>60</v>
      </c>
      <c r="B232" s="38">
        <v>3600000</v>
      </c>
      <c r="C232" s="38">
        <v>3600000</v>
      </c>
      <c r="D232" s="227">
        <v>3600000</v>
      </c>
      <c r="E232" s="354">
        <f t="shared" si="5"/>
        <v>1</v>
      </c>
      <c r="F232" s="73"/>
    </row>
    <row r="233" spans="1:6" s="25" customFormat="1" ht="13.5" customHeight="1">
      <c r="A233" s="36" t="s">
        <v>61</v>
      </c>
      <c r="B233" s="38"/>
      <c r="C233" s="38"/>
      <c r="D233" s="227"/>
      <c r="E233" s="354"/>
      <c r="F233" s="73"/>
    </row>
    <row r="234" spans="1:6" s="25" customFormat="1" ht="13.5" customHeight="1">
      <c r="A234" s="36" t="s">
        <v>91</v>
      </c>
      <c r="B234" s="38"/>
      <c r="C234" s="38"/>
      <c r="D234" s="227"/>
      <c r="E234" s="354"/>
      <c r="F234" s="73"/>
    </row>
    <row r="235" spans="1:6" s="25" customFormat="1" ht="13.5" customHeight="1">
      <c r="A235" s="36" t="s">
        <v>62</v>
      </c>
      <c r="B235" s="38"/>
      <c r="C235" s="38"/>
      <c r="D235" s="227"/>
      <c r="E235" s="354"/>
      <c r="F235" s="73"/>
    </row>
    <row r="236" spans="1:6" s="25" customFormat="1" ht="13.5" customHeight="1">
      <c r="A236" s="13" t="s">
        <v>63</v>
      </c>
      <c r="B236" s="38"/>
      <c r="C236" s="38">
        <v>1172140</v>
      </c>
      <c r="D236" s="227">
        <v>1172140</v>
      </c>
      <c r="E236" s="354">
        <f t="shared" si="5"/>
        <v>1</v>
      </c>
      <c r="F236" s="73"/>
    </row>
    <row r="237" spans="1:6" s="25" customFormat="1" ht="13.5" customHeight="1">
      <c r="A237" s="13" t="s">
        <v>64</v>
      </c>
      <c r="B237" s="38"/>
      <c r="C237" s="38">
        <v>4206610</v>
      </c>
      <c r="D237" s="227">
        <v>4206610</v>
      </c>
      <c r="E237" s="354">
        <f t="shared" si="5"/>
        <v>1</v>
      </c>
      <c r="F237" s="73"/>
    </row>
    <row r="238" spans="1:6" s="25" customFormat="1" ht="13.5" customHeight="1">
      <c r="A238" s="13" t="s">
        <v>65</v>
      </c>
      <c r="B238" s="38"/>
      <c r="C238" s="38"/>
      <c r="D238" s="227"/>
      <c r="E238" s="354"/>
      <c r="F238" s="73"/>
    </row>
    <row r="239" spans="1:6" s="25" customFormat="1" ht="13.5" customHeight="1">
      <c r="A239" s="36" t="s">
        <v>66</v>
      </c>
      <c r="B239" s="38"/>
      <c r="C239" s="38"/>
      <c r="D239" s="227"/>
      <c r="E239" s="354"/>
      <c r="F239" s="73"/>
    </row>
    <row r="240" spans="1:6" s="25" customFormat="1" ht="13.5" customHeight="1">
      <c r="A240" s="36" t="s">
        <v>67</v>
      </c>
      <c r="B240" s="38"/>
      <c r="C240" s="38"/>
      <c r="D240" s="227"/>
      <c r="E240" s="354"/>
      <c r="F240" s="73"/>
    </row>
    <row r="241" spans="1:6" s="25" customFormat="1" ht="13.5" customHeight="1">
      <c r="A241" s="36" t="s">
        <v>68</v>
      </c>
      <c r="B241" s="38"/>
      <c r="C241" s="38"/>
      <c r="D241" s="227"/>
      <c r="E241" s="354"/>
      <c r="F241" s="73"/>
    </row>
    <row r="242" spans="1:6" s="25" customFormat="1" ht="13.5" customHeight="1">
      <c r="A242" s="36" t="s">
        <v>69</v>
      </c>
      <c r="B242" s="38"/>
      <c r="C242" s="38"/>
      <c r="D242" s="227"/>
      <c r="E242" s="354"/>
      <c r="F242" s="73"/>
    </row>
    <row r="243" spans="1:6" s="25" customFormat="1" ht="13.5" customHeight="1">
      <c r="A243" s="36" t="s">
        <v>70</v>
      </c>
      <c r="B243" s="38"/>
      <c r="C243" s="38"/>
      <c r="D243" s="227"/>
      <c r="E243" s="354"/>
      <c r="F243" s="73"/>
    </row>
    <row r="244" spans="1:6" s="25" customFormat="1" ht="13.5" customHeight="1">
      <c r="A244" s="13" t="s">
        <v>71</v>
      </c>
      <c r="B244" s="38"/>
      <c r="C244" s="38"/>
      <c r="D244" s="227"/>
      <c r="E244" s="354"/>
      <c r="F244" s="73"/>
    </row>
    <row r="245" spans="1:6" s="25" customFormat="1" ht="13.5" customHeight="1">
      <c r="A245" s="18" t="s">
        <v>72</v>
      </c>
      <c r="B245" s="39">
        <f>B208+B209+B229+B231+B210</f>
        <v>211814175</v>
      </c>
      <c r="C245" s="39">
        <f>C208+C209+C229+C231+C210+C236+C237</f>
        <v>276088360</v>
      </c>
      <c r="D245" s="39">
        <f>D208+D209+D229+D231+D210+D236+D237</f>
        <v>270873160</v>
      </c>
      <c r="E245" s="354">
        <f t="shared" si="5"/>
        <v>0.98111039523723487</v>
      </c>
      <c r="F245" s="73"/>
    </row>
    <row r="246" spans="1:6" s="25" customFormat="1" ht="13.5" customHeight="1">
      <c r="A246" s="26"/>
      <c r="B246" s="237"/>
      <c r="C246" s="237"/>
      <c r="D246" s="237"/>
      <c r="E246" s="354"/>
      <c r="F246" s="73"/>
    </row>
    <row r="247" spans="1:6" s="25" customFormat="1" ht="13.5" customHeight="1">
      <c r="A247" s="27" t="s">
        <v>78</v>
      </c>
      <c r="B247" s="237"/>
      <c r="C247" s="237"/>
      <c r="D247" s="237"/>
      <c r="E247" s="354"/>
      <c r="F247" s="73"/>
    </row>
    <row r="248" spans="1:6" s="25" customFormat="1" ht="13.5" customHeight="1">
      <c r="A248" s="13" t="s">
        <v>39</v>
      </c>
      <c r="B248" s="226">
        <v>733943098</v>
      </c>
      <c r="C248" s="226">
        <v>822958753</v>
      </c>
      <c r="D248" s="227">
        <v>821965772</v>
      </c>
      <c r="E248" s="354">
        <f t="shared" si="5"/>
        <v>0.998793401253246</v>
      </c>
      <c r="F248" s="73"/>
    </row>
    <row r="249" spans="1:6" s="25" customFormat="1" ht="13.5" customHeight="1">
      <c r="A249" s="13" t="s">
        <v>40</v>
      </c>
      <c r="B249" s="226">
        <v>84618153</v>
      </c>
      <c r="C249" s="226">
        <v>94466350</v>
      </c>
      <c r="D249" s="227">
        <v>93974605</v>
      </c>
      <c r="E249" s="354">
        <f t="shared" si="5"/>
        <v>0.99479449560610733</v>
      </c>
      <c r="F249" s="73"/>
    </row>
    <row r="250" spans="1:6" s="25" customFormat="1" ht="13.5" customHeight="1">
      <c r="A250" s="13" t="s">
        <v>41</v>
      </c>
      <c r="B250" s="226"/>
      <c r="C250" s="226"/>
      <c r="D250" s="227"/>
      <c r="E250" s="354"/>
      <c r="F250" s="73"/>
    </row>
    <row r="251" spans="1:6" s="25" customFormat="1" ht="13.5" customHeight="1">
      <c r="A251" s="36" t="s">
        <v>42</v>
      </c>
      <c r="B251" s="226">
        <v>10695000</v>
      </c>
      <c r="C251" s="226">
        <v>23375317</v>
      </c>
      <c r="D251" s="227">
        <v>22724697</v>
      </c>
      <c r="E251" s="354">
        <f t="shared" si="5"/>
        <v>0.97216636677055546</v>
      </c>
      <c r="F251" s="73"/>
    </row>
    <row r="252" spans="1:6" s="25" customFormat="1" ht="13.5" customHeight="1">
      <c r="A252" s="36" t="s">
        <v>43</v>
      </c>
      <c r="B252" s="226">
        <v>7082000</v>
      </c>
      <c r="C252" s="226">
        <v>23991447</v>
      </c>
      <c r="D252" s="227">
        <v>23109097</v>
      </c>
      <c r="E252" s="354">
        <f t="shared" si="5"/>
        <v>0.96322231001739911</v>
      </c>
      <c r="F252" s="73"/>
    </row>
    <row r="253" spans="1:6" s="25" customFormat="1" ht="13.5" customHeight="1">
      <c r="A253" s="36" t="s">
        <v>44</v>
      </c>
      <c r="B253" s="226"/>
      <c r="C253" s="226"/>
      <c r="D253" s="227"/>
      <c r="E253" s="354"/>
      <c r="F253" s="73"/>
    </row>
    <row r="254" spans="1:6" s="25" customFormat="1" ht="13.5" customHeight="1">
      <c r="A254" s="36" t="s">
        <v>45</v>
      </c>
      <c r="B254" s="226">
        <v>4099400</v>
      </c>
      <c r="C254" s="226">
        <v>8843763</v>
      </c>
      <c r="D254" s="227">
        <v>8330268</v>
      </c>
      <c r="E254" s="354">
        <f t="shared" si="5"/>
        <v>0.941937046481232</v>
      </c>
      <c r="F254" s="73"/>
    </row>
    <row r="255" spans="1:6" s="25" customFormat="1" ht="13.5" customHeight="1">
      <c r="A255" s="36" t="s">
        <v>46</v>
      </c>
      <c r="B255" s="226">
        <v>6326240</v>
      </c>
      <c r="C255" s="226">
        <v>2965403</v>
      </c>
      <c r="D255" s="227">
        <v>2864181</v>
      </c>
      <c r="E255" s="354">
        <f t="shared" si="5"/>
        <v>0.96586568503505255</v>
      </c>
      <c r="F255" s="73"/>
    </row>
    <row r="256" spans="1:6" s="25" customFormat="1" ht="13.5" customHeight="1">
      <c r="A256" s="36" t="s">
        <v>47</v>
      </c>
      <c r="B256" s="226">
        <v>15062202</v>
      </c>
      <c r="C256" s="226">
        <v>25342785</v>
      </c>
      <c r="D256" s="227">
        <v>20446087</v>
      </c>
      <c r="E256" s="354">
        <f t="shared" si="5"/>
        <v>0.80678137781621084</v>
      </c>
      <c r="F256" s="73"/>
    </row>
    <row r="257" spans="1:6" s="25" customFormat="1" ht="13.5" customHeight="1">
      <c r="A257" s="36" t="s">
        <v>87</v>
      </c>
      <c r="B257" s="226">
        <v>24500000</v>
      </c>
      <c r="C257" s="226">
        <v>29669003</v>
      </c>
      <c r="D257" s="227">
        <v>29669003</v>
      </c>
      <c r="E257" s="354">
        <f t="shared" si="5"/>
        <v>1</v>
      </c>
      <c r="F257" s="73"/>
    </row>
    <row r="258" spans="1:6" s="25" customFormat="1" ht="13.5" customHeight="1">
      <c r="A258" s="36" t="s">
        <v>48</v>
      </c>
      <c r="B258" s="226">
        <v>3193732</v>
      </c>
      <c r="C258" s="226">
        <v>4176532</v>
      </c>
      <c r="D258" s="227">
        <v>4143532</v>
      </c>
      <c r="E258" s="354">
        <f t="shared" si="5"/>
        <v>0.99209870773167785</v>
      </c>
      <c r="F258" s="73"/>
    </row>
    <row r="259" spans="1:6" s="25" customFormat="1" ht="13.5" customHeight="1">
      <c r="A259" s="36" t="s">
        <v>49</v>
      </c>
      <c r="B259" s="226">
        <v>4200000</v>
      </c>
      <c r="C259" s="226">
        <v>11732373</v>
      </c>
      <c r="D259" s="227">
        <v>11609595</v>
      </c>
      <c r="E259" s="354">
        <f t="shared" si="5"/>
        <v>0.98953510939347056</v>
      </c>
      <c r="F259" s="73"/>
    </row>
    <row r="260" spans="1:6" s="25" customFormat="1" ht="13.5" customHeight="1">
      <c r="A260" s="36" t="s">
        <v>50</v>
      </c>
      <c r="B260" s="226">
        <v>2024647</v>
      </c>
      <c r="C260" s="226">
        <v>2086881</v>
      </c>
      <c r="D260" s="227">
        <v>2086881</v>
      </c>
      <c r="E260" s="354">
        <f t="shared" si="5"/>
        <v>1</v>
      </c>
      <c r="F260" s="73"/>
    </row>
    <row r="261" spans="1:6" s="25" customFormat="1" ht="13.5" customHeight="1">
      <c r="A261" s="36" t="s">
        <v>51</v>
      </c>
      <c r="B261" s="226">
        <v>150610253</v>
      </c>
      <c r="C261" s="226">
        <v>162561511</v>
      </c>
      <c r="D261" s="227">
        <v>154212550</v>
      </c>
      <c r="E261" s="354">
        <f t="shared" si="5"/>
        <v>0.94864121926130474</v>
      </c>
      <c r="F261" s="73"/>
    </row>
    <row r="262" spans="1:6" s="25" customFormat="1" ht="13.5" customHeight="1">
      <c r="A262" s="36" t="s">
        <v>52</v>
      </c>
      <c r="B262" s="226">
        <v>5294367</v>
      </c>
      <c r="C262" s="226">
        <v>16567036</v>
      </c>
      <c r="D262" s="227">
        <v>16436662</v>
      </c>
      <c r="E262" s="354">
        <f t="shared" si="5"/>
        <v>0.99213051749268855</v>
      </c>
      <c r="F262" s="73"/>
    </row>
    <row r="263" spans="1:6" s="25" customFormat="1" ht="13.5" customHeight="1">
      <c r="A263" s="36" t="s">
        <v>53</v>
      </c>
      <c r="B263" s="226">
        <v>100000</v>
      </c>
      <c r="C263" s="226">
        <v>166420</v>
      </c>
      <c r="D263" s="227">
        <v>166420</v>
      </c>
      <c r="E263" s="354">
        <f t="shared" si="5"/>
        <v>1</v>
      </c>
      <c r="F263" s="73"/>
    </row>
    <row r="264" spans="1:6" s="25" customFormat="1" ht="13.5" customHeight="1">
      <c r="A264" s="36" t="s">
        <v>90</v>
      </c>
      <c r="B264" s="226"/>
      <c r="C264" s="226">
        <v>1267402</v>
      </c>
      <c r="D264" s="227">
        <v>0</v>
      </c>
      <c r="E264" s="354">
        <f t="shared" ref="E264:E325" si="6">SUM(D264/C264)</f>
        <v>0</v>
      </c>
      <c r="F264" s="73"/>
    </row>
    <row r="265" spans="1:6" s="25" customFormat="1" ht="13.5" customHeight="1">
      <c r="A265" s="37" t="s">
        <v>54</v>
      </c>
      <c r="B265" s="226">
        <v>18115001</v>
      </c>
      <c r="C265" s="226">
        <v>31563841</v>
      </c>
      <c r="D265" s="227">
        <v>30255596</v>
      </c>
      <c r="E265" s="354">
        <f t="shared" si="6"/>
        <v>0.95855241445424844</v>
      </c>
      <c r="F265" s="73"/>
    </row>
    <row r="266" spans="1:6" s="25" customFormat="1" ht="13.5" customHeight="1">
      <c r="A266" s="36" t="s">
        <v>92</v>
      </c>
      <c r="B266" s="226">
        <v>1342321</v>
      </c>
      <c r="C266" s="226">
        <v>1567000</v>
      </c>
      <c r="D266" s="227">
        <v>1567000</v>
      </c>
      <c r="E266" s="354">
        <f t="shared" si="6"/>
        <v>1</v>
      </c>
      <c r="F266" s="73"/>
    </row>
    <row r="267" spans="1:6" s="25" customFormat="1" ht="13.5" customHeight="1">
      <c r="A267" s="36" t="s">
        <v>55</v>
      </c>
      <c r="B267" s="226"/>
      <c r="C267" s="226"/>
      <c r="D267" s="227"/>
      <c r="E267" s="354"/>
      <c r="F267" s="73"/>
    </row>
    <row r="268" spans="1:6" s="25" customFormat="1" ht="13.5" customHeight="1">
      <c r="A268" s="36" t="s">
        <v>56</v>
      </c>
      <c r="B268" s="226">
        <v>463000</v>
      </c>
      <c r="C268" s="226">
        <v>7783839</v>
      </c>
      <c r="D268" s="227">
        <v>7783765</v>
      </c>
      <c r="E268" s="354">
        <f t="shared" si="6"/>
        <v>0.99999049312299493</v>
      </c>
      <c r="F268" s="73"/>
    </row>
    <row r="269" spans="1:6" s="25" customFormat="1" ht="13.5" customHeight="1">
      <c r="A269" s="15" t="s">
        <v>57</v>
      </c>
      <c r="B269" s="222">
        <f>SUM(B251:B268)</f>
        <v>253108163</v>
      </c>
      <c r="C269" s="222">
        <f>SUM(C251:C268)</f>
        <v>353660553</v>
      </c>
      <c r="D269" s="222">
        <f>SUM(D251:D268)</f>
        <v>335405334</v>
      </c>
      <c r="E269" s="354">
        <f t="shared" si="6"/>
        <v>0.94838208885569431</v>
      </c>
      <c r="F269" s="73"/>
    </row>
    <row r="270" spans="1:6" s="25" customFormat="1" ht="13.5" customHeight="1">
      <c r="A270" s="13" t="s">
        <v>58</v>
      </c>
      <c r="B270" s="227"/>
      <c r="C270" s="227"/>
      <c r="D270" s="227"/>
      <c r="E270" s="354"/>
      <c r="F270" s="73"/>
    </row>
    <row r="271" spans="1:6" s="25" customFormat="1" ht="13.5" customHeight="1">
      <c r="A271" s="13" t="s">
        <v>59</v>
      </c>
      <c r="B271" s="227">
        <v>9467484</v>
      </c>
      <c r="C271" s="227">
        <v>9467484</v>
      </c>
      <c r="D271" s="227">
        <v>9467484</v>
      </c>
      <c r="E271" s="354">
        <f t="shared" si="6"/>
        <v>1</v>
      </c>
      <c r="F271" s="73"/>
    </row>
    <row r="272" spans="1:6" s="25" customFormat="1" ht="13.5" customHeight="1">
      <c r="A272" s="17" t="s">
        <v>60</v>
      </c>
      <c r="B272" s="227">
        <v>9467484</v>
      </c>
      <c r="C272" s="227">
        <v>9467484</v>
      </c>
      <c r="D272" s="227">
        <v>9467484</v>
      </c>
      <c r="E272" s="354">
        <f t="shared" si="6"/>
        <v>1</v>
      </c>
      <c r="F272" s="73"/>
    </row>
    <row r="273" spans="1:6" s="25" customFormat="1" ht="13.5" customHeight="1">
      <c r="A273" s="36" t="s">
        <v>61</v>
      </c>
      <c r="B273" s="227"/>
      <c r="C273" s="227"/>
      <c r="D273" s="227"/>
      <c r="E273" s="354"/>
      <c r="F273" s="73"/>
    </row>
    <row r="274" spans="1:6" s="25" customFormat="1" ht="13.5" customHeight="1">
      <c r="A274" s="36" t="s">
        <v>91</v>
      </c>
      <c r="B274" s="227"/>
      <c r="C274" s="227"/>
      <c r="D274" s="227"/>
      <c r="E274" s="354"/>
      <c r="F274" s="73"/>
    </row>
    <row r="275" spans="1:6" s="25" customFormat="1" ht="13.5" customHeight="1">
      <c r="A275" s="36" t="s">
        <v>62</v>
      </c>
      <c r="B275" s="227"/>
      <c r="C275" s="227"/>
      <c r="D275" s="227"/>
      <c r="E275" s="354"/>
      <c r="F275" s="73"/>
    </row>
    <row r="276" spans="1:6" s="25" customFormat="1" ht="13.5" customHeight="1">
      <c r="A276" s="13" t="s">
        <v>63</v>
      </c>
      <c r="B276" s="227"/>
      <c r="C276" s="227">
        <v>13193245</v>
      </c>
      <c r="D276" s="227">
        <v>13193245</v>
      </c>
      <c r="E276" s="354">
        <f t="shared" si="6"/>
        <v>1</v>
      </c>
      <c r="F276" s="73"/>
    </row>
    <row r="277" spans="1:6" s="25" customFormat="1" ht="13.5" customHeight="1">
      <c r="A277" s="13" t="s">
        <v>64</v>
      </c>
      <c r="B277" s="227"/>
      <c r="C277" s="227">
        <v>5247640</v>
      </c>
      <c r="D277" s="227">
        <v>0</v>
      </c>
      <c r="E277" s="354">
        <f t="shared" si="6"/>
        <v>0</v>
      </c>
      <c r="F277" s="73"/>
    </row>
    <row r="278" spans="1:6" s="25" customFormat="1" ht="13.5" customHeight="1">
      <c r="A278" s="13" t="s">
        <v>65</v>
      </c>
      <c r="B278" s="227"/>
      <c r="C278" s="227"/>
      <c r="D278" s="227"/>
      <c r="E278" s="354"/>
      <c r="F278" s="73"/>
    </row>
    <row r="279" spans="1:6" s="25" customFormat="1" ht="13.5" customHeight="1">
      <c r="A279" s="36" t="s">
        <v>66</v>
      </c>
      <c r="B279" s="227"/>
      <c r="C279" s="227"/>
      <c r="D279" s="227"/>
      <c r="E279" s="354"/>
      <c r="F279" s="73"/>
    </row>
    <row r="280" spans="1:6" s="25" customFormat="1" ht="13.5" customHeight="1">
      <c r="A280" s="36" t="s">
        <v>67</v>
      </c>
      <c r="B280" s="227"/>
      <c r="C280" s="227"/>
      <c r="D280" s="227"/>
      <c r="E280" s="354"/>
      <c r="F280" s="73"/>
    </row>
    <row r="281" spans="1:6" s="25" customFormat="1" ht="13.5" customHeight="1">
      <c r="A281" s="36" t="s">
        <v>68</v>
      </c>
      <c r="B281" s="227"/>
      <c r="C281" s="227"/>
      <c r="D281" s="227"/>
      <c r="E281" s="354"/>
      <c r="F281" s="73"/>
    </row>
    <row r="282" spans="1:6" s="25" customFormat="1" ht="13.5" customHeight="1">
      <c r="A282" s="36" t="s">
        <v>69</v>
      </c>
      <c r="B282" s="227"/>
      <c r="C282" s="227"/>
      <c r="D282" s="227"/>
      <c r="E282" s="354"/>
      <c r="F282" s="73"/>
    </row>
    <row r="283" spans="1:6" s="25" customFormat="1" ht="13.5" customHeight="1">
      <c r="A283" s="36" t="s">
        <v>70</v>
      </c>
      <c r="B283" s="227"/>
      <c r="C283" s="227"/>
      <c r="D283" s="227"/>
      <c r="E283" s="354"/>
      <c r="F283" s="73"/>
    </row>
    <row r="284" spans="1:6" s="25" customFormat="1" ht="13.5" customHeight="1">
      <c r="A284" s="13" t="s">
        <v>71</v>
      </c>
      <c r="B284" s="227"/>
      <c r="C284" s="227"/>
      <c r="D284" s="227"/>
      <c r="E284" s="354"/>
      <c r="F284" s="73"/>
    </row>
    <row r="285" spans="1:6" s="25" customFormat="1" ht="13.5" customHeight="1">
      <c r="A285" s="18" t="s">
        <v>72</v>
      </c>
      <c r="B285" s="222">
        <f>SUM(B248+B249+B269+B271)</f>
        <v>1081136898</v>
      </c>
      <c r="C285" s="222">
        <f>SUM(C248+C249+C269+C271+C276+C277)</f>
        <v>1298994025</v>
      </c>
      <c r="D285" s="222">
        <f>SUM(D248+D249+D269+D271+D276+D277)</f>
        <v>1274006440</v>
      </c>
      <c r="E285" s="354">
        <f t="shared" si="6"/>
        <v>0.98076389535356023</v>
      </c>
      <c r="F285" s="73"/>
    </row>
    <row r="286" spans="1:6" s="25" customFormat="1" ht="13.5" customHeight="1">
      <c r="A286" s="18"/>
      <c r="B286" s="237"/>
      <c r="C286" s="237"/>
      <c r="D286" s="237"/>
      <c r="E286" s="354"/>
      <c r="F286" s="73"/>
    </row>
    <row r="287" spans="1:6" s="25" customFormat="1" ht="13.5" customHeight="1">
      <c r="A287" s="27" t="s">
        <v>79</v>
      </c>
      <c r="B287" s="237"/>
      <c r="C287" s="237"/>
      <c r="D287" s="237"/>
      <c r="E287" s="354"/>
      <c r="F287" s="73"/>
    </row>
    <row r="288" spans="1:6" s="25" customFormat="1" ht="13.5" customHeight="1">
      <c r="A288" s="13" t="s">
        <v>39</v>
      </c>
      <c r="B288" s="226">
        <v>10236000</v>
      </c>
      <c r="C288" s="226">
        <v>10374330</v>
      </c>
      <c r="D288" s="227">
        <v>9970106</v>
      </c>
      <c r="E288" s="354">
        <f t="shared" si="6"/>
        <v>0.96103613438169022</v>
      </c>
      <c r="F288" s="73"/>
    </row>
    <row r="289" spans="1:6" s="25" customFormat="1" ht="13.5" customHeight="1">
      <c r="A289" s="13" t="s">
        <v>40</v>
      </c>
      <c r="B289" s="226">
        <v>1205000</v>
      </c>
      <c r="C289" s="226">
        <v>1221184</v>
      </c>
      <c r="D289" s="227">
        <v>1198416</v>
      </c>
      <c r="E289" s="354">
        <f t="shared" si="6"/>
        <v>0.9813557989623185</v>
      </c>
      <c r="F289" s="73"/>
    </row>
    <row r="290" spans="1:6" s="25" customFormat="1" ht="13.5" customHeight="1">
      <c r="A290" s="13" t="s">
        <v>41</v>
      </c>
      <c r="B290" s="226"/>
      <c r="C290" s="226"/>
      <c r="D290" s="227"/>
      <c r="E290" s="354"/>
      <c r="F290" s="73"/>
    </row>
    <row r="291" spans="1:6" s="25" customFormat="1" ht="13.5" customHeight="1">
      <c r="A291" s="36" t="s">
        <v>42</v>
      </c>
      <c r="B291" s="226">
        <v>300000</v>
      </c>
      <c r="C291" s="226">
        <v>1327901</v>
      </c>
      <c r="D291" s="227">
        <v>508734</v>
      </c>
      <c r="E291" s="354">
        <f t="shared" si="6"/>
        <v>0.38311139158717405</v>
      </c>
      <c r="F291" s="73"/>
    </row>
    <row r="292" spans="1:6" s="25" customFormat="1" ht="13.5" customHeight="1">
      <c r="A292" s="36" t="s">
        <v>43</v>
      </c>
      <c r="B292" s="226">
        <v>800000</v>
      </c>
      <c r="C292" s="226">
        <v>817048</v>
      </c>
      <c r="D292" s="227">
        <v>745506</v>
      </c>
      <c r="E292" s="354">
        <f t="shared" si="6"/>
        <v>0.91243843690945947</v>
      </c>
      <c r="F292" s="73"/>
    </row>
    <row r="293" spans="1:6" s="25" customFormat="1" ht="13.5" customHeight="1">
      <c r="A293" s="36" t="s">
        <v>44</v>
      </c>
      <c r="B293" s="226"/>
      <c r="C293" s="226"/>
      <c r="D293" s="227"/>
      <c r="E293" s="354"/>
      <c r="F293" s="73"/>
    </row>
    <row r="294" spans="1:6" s="25" customFormat="1" ht="13.5" customHeight="1">
      <c r="A294" s="36" t="s">
        <v>45</v>
      </c>
      <c r="B294" s="226">
        <v>110000</v>
      </c>
      <c r="C294" s="226">
        <v>144000</v>
      </c>
      <c r="D294" s="227">
        <v>90241</v>
      </c>
      <c r="E294" s="354">
        <f t="shared" si="6"/>
        <v>0.62667361111111108</v>
      </c>
      <c r="F294" s="73"/>
    </row>
    <row r="295" spans="1:6" s="25" customFormat="1" ht="13.5" customHeight="1">
      <c r="A295" s="36" t="s">
        <v>46</v>
      </c>
      <c r="B295" s="226">
        <v>210000</v>
      </c>
      <c r="C295" s="226">
        <v>210000</v>
      </c>
      <c r="D295" s="227">
        <v>101380</v>
      </c>
      <c r="E295" s="354">
        <f t="shared" si="6"/>
        <v>0.48276190476190478</v>
      </c>
      <c r="F295" s="73"/>
    </row>
    <row r="296" spans="1:6" s="25" customFormat="1" ht="13.5" customHeight="1">
      <c r="A296" s="36" t="s">
        <v>47</v>
      </c>
      <c r="B296" s="226">
        <v>2134000</v>
      </c>
      <c r="C296" s="226">
        <v>4279637</v>
      </c>
      <c r="D296" s="227">
        <v>2077397</v>
      </c>
      <c r="E296" s="354">
        <f t="shared" si="6"/>
        <v>0.48541430032500421</v>
      </c>
      <c r="F296" s="73"/>
    </row>
    <row r="297" spans="1:6" s="25" customFormat="1" ht="13.5" customHeight="1">
      <c r="A297" s="36" t="s">
        <v>87</v>
      </c>
      <c r="B297" s="226"/>
      <c r="C297" s="226">
        <v>255488</v>
      </c>
      <c r="D297" s="227">
        <v>160669</v>
      </c>
      <c r="E297" s="354">
        <f t="shared" si="6"/>
        <v>0.62887102329659317</v>
      </c>
      <c r="F297" s="73"/>
    </row>
    <row r="298" spans="1:6" s="25" customFormat="1" ht="13.5" customHeight="1">
      <c r="A298" s="36" t="s">
        <v>48</v>
      </c>
      <c r="B298" s="226"/>
      <c r="C298" s="226"/>
      <c r="D298" s="227"/>
      <c r="E298" s="354"/>
      <c r="F298" s="73"/>
    </row>
    <row r="299" spans="1:6" s="25" customFormat="1" ht="13.5" customHeight="1">
      <c r="A299" s="36" t="s">
        <v>49</v>
      </c>
      <c r="B299" s="226">
        <v>150000</v>
      </c>
      <c r="C299" s="226">
        <v>150000</v>
      </c>
      <c r="D299" s="227">
        <v>20118</v>
      </c>
      <c r="E299" s="354">
        <f t="shared" si="6"/>
        <v>0.13411999999999999</v>
      </c>
      <c r="F299" s="73"/>
    </row>
    <row r="300" spans="1:6" s="25" customFormat="1" ht="13.5" customHeight="1">
      <c r="A300" s="36" t="s">
        <v>50</v>
      </c>
      <c r="B300" s="226"/>
      <c r="C300" s="226"/>
      <c r="D300" s="227"/>
      <c r="E300" s="354"/>
      <c r="F300" s="73"/>
    </row>
    <row r="301" spans="1:6" s="25" customFormat="1" ht="13.5" customHeight="1">
      <c r="A301" s="36" t="s">
        <v>51</v>
      </c>
      <c r="B301" s="226"/>
      <c r="C301" s="226"/>
      <c r="D301" s="227"/>
      <c r="E301" s="354"/>
      <c r="F301" s="73"/>
    </row>
    <row r="302" spans="1:6" s="25" customFormat="1" ht="13.5" customHeight="1">
      <c r="A302" s="36" t="s">
        <v>52</v>
      </c>
      <c r="B302" s="226">
        <v>850000</v>
      </c>
      <c r="C302" s="226">
        <v>2651687</v>
      </c>
      <c r="D302" s="227">
        <v>2276970</v>
      </c>
      <c r="E302" s="354">
        <f t="shared" si="6"/>
        <v>0.85868731867675185</v>
      </c>
      <c r="F302" s="73"/>
    </row>
    <row r="303" spans="1:6" s="25" customFormat="1" ht="13.5" customHeight="1">
      <c r="A303" s="36" t="s">
        <v>53</v>
      </c>
      <c r="B303" s="226"/>
      <c r="C303" s="226"/>
      <c r="D303" s="227"/>
      <c r="E303" s="354"/>
      <c r="F303" s="73"/>
    </row>
    <row r="304" spans="1:6" s="25" customFormat="1" ht="13.5" customHeight="1">
      <c r="A304" s="36" t="s">
        <v>90</v>
      </c>
      <c r="B304" s="226"/>
      <c r="C304" s="226"/>
      <c r="D304" s="227"/>
      <c r="E304" s="354"/>
      <c r="F304" s="73"/>
    </row>
    <row r="305" spans="1:6" s="25" customFormat="1" ht="13.5" customHeight="1">
      <c r="A305" s="37" t="s">
        <v>54</v>
      </c>
      <c r="B305" s="226">
        <v>1000000</v>
      </c>
      <c r="C305" s="226">
        <v>1550074</v>
      </c>
      <c r="D305" s="227">
        <v>1188451</v>
      </c>
      <c r="E305" s="354">
        <f t="shared" si="6"/>
        <v>0.76670597661789053</v>
      </c>
      <c r="F305" s="73"/>
    </row>
    <row r="306" spans="1:6" s="25" customFormat="1" ht="13.5" customHeight="1">
      <c r="A306" s="36" t="s">
        <v>92</v>
      </c>
      <c r="B306" s="226"/>
      <c r="C306" s="226"/>
      <c r="D306" s="227"/>
      <c r="E306" s="354"/>
      <c r="F306" s="73"/>
    </row>
    <row r="307" spans="1:6" s="25" customFormat="1" ht="13.5" customHeight="1">
      <c r="A307" s="36" t="s">
        <v>55</v>
      </c>
      <c r="B307" s="226"/>
      <c r="C307" s="226"/>
      <c r="D307" s="227"/>
      <c r="E307" s="354"/>
      <c r="F307" s="73"/>
    </row>
    <row r="308" spans="1:6" s="25" customFormat="1" ht="13.5" customHeight="1">
      <c r="A308" s="36" t="s">
        <v>56</v>
      </c>
      <c r="B308" s="226">
        <v>5000</v>
      </c>
      <c r="C308" s="226">
        <v>10000</v>
      </c>
      <c r="D308" s="227">
        <v>6800</v>
      </c>
      <c r="E308" s="354">
        <f t="shared" si="6"/>
        <v>0.68</v>
      </c>
      <c r="F308" s="73"/>
    </row>
    <row r="309" spans="1:6" s="25" customFormat="1" ht="13.5" customHeight="1">
      <c r="A309" s="15" t="s">
        <v>57</v>
      </c>
      <c r="B309" s="221">
        <f>SUM(B291:B308)</f>
        <v>5559000</v>
      </c>
      <c r="C309" s="221">
        <f>SUM(C291:C308)</f>
        <v>11395835</v>
      </c>
      <c r="D309" s="221">
        <f>SUM(D291:D308)</f>
        <v>7176266</v>
      </c>
      <c r="E309" s="354">
        <f t="shared" si="6"/>
        <v>0.62972708888817708</v>
      </c>
      <c r="F309" s="73"/>
    </row>
    <row r="310" spans="1:6" s="25" customFormat="1" ht="13.5" customHeight="1">
      <c r="A310" s="13" t="s">
        <v>58</v>
      </c>
      <c r="B310" s="227"/>
      <c r="C310" s="227"/>
      <c r="D310" s="227"/>
      <c r="E310" s="354"/>
      <c r="F310" s="73"/>
    </row>
    <row r="311" spans="1:6" s="25" customFormat="1" ht="13.5" customHeight="1">
      <c r="A311" s="13" t="s">
        <v>59</v>
      </c>
      <c r="B311" s="227"/>
      <c r="C311" s="227"/>
      <c r="D311" s="227"/>
      <c r="E311" s="354"/>
      <c r="F311" s="73"/>
    </row>
    <row r="312" spans="1:6" s="25" customFormat="1" ht="13.5" customHeight="1">
      <c r="A312" s="17" t="s">
        <v>60</v>
      </c>
      <c r="B312" s="227"/>
      <c r="C312" s="227"/>
      <c r="D312" s="227"/>
      <c r="E312" s="354"/>
      <c r="F312" s="73"/>
    </row>
    <row r="313" spans="1:6" s="25" customFormat="1" ht="13.5" customHeight="1">
      <c r="A313" s="36" t="s">
        <v>61</v>
      </c>
      <c r="B313" s="227"/>
      <c r="C313" s="227"/>
      <c r="D313" s="227"/>
      <c r="E313" s="354"/>
      <c r="F313" s="73"/>
    </row>
    <row r="314" spans="1:6" s="25" customFormat="1" ht="13.5" customHeight="1">
      <c r="A314" s="36" t="s">
        <v>91</v>
      </c>
      <c r="B314" s="227"/>
      <c r="C314" s="227"/>
      <c r="D314" s="227"/>
      <c r="E314" s="354"/>
      <c r="F314" s="73"/>
    </row>
    <row r="315" spans="1:6" s="25" customFormat="1" ht="13.5" customHeight="1">
      <c r="A315" s="36" t="s">
        <v>62</v>
      </c>
      <c r="B315" s="227"/>
      <c r="C315" s="227"/>
      <c r="D315" s="227"/>
      <c r="E315" s="354"/>
      <c r="F315" s="73"/>
    </row>
    <row r="316" spans="1:6" s="25" customFormat="1" ht="13.5" customHeight="1">
      <c r="A316" s="13" t="s">
        <v>63</v>
      </c>
      <c r="B316" s="227">
        <v>2000000</v>
      </c>
      <c r="C316" s="227">
        <v>3365500</v>
      </c>
      <c r="D316" s="227">
        <v>3365500</v>
      </c>
      <c r="E316" s="354">
        <f t="shared" si="6"/>
        <v>1</v>
      </c>
      <c r="F316" s="73"/>
    </row>
    <row r="317" spans="1:6" s="25" customFormat="1" ht="13.5" customHeight="1">
      <c r="A317" s="13" t="s">
        <v>64</v>
      </c>
      <c r="B317" s="227"/>
      <c r="C317" s="227">
        <v>0</v>
      </c>
      <c r="D317" s="227">
        <v>0</v>
      </c>
      <c r="E317" s="354"/>
      <c r="F317" s="73"/>
    </row>
    <row r="318" spans="1:6" s="25" customFormat="1" ht="13.5" customHeight="1">
      <c r="A318" s="13" t="s">
        <v>65</v>
      </c>
      <c r="B318" s="227"/>
      <c r="C318" s="227"/>
      <c r="D318" s="227"/>
      <c r="E318" s="354"/>
      <c r="F318" s="73"/>
    </row>
    <row r="319" spans="1:6" s="25" customFormat="1" ht="13.5" customHeight="1">
      <c r="A319" s="36" t="s">
        <v>66</v>
      </c>
      <c r="B319" s="227"/>
      <c r="C319" s="227"/>
      <c r="D319" s="227"/>
      <c r="E319" s="354"/>
      <c r="F319" s="73"/>
    </row>
    <row r="320" spans="1:6" s="25" customFormat="1" ht="13.5" customHeight="1">
      <c r="A320" s="36" t="s">
        <v>67</v>
      </c>
      <c r="B320" s="227"/>
      <c r="C320" s="227"/>
      <c r="D320" s="227"/>
      <c r="E320" s="354"/>
      <c r="F320" s="73"/>
    </row>
    <row r="321" spans="1:6" s="25" customFormat="1" ht="13.5" customHeight="1">
      <c r="A321" s="36" t="s">
        <v>68</v>
      </c>
      <c r="B321" s="227"/>
      <c r="C321" s="227"/>
      <c r="D321" s="227"/>
      <c r="E321" s="354"/>
      <c r="F321" s="73"/>
    </row>
    <row r="322" spans="1:6" s="25" customFormat="1" ht="13.5" customHeight="1">
      <c r="A322" s="36" t="s">
        <v>69</v>
      </c>
      <c r="B322" s="227"/>
      <c r="C322" s="227"/>
      <c r="D322" s="227"/>
      <c r="E322" s="354"/>
      <c r="F322" s="73"/>
    </row>
    <row r="323" spans="1:6" s="25" customFormat="1" ht="13.5" customHeight="1">
      <c r="A323" s="36" t="s">
        <v>70</v>
      </c>
      <c r="B323" s="227"/>
      <c r="C323" s="227"/>
      <c r="D323" s="227"/>
      <c r="E323" s="354"/>
      <c r="F323" s="73"/>
    </row>
    <row r="324" spans="1:6" s="25" customFormat="1" ht="13.5" customHeight="1">
      <c r="A324" s="13" t="s">
        <v>71</v>
      </c>
      <c r="B324" s="227"/>
      <c r="C324" s="227"/>
      <c r="D324" s="227"/>
      <c r="E324" s="354"/>
      <c r="F324" s="73"/>
    </row>
    <row r="325" spans="1:6" s="25" customFormat="1" ht="13.5" customHeight="1">
      <c r="A325" s="18" t="s">
        <v>72</v>
      </c>
      <c r="B325" s="221">
        <f>B316+B317+B309+B288+B289</f>
        <v>19000000</v>
      </c>
      <c r="C325" s="221">
        <f>C316+C317+C309+C288+C289</f>
        <v>26356849</v>
      </c>
      <c r="D325" s="221">
        <f>D316+D317+D309+D288+D289</f>
        <v>21710288</v>
      </c>
      <c r="E325" s="354">
        <f t="shared" si="6"/>
        <v>0.82370574722342571</v>
      </c>
      <c r="F325" s="73"/>
    </row>
    <row r="326" spans="1:6" s="25" customFormat="1" ht="13.5" customHeight="1">
      <c r="A326" s="27"/>
      <c r="B326" s="237"/>
      <c r="C326" s="237"/>
      <c r="D326" s="237"/>
      <c r="E326" s="354"/>
      <c r="F326" s="73"/>
    </row>
    <row r="327" spans="1:6" s="20" customFormat="1" ht="13.5" customHeight="1">
      <c r="A327" s="36"/>
      <c r="B327" s="239"/>
      <c r="C327" s="239"/>
      <c r="D327" s="239"/>
      <c r="E327" s="354"/>
      <c r="F327" s="71"/>
    </row>
    <row r="328" spans="1:6" s="20" customFormat="1" ht="13.5" customHeight="1">
      <c r="A328" s="24" t="s">
        <v>11</v>
      </c>
      <c r="B328" s="239"/>
      <c r="C328" s="239"/>
      <c r="D328" s="239"/>
      <c r="E328" s="354"/>
      <c r="F328" s="71"/>
    </row>
    <row r="329" spans="1:6" s="20" customFormat="1" ht="13.5" customHeight="1">
      <c r="A329" s="12" t="s">
        <v>39</v>
      </c>
      <c r="B329" s="240">
        <f t="shared" ref="B329:D344" si="7">B288+B248+B208+B167+B127+B87+B47+B7</f>
        <v>1660818752</v>
      </c>
      <c r="C329" s="240">
        <f t="shared" si="7"/>
        <v>1785617240</v>
      </c>
      <c r="D329" s="240">
        <f t="shared" si="7"/>
        <v>1776320084</v>
      </c>
      <c r="E329" s="354">
        <f t="shared" ref="E329:E390" si="8">SUM(D329/C329)</f>
        <v>0.99479330967929047</v>
      </c>
      <c r="F329" s="71"/>
    </row>
    <row r="330" spans="1:6" s="20" customFormat="1" ht="13.5" customHeight="1">
      <c r="A330" s="12" t="s">
        <v>40</v>
      </c>
      <c r="B330" s="240">
        <f t="shared" si="7"/>
        <v>203666810</v>
      </c>
      <c r="C330" s="240">
        <f t="shared" si="7"/>
        <v>224373627</v>
      </c>
      <c r="D330" s="240">
        <f t="shared" si="7"/>
        <v>223604967</v>
      </c>
      <c r="E330" s="354">
        <f t="shared" si="8"/>
        <v>0.99657419630694832</v>
      </c>
      <c r="F330" s="71"/>
    </row>
    <row r="331" spans="1:6" s="20" customFormat="1" ht="13.5" customHeight="1">
      <c r="A331" s="12" t="s">
        <v>41</v>
      </c>
      <c r="B331" s="240">
        <f t="shared" si="7"/>
        <v>0</v>
      </c>
      <c r="C331" s="240">
        <f t="shared" si="7"/>
        <v>0</v>
      </c>
      <c r="D331" s="240">
        <f t="shared" si="7"/>
        <v>0</v>
      </c>
      <c r="E331" s="354"/>
      <c r="F331" s="71"/>
    </row>
    <row r="332" spans="1:6" s="20" customFormat="1" ht="13.5" customHeight="1">
      <c r="A332" s="24" t="s">
        <v>42</v>
      </c>
      <c r="B332" s="240">
        <f t="shared" si="7"/>
        <v>18761000</v>
      </c>
      <c r="C332" s="240">
        <f t="shared" si="7"/>
        <v>55738639</v>
      </c>
      <c r="D332" s="240">
        <f t="shared" si="7"/>
        <v>30661802</v>
      </c>
      <c r="E332" s="354">
        <f t="shared" si="8"/>
        <v>0.55009958172821549</v>
      </c>
      <c r="F332" s="71"/>
    </row>
    <row r="333" spans="1:6" s="20" customFormat="1" ht="13.5" customHeight="1">
      <c r="A333" s="24" t="s">
        <v>43</v>
      </c>
      <c r="B333" s="240">
        <f t="shared" si="7"/>
        <v>226396613</v>
      </c>
      <c r="C333" s="240">
        <f t="shared" si="7"/>
        <v>273271747</v>
      </c>
      <c r="D333" s="240">
        <f t="shared" si="7"/>
        <v>260890119</v>
      </c>
      <c r="E333" s="354">
        <f t="shared" si="8"/>
        <v>0.95469115217388356</v>
      </c>
      <c r="F333" s="71"/>
    </row>
    <row r="334" spans="1:6" s="20" customFormat="1" ht="13.5" customHeight="1">
      <c r="A334" s="24" t="s">
        <v>44</v>
      </c>
      <c r="B334" s="240">
        <f t="shared" si="7"/>
        <v>0</v>
      </c>
      <c r="C334" s="240">
        <f t="shared" si="7"/>
        <v>0</v>
      </c>
      <c r="D334" s="240">
        <f t="shared" si="7"/>
        <v>0</v>
      </c>
      <c r="E334" s="354"/>
      <c r="F334" s="71"/>
    </row>
    <row r="335" spans="1:6" s="20" customFormat="1" ht="13.5" customHeight="1">
      <c r="A335" s="24" t="s">
        <v>45</v>
      </c>
      <c r="B335" s="240">
        <f t="shared" si="7"/>
        <v>8590400</v>
      </c>
      <c r="C335" s="240">
        <f t="shared" si="7"/>
        <v>15447715</v>
      </c>
      <c r="D335" s="240">
        <f t="shared" si="7"/>
        <v>14336276</v>
      </c>
      <c r="E335" s="354">
        <f t="shared" si="8"/>
        <v>0.92805155972906028</v>
      </c>
      <c r="F335" s="71"/>
    </row>
    <row r="336" spans="1:6" s="20" customFormat="1" ht="13.5" customHeight="1">
      <c r="A336" s="24" t="s">
        <v>46</v>
      </c>
      <c r="B336" s="240">
        <f t="shared" si="7"/>
        <v>8984240</v>
      </c>
      <c r="C336" s="240">
        <f t="shared" si="7"/>
        <v>5923808</v>
      </c>
      <c r="D336" s="240">
        <f t="shared" si="7"/>
        <v>5605997</v>
      </c>
      <c r="E336" s="354">
        <f t="shared" si="8"/>
        <v>0.94635021931838437</v>
      </c>
      <c r="F336" s="71"/>
    </row>
    <row r="337" spans="1:6" s="20" customFormat="1" ht="13.5" customHeight="1">
      <c r="A337" s="24" t="s">
        <v>47</v>
      </c>
      <c r="B337" s="240">
        <f t="shared" si="7"/>
        <v>60600202</v>
      </c>
      <c r="C337" s="240">
        <f t="shared" si="7"/>
        <v>103459336</v>
      </c>
      <c r="D337" s="240">
        <f t="shared" si="7"/>
        <v>91397232</v>
      </c>
      <c r="E337" s="354">
        <f t="shared" si="8"/>
        <v>0.88341212628698873</v>
      </c>
      <c r="F337" s="71"/>
    </row>
    <row r="338" spans="1:6" s="20" customFormat="1" ht="13.5" customHeight="1">
      <c r="A338" s="24" t="s">
        <v>87</v>
      </c>
      <c r="B338" s="240">
        <f t="shared" si="7"/>
        <v>50466000</v>
      </c>
      <c r="C338" s="240">
        <f t="shared" si="7"/>
        <v>58645222</v>
      </c>
      <c r="D338" s="240">
        <f t="shared" si="7"/>
        <v>58065507</v>
      </c>
      <c r="E338" s="354">
        <f t="shared" si="8"/>
        <v>0.99011488097018374</v>
      </c>
      <c r="F338" s="71"/>
    </row>
    <row r="339" spans="1:6" s="20" customFormat="1" ht="13.5" customHeight="1">
      <c r="A339" s="24" t="s">
        <v>48</v>
      </c>
      <c r="B339" s="240">
        <f t="shared" si="7"/>
        <v>5041732</v>
      </c>
      <c r="C339" s="240">
        <f t="shared" si="7"/>
        <v>6363729</v>
      </c>
      <c r="D339" s="240">
        <f t="shared" si="7"/>
        <v>6295729</v>
      </c>
      <c r="E339" s="354">
        <f t="shared" si="8"/>
        <v>0.98931444126549073</v>
      </c>
      <c r="F339" s="71"/>
    </row>
    <row r="340" spans="1:6" s="20" customFormat="1" ht="13.5" customHeight="1">
      <c r="A340" s="24" t="s">
        <v>49</v>
      </c>
      <c r="B340" s="240">
        <f t="shared" si="7"/>
        <v>13145000</v>
      </c>
      <c r="C340" s="240">
        <f t="shared" si="7"/>
        <v>22348743</v>
      </c>
      <c r="D340" s="240">
        <f t="shared" si="7"/>
        <v>22033020</v>
      </c>
      <c r="E340" s="354">
        <f t="shared" si="8"/>
        <v>0.98587289674412559</v>
      </c>
      <c r="F340" s="71"/>
    </row>
    <row r="341" spans="1:6" s="20" customFormat="1" ht="13.5" customHeight="1">
      <c r="A341" s="24" t="s">
        <v>50</v>
      </c>
      <c r="B341" s="240">
        <f t="shared" si="7"/>
        <v>6733647</v>
      </c>
      <c r="C341" s="240">
        <f t="shared" si="7"/>
        <v>25224426</v>
      </c>
      <c r="D341" s="240">
        <f t="shared" si="7"/>
        <v>24213631</v>
      </c>
      <c r="E341" s="354">
        <f t="shared" si="8"/>
        <v>0.95992792858794884</v>
      </c>
      <c r="F341" s="71"/>
    </row>
    <row r="342" spans="1:6" s="20" customFormat="1" ht="13.5" customHeight="1">
      <c r="A342" s="24" t="s">
        <v>51</v>
      </c>
      <c r="B342" s="240">
        <f t="shared" si="7"/>
        <v>172937253</v>
      </c>
      <c r="C342" s="240">
        <f t="shared" si="7"/>
        <v>210683204</v>
      </c>
      <c r="D342" s="240">
        <f t="shared" si="7"/>
        <v>189426341</v>
      </c>
      <c r="E342" s="354">
        <f t="shared" si="8"/>
        <v>0.89910508955426749</v>
      </c>
      <c r="F342" s="71"/>
    </row>
    <row r="343" spans="1:6" s="20" customFormat="1" ht="13.5" customHeight="1">
      <c r="A343" s="24" t="s">
        <v>52</v>
      </c>
      <c r="B343" s="240">
        <f t="shared" si="7"/>
        <v>58963367</v>
      </c>
      <c r="C343" s="240">
        <f>C302+C262+C222+C181+C141+C101+C61+C21</f>
        <v>93619019</v>
      </c>
      <c r="D343" s="240">
        <f>D302+D262+D222+D181+D141+D101+D61+D21</f>
        <v>87067559</v>
      </c>
      <c r="E343" s="354">
        <f t="shared" si="8"/>
        <v>0.93001998878027126</v>
      </c>
      <c r="F343" s="71"/>
    </row>
    <row r="344" spans="1:6" s="20" customFormat="1" ht="13.5" customHeight="1">
      <c r="A344" s="24" t="s">
        <v>53</v>
      </c>
      <c r="B344" s="240">
        <f t="shared" si="7"/>
        <v>730000</v>
      </c>
      <c r="C344" s="240">
        <f t="shared" si="7"/>
        <v>769904</v>
      </c>
      <c r="D344" s="240">
        <f t="shared" ref="D344" si="9">D303+D263+D223+D182+D142+D102+D62+D22</f>
        <v>714033</v>
      </c>
      <c r="E344" s="354">
        <f t="shared" si="8"/>
        <v>0.92743121220307989</v>
      </c>
      <c r="F344" s="71"/>
    </row>
    <row r="345" spans="1:6" s="20" customFormat="1" ht="13.5" customHeight="1">
      <c r="A345" s="24" t="s">
        <v>90</v>
      </c>
      <c r="B345" s="240">
        <f t="shared" ref="B345:D360" si="10">B304+B264+B224+B183+B143+B103+B63+B23</f>
        <v>0</v>
      </c>
      <c r="C345" s="240">
        <f t="shared" si="10"/>
        <v>1611412</v>
      </c>
      <c r="D345" s="240">
        <f t="shared" ref="D345" si="11">D304+D264+D224+D183+D143+D103+D63+D23</f>
        <v>344010</v>
      </c>
      <c r="E345" s="354">
        <f t="shared" si="8"/>
        <v>0.21348357837722445</v>
      </c>
      <c r="F345" s="71"/>
    </row>
    <row r="346" spans="1:6" s="20" customFormat="1" ht="13.5" customHeight="1">
      <c r="A346" s="28" t="s">
        <v>54</v>
      </c>
      <c r="B346" s="240">
        <f t="shared" si="10"/>
        <v>107678001</v>
      </c>
      <c r="C346" s="240">
        <f t="shared" si="10"/>
        <v>141148025</v>
      </c>
      <c r="D346" s="240">
        <f t="shared" ref="D346" si="12">D305+D265+D225+D184+D144+D104+D64+D24</f>
        <v>134702528</v>
      </c>
      <c r="E346" s="354">
        <f t="shared" si="8"/>
        <v>0.95433519526752142</v>
      </c>
      <c r="F346" s="71"/>
    </row>
    <row r="347" spans="1:6" s="20" customFormat="1" ht="13.5" customHeight="1">
      <c r="A347" s="24" t="s">
        <v>92</v>
      </c>
      <c r="B347" s="240">
        <f t="shared" si="10"/>
        <v>51376321</v>
      </c>
      <c r="C347" s="240">
        <f t="shared" si="10"/>
        <v>64887800</v>
      </c>
      <c r="D347" s="240">
        <f t="shared" ref="D347" si="13">D306+D266+D226+D185+D145+D105+D65+D25</f>
        <v>64887800</v>
      </c>
      <c r="E347" s="354">
        <f t="shared" si="8"/>
        <v>1</v>
      </c>
      <c r="F347" s="71"/>
    </row>
    <row r="348" spans="1:6" s="20" customFormat="1" ht="13.5" customHeight="1">
      <c r="A348" s="24" t="s">
        <v>55</v>
      </c>
      <c r="B348" s="240">
        <f t="shared" si="10"/>
        <v>0</v>
      </c>
      <c r="C348" s="240">
        <f t="shared" si="10"/>
        <v>3</v>
      </c>
      <c r="D348" s="240">
        <f t="shared" ref="D348" si="14">D307+D267+D227+D186+D146+D106+D66+D26</f>
        <v>3</v>
      </c>
      <c r="E348" s="354">
        <f t="shared" si="8"/>
        <v>1</v>
      </c>
      <c r="F348" s="71"/>
    </row>
    <row r="349" spans="1:6" s="20" customFormat="1" ht="13.5" customHeight="1">
      <c r="A349" s="24" t="s">
        <v>56</v>
      </c>
      <c r="B349" s="240">
        <f t="shared" si="10"/>
        <v>1645000</v>
      </c>
      <c r="C349" s="240">
        <f t="shared" si="10"/>
        <v>10627156</v>
      </c>
      <c r="D349" s="240">
        <f t="shared" ref="D349" si="15">D308+D268+D228+D187+D147+D107+D67+D27</f>
        <v>10549436</v>
      </c>
      <c r="E349" s="354">
        <f t="shared" si="8"/>
        <v>0.99268666047623655</v>
      </c>
      <c r="F349" s="71"/>
    </row>
    <row r="350" spans="1:6" s="20" customFormat="1" ht="13.5" customHeight="1">
      <c r="A350" s="41" t="s">
        <v>57</v>
      </c>
      <c r="B350" s="240">
        <f t="shared" si="10"/>
        <v>792048776</v>
      </c>
      <c r="C350" s="240">
        <f t="shared" si="10"/>
        <v>1089769888</v>
      </c>
      <c r="D350" s="240">
        <f t="shared" ref="D350" si="16">D309+D269+D229+D188+D148+D108+D68+D28</f>
        <v>1001191023</v>
      </c>
      <c r="E350" s="354">
        <f t="shared" si="8"/>
        <v>0.91871782660230739</v>
      </c>
      <c r="F350" s="71"/>
    </row>
    <row r="351" spans="1:6" s="20" customFormat="1" ht="13.5" customHeight="1">
      <c r="A351" s="12" t="s">
        <v>58</v>
      </c>
      <c r="B351" s="240">
        <f t="shared" si="10"/>
        <v>0</v>
      </c>
      <c r="C351" s="240">
        <f t="shared" si="10"/>
        <v>0</v>
      </c>
      <c r="D351" s="240">
        <f t="shared" ref="D351" si="17">D310+D270+D230+D189+D149+D109+D69+D29</f>
        <v>0</v>
      </c>
      <c r="E351" s="354"/>
      <c r="F351" s="71"/>
    </row>
    <row r="352" spans="1:6" s="20" customFormat="1" ht="13.5" customHeight="1">
      <c r="A352" s="12" t="s">
        <v>59</v>
      </c>
      <c r="B352" s="240">
        <f t="shared" si="10"/>
        <v>13067484</v>
      </c>
      <c r="C352" s="240">
        <f>C311+C271+C231+C190+C150+C110+C70+C30</f>
        <v>21897484</v>
      </c>
      <c r="D352" s="240">
        <f>D311+D271+D231+D190+D150+D110+D70+D30</f>
        <v>18917484</v>
      </c>
      <c r="E352" s="354">
        <f t="shared" si="8"/>
        <v>0.86391130597469556</v>
      </c>
      <c r="F352" s="71"/>
    </row>
    <row r="353" spans="1:6" s="20" customFormat="1" ht="13.5" customHeight="1">
      <c r="A353" s="29" t="s">
        <v>60</v>
      </c>
      <c r="B353" s="240">
        <f t="shared" si="10"/>
        <v>13067484</v>
      </c>
      <c r="C353" s="240">
        <f t="shared" si="10"/>
        <v>13067484</v>
      </c>
      <c r="D353" s="240">
        <f t="shared" ref="D353" si="18">D312+D272+D232+D191+D151+D111+D71+D31</f>
        <v>13067484</v>
      </c>
      <c r="E353" s="354">
        <f t="shared" si="8"/>
        <v>1</v>
      </c>
      <c r="F353" s="71"/>
    </row>
    <row r="354" spans="1:6" s="20" customFormat="1" ht="13.5" customHeight="1">
      <c r="A354" s="24" t="s">
        <v>61</v>
      </c>
      <c r="B354" s="240">
        <f t="shared" si="10"/>
        <v>0</v>
      </c>
      <c r="C354" s="240">
        <f t="shared" si="10"/>
        <v>0</v>
      </c>
      <c r="D354" s="240">
        <f t="shared" ref="D354" si="19">D313+D273+D233+D192+D152+D112+D72+D32</f>
        <v>0</v>
      </c>
      <c r="E354" s="354"/>
      <c r="F354" s="71"/>
    </row>
    <row r="355" spans="1:6" s="20" customFormat="1" ht="13.5" customHeight="1">
      <c r="A355" s="24" t="s">
        <v>91</v>
      </c>
      <c r="B355" s="240">
        <f t="shared" si="10"/>
        <v>0</v>
      </c>
      <c r="C355" s="240">
        <f t="shared" si="10"/>
        <v>8830000</v>
      </c>
      <c r="D355" s="240">
        <f t="shared" ref="D355" si="20">D314+D274+D234+D193+D153+D113+D73+D33</f>
        <v>5850000</v>
      </c>
      <c r="E355" s="354">
        <f t="shared" si="8"/>
        <v>0.66251415628539068</v>
      </c>
      <c r="F355" s="71"/>
    </row>
    <row r="356" spans="1:6" s="20" customFormat="1" ht="13.5" customHeight="1">
      <c r="A356" s="24" t="s">
        <v>62</v>
      </c>
      <c r="B356" s="240">
        <f t="shared" si="10"/>
        <v>0</v>
      </c>
      <c r="C356" s="240">
        <f t="shared" si="10"/>
        <v>0</v>
      </c>
      <c r="D356" s="240">
        <f t="shared" ref="D356" si="21">D315+D275+D235+D194+D154+D114+D74+D34</f>
        <v>0</v>
      </c>
      <c r="E356" s="354"/>
      <c r="F356" s="71"/>
    </row>
    <row r="357" spans="1:6" s="20" customFormat="1" ht="13.5" customHeight="1">
      <c r="A357" s="12" t="s">
        <v>63</v>
      </c>
      <c r="B357" s="240">
        <f t="shared" si="10"/>
        <v>15604286</v>
      </c>
      <c r="C357" s="240">
        <f t="shared" si="10"/>
        <v>99781561</v>
      </c>
      <c r="D357" s="240">
        <f t="shared" ref="D357" si="22">D316+D276+D236+D195+D155+D115+D75+D35</f>
        <v>94352615</v>
      </c>
      <c r="E357" s="354">
        <f t="shared" si="8"/>
        <v>0.94559169103397767</v>
      </c>
      <c r="F357" s="71"/>
    </row>
    <row r="358" spans="1:6" s="20" customFormat="1" ht="13.5" customHeight="1">
      <c r="A358" s="12" t="s">
        <v>64</v>
      </c>
      <c r="B358" s="240"/>
      <c r="C358" s="240">
        <v>48590644</v>
      </c>
      <c r="D358" s="240">
        <v>15042345</v>
      </c>
      <c r="E358" s="354">
        <f t="shared" si="8"/>
        <v>0.30957286756685093</v>
      </c>
      <c r="F358" s="71"/>
    </row>
    <row r="359" spans="1:6" s="20" customFormat="1" ht="13.5" customHeight="1">
      <c r="A359" s="12" t="s">
        <v>65</v>
      </c>
      <c r="B359" s="240">
        <f t="shared" ref="B359:D366" si="23">B318+B278+B238+B197+B157+B117+B77+B37</f>
        <v>0</v>
      </c>
      <c r="C359" s="240">
        <f t="shared" si="10"/>
        <v>0</v>
      </c>
      <c r="D359" s="240">
        <f t="shared" si="10"/>
        <v>0</v>
      </c>
      <c r="E359" s="354"/>
      <c r="F359" s="71"/>
    </row>
    <row r="360" spans="1:6" ht="13.5" customHeight="1">
      <c r="A360" s="24" t="s">
        <v>66</v>
      </c>
      <c r="B360" s="240">
        <f t="shared" si="23"/>
        <v>0</v>
      </c>
      <c r="C360" s="240">
        <f t="shared" si="10"/>
        <v>0</v>
      </c>
      <c r="D360" s="240">
        <f t="shared" si="10"/>
        <v>0</v>
      </c>
      <c r="E360" s="354"/>
      <c r="F360" s="34"/>
    </row>
    <row r="361" spans="1:6" ht="13.5" customHeight="1">
      <c r="A361" s="24" t="s">
        <v>67</v>
      </c>
      <c r="B361" s="240">
        <f t="shared" si="23"/>
        <v>0</v>
      </c>
      <c r="C361" s="240">
        <f t="shared" si="23"/>
        <v>0</v>
      </c>
      <c r="D361" s="240">
        <f t="shared" si="23"/>
        <v>0</v>
      </c>
      <c r="E361" s="354"/>
      <c r="F361" s="34"/>
    </row>
    <row r="362" spans="1:6" ht="13.5" customHeight="1">
      <c r="A362" s="24" t="s">
        <v>68</v>
      </c>
      <c r="B362" s="240">
        <f t="shared" si="23"/>
        <v>0</v>
      </c>
      <c r="C362" s="240">
        <f t="shared" si="23"/>
        <v>0</v>
      </c>
      <c r="D362" s="240">
        <f t="shared" si="23"/>
        <v>0</v>
      </c>
      <c r="E362" s="354"/>
      <c r="F362" s="34"/>
    </row>
    <row r="363" spans="1:6" ht="13.5" customHeight="1">
      <c r="A363" s="24" t="s">
        <v>69</v>
      </c>
      <c r="B363" s="240">
        <f t="shared" si="23"/>
        <v>0</v>
      </c>
      <c r="C363" s="240">
        <f t="shared" si="23"/>
        <v>0</v>
      </c>
      <c r="D363" s="240">
        <f t="shared" si="23"/>
        <v>0</v>
      </c>
      <c r="E363" s="354"/>
      <c r="F363" s="34"/>
    </row>
    <row r="364" spans="1:6" ht="13.5" customHeight="1">
      <c r="A364" s="24" t="s">
        <v>70</v>
      </c>
      <c r="B364" s="240">
        <f t="shared" si="23"/>
        <v>0</v>
      </c>
      <c r="C364" s="240">
        <f t="shared" si="23"/>
        <v>0</v>
      </c>
      <c r="D364" s="240">
        <f t="shared" si="23"/>
        <v>0</v>
      </c>
      <c r="E364" s="354"/>
      <c r="F364" s="34"/>
    </row>
    <row r="365" spans="1:6" ht="13.5" customHeight="1">
      <c r="A365" s="12" t="s">
        <v>71</v>
      </c>
      <c r="B365" s="240">
        <f t="shared" si="23"/>
        <v>0</v>
      </c>
      <c r="C365" s="240">
        <f t="shared" si="23"/>
        <v>0</v>
      </c>
      <c r="D365" s="240">
        <f t="shared" si="23"/>
        <v>0</v>
      </c>
      <c r="E365" s="354"/>
      <c r="F365" s="34"/>
    </row>
    <row r="366" spans="1:6" ht="13.5" customHeight="1">
      <c r="A366" s="18" t="s">
        <v>72</v>
      </c>
      <c r="B366" s="240">
        <f t="shared" si="23"/>
        <v>2685206108</v>
      </c>
      <c r="C366" s="240">
        <f t="shared" si="23"/>
        <v>3270030444</v>
      </c>
      <c r="D366" s="240">
        <f t="shared" si="23"/>
        <v>3129428518</v>
      </c>
      <c r="E366" s="354">
        <f t="shared" si="8"/>
        <v>0.95700286942038026</v>
      </c>
      <c r="F366" s="34"/>
    </row>
    <row r="367" spans="1:6" ht="13.5" customHeight="1">
      <c r="A367" s="24"/>
      <c r="B367" s="241"/>
      <c r="C367" s="241"/>
      <c r="D367" s="241"/>
      <c r="E367" s="354"/>
      <c r="F367" s="34"/>
    </row>
    <row r="368" spans="1:6" ht="13.5" customHeight="1">
      <c r="A368" s="30" t="s">
        <v>80</v>
      </c>
      <c r="B368" s="241"/>
      <c r="C368" s="241"/>
      <c r="D368" s="241"/>
      <c r="E368" s="354"/>
      <c r="F368" s="34"/>
    </row>
    <row r="369" spans="1:7" ht="13.5" customHeight="1">
      <c r="A369" s="13" t="s">
        <v>39</v>
      </c>
      <c r="B369" s="241">
        <v>278084218</v>
      </c>
      <c r="C369" s="241">
        <v>301815761</v>
      </c>
      <c r="D369" s="241">
        <v>286893473</v>
      </c>
      <c r="E369" s="354">
        <f t="shared" si="8"/>
        <v>0.95055828777609797</v>
      </c>
      <c r="F369" s="34"/>
      <c r="G369" s="34"/>
    </row>
    <row r="370" spans="1:7" ht="13.5" customHeight="1">
      <c r="A370" s="13" t="s">
        <v>40</v>
      </c>
      <c r="B370" s="241">
        <v>36478499</v>
      </c>
      <c r="C370" s="241">
        <v>42340871</v>
      </c>
      <c r="D370" s="241">
        <v>40400974</v>
      </c>
      <c r="E370" s="354">
        <f t="shared" si="8"/>
        <v>0.95418381922280249</v>
      </c>
      <c r="F370" s="34"/>
      <c r="G370" s="34"/>
    </row>
    <row r="371" spans="1:7" ht="13.5" customHeight="1">
      <c r="A371" s="13" t="s">
        <v>41</v>
      </c>
      <c r="B371" s="241"/>
      <c r="C371" s="241"/>
      <c r="D371" s="241"/>
      <c r="E371" s="354"/>
      <c r="F371" s="34"/>
      <c r="G371" s="34"/>
    </row>
    <row r="372" spans="1:7" ht="13.5" customHeight="1">
      <c r="A372" s="36" t="s">
        <v>42</v>
      </c>
      <c r="B372" s="241">
        <v>1700000</v>
      </c>
      <c r="C372" s="241">
        <v>1634078</v>
      </c>
      <c r="D372" s="241">
        <v>1634078</v>
      </c>
      <c r="E372" s="354">
        <f t="shared" si="8"/>
        <v>1</v>
      </c>
      <c r="F372" s="34"/>
      <c r="G372" s="34"/>
    </row>
    <row r="373" spans="1:7" ht="13.5" customHeight="1">
      <c r="A373" s="36" t="s">
        <v>43</v>
      </c>
      <c r="B373" s="241">
        <v>6600000</v>
      </c>
      <c r="C373" s="241">
        <v>8089947</v>
      </c>
      <c r="D373" s="241">
        <v>8089947</v>
      </c>
      <c r="E373" s="354">
        <f t="shared" si="8"/>
        <v>1</v>
      </c>
      <c r="F373" s="34"/>
      <c r="G373" s="34"/>
    </row>
    <row r="374" spans="1:7" ht="13.5" customHeight="1">
      <c r="A374" s="36" t="s">
        <v>44</v>
      </c>
      <c r="B374" s="241"/>
      <c r="C374" s="241"/>
      <c r="D374" s="241"/>
      <c r="E374" s="354"/>
      <c r="F374" s="34"/>
      <c r="G374" s="34"/>
    </row>
    <row r="375" spans="1:7" ht="13.5" customHeight="1">
      <c r="A375" s="36" t="s">
        <v>45</v>
      </c>
      <c r="B375" s="241">
        <v>1200000</v>
      </c>
      <c r="C375" s="241">
        <v>660401</v>
      </c>
      <c r="D375" s="241">
        <v>660401</v>
      </c>
      <c r="E375" s="354">
        <f t="shared" si="8"/>
        <v>1</v>
      </c>
      <c r="F375" s="34"/>
      <c r="G375" s="34"/>
    </row>
    <row r="376" spans="1:7" ht="13.5" customHeight="1">
      <c r="A376" s="36" t="s">
        <v>46</v>
      </c>
      <c r="B376" s="241">
        <v>2200000</v>
      </c>
      <c r="C376" s="241">
        <v>2717727</v>
      </c>
      <c r="D376" s="241">
        <v>2717727</v>
      </c>
      <c r="E376" s="354">
        <f t="shared" si="8"/>
        <v>1</v>
      </c>
      <c r="F376" s="34"/>
      <c r="G376" s="34"/>
    </row>
    <row r="377" spans="1:7" ht="13.5" customHeight="1">
      <c r="A377" s="36" t="s">
        <v>47</v>
      </c>
      <c r="B377" s="241">
        <v>10250000</v>
      </c>
      <c r="C377" s="241">
        <v>10387442</v>
      </c>
      <c r="D377" s="241">
        <v>9583666</v>
      </c>
      <c r="E377" s="354">
        <f t="shared" si="8"/>
        <v>0.92262041029928255</v>
      </c>
      <c r="F377" s="34"/>
      <c r="G377" s="34"/>
    </row>
    <row r="378" spans="1:7" ht="13.5" customHeight="1">
      <c r="A378" s="36" t="s">
        <v>87</v>
      </c>
      <c r="B378" s="241"/>
      <c r="C378" s="241"/>
      <c r="D378" s="241"/>
      <c r="E378" s="354"/>
      <c r="F378" s="34"/>
      <c r="G378" s="34"/>
    </row>
    <row r="379" spans="1:7" ht="13.5" customHeight="1">
      <c r="A379" s="36" t="s">
        <v>48</v>
      </c>
      <c r="B379" s="241">
        <v>3500000</v>
      </c>
      <c r="C379" s="241">
        <v>3650850</v>
      </c>
      <c r="D379" s="241">
        <v>3510967</v>
      </c>
      <c r="E379" s="354">
        <f t="shared" si="8"/>
        <v>0.96168481312571041</v>
      </c>
      <c r="F379" s="34"/>
      <c r="G379" s="34"/>
    </row>
    <row r="380" spans="1:7" ht="13.5" customHeight="1">
      <c r="A380" s="36" t="s">
        <v>49</v>
      </c>
      <c r="B380" s="241">
        <v>1900000</v>
      </c>
      <c r="C380" s="241">
        <v>1070000</v>
      </c>
      <c r="D380" s="241">
        <v>916058</v>
      </c>
      <c r="E380" s="354">
        <f t="shared" si="8"/>
        <v>0.85612897196261684</v>
      </c>
      <c r="F380" s="34"/>
      <c r="G380" s="34"/>
    </row>
    <row r="381" spans="1:7" ht="13.5" customHeight="1">
      <c r="A381" s="36" t="s">
        <v>50</v>
      </c>
      <c r="B381" s="241">
        <v>150000</v>
      </c>
      <c r="C381" s="241"/>
      <c r="D381" s="241"/>
      <c r="E381" s="354"/>
      <c r="F381" s="34"/>
      <c r="G381" s="34"/>
    </row>
    <row r="382" spans="1:7" ht="13.5" customHeight="1">
      <c r="A382" s="36" t="s">
        <v>51</v>
      </c>
      <c r="B382" s="241">
        <v>3828000</v>
      </c>
      <c r="C382" s="241">
        <v>2170673</v>
      </c>
      <c r="D382" s="241">
        <v>2170673</v>
      </c>
      <c r="E382" s="354">
        <f t="shared" si="8"/>
        <v>1</v>
      </c>
      <c r="F382" s="34"/>
      <c r="G382" s="34"/>
    </row>
    <row r="383" spans="1:7" ht="13.5" customHeight="1">
      <c r="A383" s="36" t="s">
        <v>52</v>
      </c>
      <c r="B383" s="241">
        <v>10800000</v>
      </c>
      <c r="C383" s="241">
        <v>11133425</v>
      </c>
      <c r="D383" s="241">
        <v>10471166</v>
      </c>
      <c r="E383" s="354">
        <f t="shared" si="8"/>
        <v>0.94051614844488551</v>
      </c>
      <c r="F383" s="34"/>
      <c r="G383" s="34"/>
    </row>
    <row r="384" spans="1:7" ht="13.5" customHeight="1">
      <c r="A384" s="36" t="s">
        <v>53</v>
      </c>
      <c r="B384" s="241">
        <v>200000</v>
      </c>
      <c r="C384" s="241">
        <v>334203</v>
      </c>
      <c r="D384" s="241">
        <v>334203</v>
      </c>
      <c r="E384" s="354">
        <f t="shared" si="8"/>
        <v>1</v>
      </c>
      <c r="F384" s="34"/>
      <c r="G384" s="34"/>
    </row>
    <row r="385" spans="1:7" ht="13.5" customHeight="1">
      <c r="A385" s="36" t="s">
        <v>90</v>
      </c>
      <c r="B385" s="241">
        <v>40000</v>
      </c>
      <c r="C385" s="241">
        <v>184000</v>
      </c>
      <c r="D385" s="241">
        <v>184000</v>
      </c>
      <c r="E385" s="354">
        <f t="shared" si="8"/>
        <v>1</v>
      </c>
      <c r="F385" s="34"/>
      <c r="G385" s="34"/>
    </row>
    <row r="386" spans="1:7" ht="13.5" customHeight="1">
      <c r="A386" s="37" t="s">
        <v>54</v>
      </c>
      <c r="B386" s="241">
        <v>7000000</v>
      </c>
      <c r="C386" s="241">
        <v>6643970</v>
      </c>
      <c r="D386" s="241">
        <v>6393816</v>
      </c>
      <c r="E386" s="354">
        <f t="shared" si="8"/>
        <v>0.96234871620431761</v>
      </c>
      <c r="F386" s="34"/>
      <c r="G386" s="34"/>
    </row>
    <row r="387" spans="1:7" ht="13.5" customHeight="1">
      <c r="A387" s="36" t="s">
        <v>92</v>
      </c>
      <c r="B387" s="241">
        <v>540000</v>
      </c>
      <c r="C387" s="241">
        <v>1133000</v>
      </c>
      <c r="D387" s="241">
        <v>845000</v>
      </c>
      <c r="E387" s="354">
        <f t="shared" si="8"/>
        <v>0.74580759046778466</v>
      </c>
      <c r="F387" s="34"/>
      <c r="G387" s="34"/>
    </row>
    <row r="388" spans="1:7" ht="13.5" customHeight="1">
      <c r="A388" s="36" t="s">
        <v>55</v>
      </c>
      <c r="B388" s="241"/>
      <c r="C388" s="241"/>
      <c r="D388" s="241"/>
      <c r="E388" s="354"/>
      <c r="F388" s="34"/>
      <c r="G388" s="34"/>
    </row>
    <row r="389" spans="1:7" ht="13.5" customHeight="1">
      <c r="A389" s="36" t="s">
        <v>56</v>
      </c>
      <c r="B389" s="241">
        <v>1262000</v>
      </c>
      <c r="C389" s="241">
        <v>2175502</v>
      </c>
      <c r="D389" s="241">
        <v>2039432</v>
      </c>
      <c r="E389" s="354">
        <f t="shared" si="8"/>
        <v>0.9374535164757376</v>
      </c>
      <c r="F389" s="34"/>
      <c r="G389" s="34"/>
    </row>
    <row r="390" spans="1:7" ht="13.5" customHeight="1">
      <c r="A390" s="15" t="s">
        <v>57</v>
      </c>
      <c r="B390" s="239">
        <f>SUM(B372:B389)</f>
        <v>51170000</v>
      </c>
      <c r="C390" s="239">
        <f>SUM(C372:C389)</f>
        <v>51985218</v>
      </c>
      <c r="D390" s="239">
        <f>SUM(D372:D389)</f>
        <v>49551134</v>
      </c>
      <c r="E390" s="354">
        <f t="shared" si="8"/>
        <v>0.95317738207811309</v>
      </c>
      <c r="F390" s="34"/>
      <c r="G390" s="34"/>
    </row>
    <row r="391" spans="1:7" ht="13.5" customHeight="1">
      <c r="A391" s="13" t="s">
        <v>58</v>
      </c>
      <c r="B391" s="241"/>
      <c r="C391" s="241"/>
      <c r="D391" s="241"/>
      <c r="E391" s="354"/>
      <c r="F391" s="34"/>
    </row>
    <row r="392" spans="1:7" ht="13.5" customHeight="1">
      <c r="A392" s="13" t="s">
        <v>59</v>
      </c>
      <c r="B392" s="241">
        <v>505890</v>
      </c>
      <c r="C392" s="241">
        <v>872522</v>
      </c>
      <c r="D392" s="241">
        <v>682522</v>
      </c>
      <c r="E392" s="354">
        <f t="shared" ref="E392:E451" si="24">SUM(D392/C392)</f>
        <v>0.78224044780532753</v>
      </c>
      <c r="F392" s="34"/>
    </row>
    <row r="393" spans="1:7" ht="13.5" customHeight="1">
      <c r="A393" s="17" t="s">
        <v>60</v>
      </c>
      <c r="B393" s="241"/>
      <c r="C393" s="241"/>
      <c r="D393" s="241"/>
      <c r="E393" s="354"/>
      <c r="F393" s="34"/>
    </row>
    <row r="394" spans="1:7" ht="13.5" customHeight="1">
      <c r="A394" s="36" t="s">
        <v>61</v>
      </c>
      <c r="B394" s="241"/>
      <c r="C394" s="241"/>
      <c r="D394" s="241"/>
      <c r="E394" s="354"/>
      <c r="F394" s="34"/>
    </row>
    <row r="395" spans="1:7" ht="13.5" customHeight="1">
      <c r="A395" s="36" t="s">
        <v>91</v>
      </c>
      <c r="B395" s="241"/>
      <c r="C395" s="241"/>
      <c r="D395" s="241"/>
      <c r="E395" s="354"/>
      <c r="F395" s="34"/>
    </row>
    <row r="396" spans="1:7" ht="13.5" customHeight="1">
      <c r="A396" s="36" t="s">
        <v>62</v>
      </c>
      <c r="B396" s="241"/>
      <c r="C396" s="241"/>
      <c r="D396" s="241"/>
      <c r="E396" s="354"/>
      <c r="F396" s="34"/>
    </row>
    <row r="397" spans="1:7" ht="13.5" customHeight="1">
      <c r="A397" s="13" t="s">
        <v>63</v>
      </c>
      <c r="B397" s="241"/>
      <c r="C397" s="241">
        <v>6242797</v>
      </c>
      <c r="D397" s="241">
        <v>6242797</v>
      </c>
      <c r="E397" s="354">
        <f t="shared" si="24"/>
        <v>1</v>
      </c>
      <c r="F397" s="34"/>
    </row>
    <row r="398" spans="1:7" ht="13.5" customHeight="1">
      <c r="A398" s="13" t="s">
        <v>64</v>
      </c>
      <c r="B398" s="241"/>
      <c r="C398" s="241">
        <v>3000000</v>
      </c>
      <c r="D398" s="241">
        <v>3000000</v>
      </c>
      <c r="E398" s="354">
        <f t="shared" si="24"/>
        <v>1</v>
      </c>
      <c r="F398" s="34"/>
    </row>
    <row r="399" spans="1:7" ht="13.5" customHeight="1">
      <c r="A399" s="13" t="s">
        <v>65</v>
      </c>
      <c r="B399" s="241"/>
      <c r="C399" s="241"/>
      <c r="D399" s="241"/>
      <c r="E399" s="354"/>
      <c r="F399" s="34"/>
    </row>
    <row r="400" spans="1:7" ht="13.5" customHeight="1">
      <c r="A400" s="36" t="s">
        <v>66</v>
      </c>
      <c r="B400" s="241"/>
      <c r="C400" s="241"/>
      <c r="D400" s="241"/>
      <c r="E400" s="354"/>
      <c r="F400" s="34"/>
    </row>
    <row r="401" spans="1:6" ht="13.5" customHeight="1">
      <c r="A401" s="36" t="s">
        <v>67</v>
      </c>
      <c r="B401" s="241"/>
      <c r="C401" s="241"/>
      <c r="D401" s="241"/>
      <c r="E401" s="354"/>
      <c r="F401" s="34"/>
    </row>
    <row r="402" spans="1:6" ht="13.5" customHeight="1">
      <c r="A402" s="36" t="s">
        <v>68</v>
      </c>
      <c r="B402" s="241"/>
      <c r="C402" s="241"/>
      <c r="D402" s="241"/>
      <c r="E402" s="354"/>
      <c r="F402" s="34"/>
    </row>
    <row r="403" spans="1:6" ht="13.5" customHeight="1">
      <c r="A403" s="36" t="s">
        <v>69</v>
      </c>
      <c r="B403" s="241"/>
      <c r="C403" s="241"/>
      <c r="D403" s="241"/>
      <c r="E403" s="354"/>
      <c r="F403" s="34"/>
    </row>
    <row r="404" spans="1:6" ht="13.5" customHeight="1">
      <c r="A404" s="36" t="s">
        <v>70</v>
      </c>
      <c r="B404" s="241"/>
      <c r="C404" s="241"/>
      <c r="D404" s="241"/>
      <c r="E404" s="354"/>
      <c r="F404" s="34"/>
    </row>
    <row r="405" spans="1:6" ht="13.5" customHeight="1">
      <c r="A405" s="13" t="s">
        <v>71</v>
      </c>
      <c r="B405" s="241"/>
      <c r="C405" s="241"/>
      <c r="D405" s="241"/>
      <c r="E405" s="354"/>
      <c r="F405" s="34"/>
    </row>
    <row r="406" spans="1:6" ht="13.5" customHeight="1">
      <c r="A406" s="18" t="s">
        <v>72</v>
      </c>
      <c r="B406" s="239">
        <f>B369+B370+B390+B392+B397+B398</f>
        <v>366238607</v>
      </c>
      <c r="C406" s="239">
        <f t="shared" ref="C406:D406" si="25">C369+C370+C390+C392+C397+C398</f>
        <v>406257169</v>
      </c>
      <c r="D406" s="239">
        <f t="shared" si="25"/>
        <v>386770900</v>
      </c>
      <c r="E406" s="354">
        <f t="shared" si="24"/>
        <v>0.95203464581815167</v>
      </c>
      <c r="F406" s="34"/>
    </row>
    <row r="407" spans="1:6" ht="13.5" customHeight="1">
      <c r="A407" s="18"/>
      <c r="B407" s="40"/>
      <c r="C407" s="40"/>
      <c r="D407" s="242"/>
      <c r="E407" s="354"/>
      <c r="F407" s="34"/>
    </row>
    <row r="408" spans="1:6" ht="13.5" customHeight="1">
      <c r="A408" s="24" t="s">
        <v>81</v>
      </c>
      <c r="B408" s="40"/>
      <c r="C408" s="40"/>
      <c r="D408" s="242"/>
      <c r="E408" s="354"/>
      <c r="F408" s="34"/>
    </row>
    <row r="409" spans="1:6" ht="13.5" customHeight="1">
      <c r="A409" s="13" t="s">
        <v>39</v>
      </c>
      <c r="B409" s="239">
        <v>56263934</v>
      </c>
      <c r="C409" s="239">
        <v>104863771</v>
      </c>
      <c r="D409" s="242">
        <v>95434307</v>
      </c>
      <c r="E409" s="354">
        <f t="shared" si="24"/>
        <v>0.91007891562472987</v>
      </c>
      <c r="F409" s="34"/>
    </row>
    <row r="410" spans="1:6" ht="13.5" customHeight="1">
      <c r="A410" s="13" t="s">
        <v>40</v>
      </c>
      <c r="B410" s="239">
        <v>7293684</v>
      </c>
      <c r="C410" s="239">
        <v>11662949</v>
      </c>
      <c r="D410" s="242">
        <v>10386006</v>
      </c>
      <c r="E410" s="354">
        <f t="shared" si="24"/>
        <v>0.89051285399601765</v>
      </c>
      <c r="F410" s="34"/>
    </row>
    <row r="411" spans="1:6" ht="13.5" customHeight="1">
      <c r="A411" s="13" t="s">
        <v>41</v>
      </c>
      <c r="B411" s="241"/>
      <c r="C411" s="241"/>
      <c r="D411" s="242"/>
      <c r="E411" s="354"/>
      <c r="F411" s="34"/>
    </row>
    <row r="412" spans="1:6" ht="13.5" customHeight="1">
      <c r="A412" s="36" t="s">
        <v>42</v>
      </c>
      <c r="B412" s="241"/>
      <c r="C412" s="241">
        <v>6605771</v>
      </c>
      <c r="D412" s="242">
        <v>6589271</v>
      </c>
      <c r="E412" s="354">
        <f t="shared" si="24"/>
        <v>0.99750218407510649</v>
      </c>
      <c r="F412" s="34"/>
    </row>
    <row r="413" spans="1:6" ht="13.5" customHeight="1">
      <c r="A413" s="36" t="s">
        <v>43</v>
      </c>
      <c r="B413" s="241">
        <v>1425000</v>
      </c>
      <c r="C413" s="241">
        <v>5165236</v>
      </c>
      <c r="D413" s="242">
        <v>4917789</v>
      </c>
      <c r="E413" s="354">
        <f t="shared" si="24"/>
        <v>0.95209376686757397</v>
      </c>
      <c r="F413" s="34"/>
    </row>
    <row r="414" spans="1:6" ht="13.5" customHeight="1">
      <c r="A414" s="36" t="s">
        <v>44</v>
      </c>
      <c r="B414" s="241"/>
      <c r="C414" s="241"/>
      <c r="D414" s="242"/>
      <c r="E414" s="354"/>
      <c r="F414" s="34"/>
    </row>
    <row r="415" spans="1:6" ht="13.5" customHeight="1">
      <c r="A415" s="36" t="s">
        <v>45</v>
      </c>
      <c r="B415" s="241"/>
      <c r="C415" s="241">
        <v>831898</v>
      </c>
      <c r="D415" s="242">
        <v>831898</v>
      </c>
      <c r="E415" s="354">
        <f t="shared" si="24"/>
        <v>1</v>
      </c>
      <c r="F415" s="34"/>
    </row>
    <row r="416" spans="1:6" ht="13.5" customHeight="1">
      <c r="A416" s="36" t="s">
        <v>46</v>
      </c>
      <c r="B416" s="241">
        <v>100000</v>
      </c>
      <c r="C416" s="241">
        <v>146773</v>
      </c>
      <c r="D416" s="242">
        <v>146773</v>
      </c>
      <c r="E416" s="354">
        <f t="shared" si="24"/>
        <v>1</v>
      </c>
      <c r="F416" s="34"/>
    </row>
    <row r="417" spans="1:6" ht="13.5" customHeight="1">
      <c r="A417" s="36" t="s">
        <v>47</v>
      </c>
      <c r="B417" s="241">
        <v>96461000</v>
      </c>
      <c r="C417" s="241">
        <v>94410244</v>
      </c>
      <c r="D417" s="241">
        <v>71909636</v>
      </c>
      <c r="E417" s="354">
        <f t="shared" si="24"/>
        <v>0.76167196432624407</v>
      </c>
      <c r="F417" s="34"/>
    </row>
    <row r="418" spans="1:6" ht="13.5" customHeight="1">
      <c r="A418" s="36" t="s">
        <v>87</v>
      </c>
      <c r="B418" s="241"/>
      <c r="C418" s="241">
        <v>1478975</v>
      </c>
      <c r="D418" s="241">
        <v>1478975</v>
      </c>
      <c r="E418" s="354">
        <f t="shared" si="24"/>
        <v>1</v>
      </c>
      <c r="F418" s="34"/>
    </row>
    <row r="419" spans="1:6" ht="13.5" customHeight="1">
      <c r="A419" s="36" t="s">
        <v>48</v>
      </c>
      <c r="B419" s="241"/>
      <c r="C419" s="241">
        <v>1334840</v>
      </c>
      <c r="D419" s="241">
        <v>1334840</v>
      </c>
      <c r="E419" s="354">
        <f t="shared" si="24"/>
        <v>1</v>
      </c>
      <c r="F419" s="34"/>
    </row>
    <row r="420" spans="1:6" ht="13.5" customHeight="1">
      <c r="A420" s="36" t="s">
        <v>49</v>
      </c>
      <c r="B420" s="241">
        <v>11000000</v>
      </c>
      <c r="C420" s="241">
        <v>17594468</v>
      </c>
      <c r="D420" s="241">
        <v>16784006</v>
      </c>
      <c r="E420" s="354">
        <f t="shared" si="24"/>
        <v>0.95393654414558027</v>
      </c>
      <c r="F420" s="34"/>
    </row>
    <row r="421" spans="1:6" ht="13.5" customHeight="1">
      <c r="A421" s="36" t="s">
        <v>50</v>
      </c>
      <c r="B421" s="241"/>
      <c r="C421" s="241">
        <v>2327836</v>
      </c>
      <c r="D421" s="241">
        <v>2157098</v>
      </c>
      <c r="E421" s="354">
        <f t="shared" si="24"/>
        <v>0.92665376770528507</v>
      </c>
      <c r="F421" s="34"/>
    </row>
    <row r="422" spans="1:6" ht="13.5" customHeight="1">
      <c r="A422" s="36" t="s">
        <v>51</v>
      </c>
      <c r="B422" s="241">
        <v>3767000</v>
      </c>
      <c r="C422" s="241">
        <v>27951884</v>
      </c>
      <c r="D422" s="241">
        <v>22801277</v>
      </c>
      <c r="E422" s="354">
        <f t="shared" si="24"/>
        <v>0.81573310049512227</v>
      </c>
      <c r="F422" s="34"/>
    </row>
    <row r="423" spans="1:6" ht="13.5" customHeight="1">
      <c r="A423" s="36" t="s">
        <v>52</v>
      </c>
      <c r="B423" s="241">
        <v>31774000</v>
      </c>
      <c r="C423" s="241">
        <v>108596819</v>
      </c>
      <c r="D423" s="241">
        <v>94243681</v>
      </c>
      <c r="E423" s="354">
        <f t="shared" si="24"/>
        <v>0.8678309536856692</v>
      </c>
      <c r="F423" s="34"/>
    </row>
    <row r="424" spans="1:6" ht="13.5" customHeight="1">
      <c r="A424" s="36" t="s">
        <v>53</v>
      </c>
      <c r="B424" s="241"/>
      <c r="C424" s="241"/>
      <c r="D424" s="241"/>
      <c r="E424" s="354" t="e">
        <f t="shared" si="24"/>
        <v>#DIV/0!</v>
      </c>
      <c r="F424" s="34"/>
    </row>
    <row r="425" spans="1:6" ht="13.5" customHeight="1">
      <c r="A425" s="36" t="s">
        <v>90</v>
      </c>
      <c r="B425" s="241">
        <v>500000</v>
      </c>
      <c r="C425" s="241">
        <v>2661500</v>
      </c>
      <c r="D425" s="241">
        <v>1461500</v>
      </c>
      <c r="E425" s="354">
        <f t="shared" si="24"/>
        <v>0.54912643246289683</v>
      </c>
      <c r="F425" s="34"/>
    </row>
    <row r="426" spans="1:6" ht="13.5" customHeight="1">
      <c r="A426" s="37" t="s">
        <v>54</v>
      </c>
      <c r="B426" s="241">
        <v>33576000</v>
      </c>
      <c r="C426" s="241">
        <v>57126225</v>
      </c>
      <c r="D426" s="241">
        <v>35623732</v>
      </c>
      <c r="E426" s="354">
        <f t="shared" si="24"/>
        <v>0.62359681564815461</v>
      </c>
      <c r="F426" s="34"/>
    </row>
    <row r="427" spans="1:6" ht="13.5" customHeight="1">
      <c r="A427" s="36" t="s">
        <v>92</v>
      </c>
      <c r="B427" s="241">
        <v>47700000</v>
      </c>
      <c r="C427" s="241">
        <v>24906858</v>
      </c>
      <c r="D427" s="241">
        <v>21031000</v>
      </c>
      <c r="E427" s="354">
        <f t="shared" si="24"/>
        <v>0.84438591170351551</v>
      </c>
      <c r="F427" s="34"/>
    </row>
    <row r="428" spans="1:6" ht="13.5" customHeight="1">
      <c r="A428" s="36" t="s">
        <v>95</v>
      </c>
      <c r="B428" s="241">
        <v>6236000</v>
      </c>
      <c r="C428" s="241">
        <v>6609000</v>
      </c>
      <c r="D428" s="241">
        <v>6608330</v>
      </c>
      <c r="E428" s="354">
        <f t="shared" si="24"/>
        <v>0.9998986230897261</v>
      </c>
      <c r="F428" s="34"/>
    </row>
    <row r="429" spans="1:6" ht="13.5" customHeight="1">
      <c r="A429" s="36" t="s">
        <v>56</v>
      </c>
      <c r="B429" s="241">
        <v>5866000</v>
      </c>
      <c r="C429" s="241">
        <v>13110173</v>
      </c>
      <c r="D429" s="241">
        <v>4693691</v>
      </c>
      <c r="E429" s="354">
        <f t="shared" si="24"/>
        <v>0.35801899791863923</v>
      </c>
      <c r="F429" s="34"/>
    </row>
    <row r="430" spans="1:6" ht="13.5" customHeight="1">
      <c r="A430" s="15" t="s">
        <v>57</v>
      </c>
      <c r="B430" s="239">
        <f>SUM(B412:B429)</f>
        <v>238405000</v>
      </c>
      <c r="C430" s="239">
        <v>370858500</v>
      </c>
      <c r="D430" s="243">
        <v>292613497</v>
      </c>
      <c r="E430" s="354">
        <f t="shared" si="24"/>
        <v>0.78901655752800592</v>
      </c>
      <c r="F430" s="34"/>
    </row>
    <row r="431" spans="1:6" ht="13.5" customHeight="1">
      <c r="A431" s="13" t="s">
        <v>58</v>
      </c>
      <c r="B431" s="239">
        <v>36000000</v>
      </c>
      <c r="C431" s="239">
        <v>33772229</v>
      </c>
      <c r="D431" s="240">
        <v>33772229</v>
      </c>
      <c r="E431" s="354">
        <f t="shared" si="24"/>
        <v>1</v>
      </c>
      <c r="F431" s="34"/>
    </row>
    <row r="432" spans="1:6" ht="13.5" customHeight="1">
      <c r="A432" s="13" t="s">
        <v>59</v>
      </c>
      <c r="B432" s="239">
        <v>335999228</v>
      </c>
      <c r="C432" s="239">
        <v>482915324</v>
      </c>
      <c r="D432" s="240">
        <v>466281493</v>
      </c>
      <c r="E432" s="354">
        <f t="shared" si="24"/>
        <v>0.96555538792552376</v>
      </c>
      <c r="F432" s="34"/>
    </row>
    <row r="433" spans="1:6" ht="13.5" customHeight="1">
      <c r="A433" s="17" t="s">
        <v>60</v>
      </c>
      <c r="B433" s="241"/>
      <c r="C433" s="241">
        <v>17484662</v>
      </c>
      <c r="D433" s="242">
        <v>16683194</v>
      </c>
      <c r="E433" s="354">
        <f t="shared" si="24"/>
        <v>0.95416165322498081</v>
      </c>
      <c r="F433" s="34"/>
    </row>
    <row r="434" spans="1:6" ht="13.5" customHeight="1">
      <c r="A434" s="36" t="s">
        <v>61</v>
      </c>
      <c r="B434" s="241"/>
      <c r="C434" s="241"/>
      <c r="D434" s="242"/>
      <c r="E434" s="354"/>
      <c r="F434" s="34"/>
    </row>
    <row r="435" spans="1:6" ht="13.5" customHeight="1">
      <c r="A435" s="36" t="s">
        <v>91</v>
      </c>
      <c r="B435" s="241">
        <v>171968000</v>
      </c>
      <c r="C435" s="241">
        <v>296128724</v>
      </c>
      <c r="D435" s="242">
        <v>280296361</v>
      </c>
      <c r="E435" s="354">
        <f t="shared" si="24"/>
        <v>0.94653553770082766</v>
      </c>
      <c r="F435" s="34"/>
    </row>
    <row r="436" spans="1:6" ht="13.5" customHeight="1">
      <c r="A436" s="36" t="s">
        <v>62</v>
      </c>
      <c r="B436" s="241"/>
      <c r="C436" s="241">
        <v>3900000</v>
      </c>
      <c r="D436" s="242">
        <v>3900000</v>
      </c>
      <c r="E436" s="354">
        <f t="shared" si="24"/>
        <v>1</v>
      </c>
      <c r="F436" s="34"/>
    </row>
    <row r="437" spans="1:6" ht="13.5" customHeight="1">
      <c r="A437" s="13" t="s">
        <v>63</v>
      </c>
      <c r="B437" s="239">
        <v>380000000</v>
      </c>
      <c r="C437" s="239">
        <v>356582749</v>
      </c>
      <c r="D437" s="240">
        <v>77338118</v>
      </c>
      <c r="E437" s="354">
        <f t="shared" si="24"/>
        <v>0.21688687469286408</v>
      </c>
      <c r="F437" s="34"/>
    </row>
    <row r="438" spans="1:6" ht="13.5" customHeight="1">
      <c r="A438" s="13" t="s">
        <v>64</v>
      </c>
      <c r="B438" s="239">
        <v>411105446</v>
      </c>
      <c r="C438" s="239">
        <v>453570651</v>
      </c>
      <c r="D438" s="240">
        <v>405364198</v>
      </c>
      <c r="E438" s="354">
        <f t="shared" si="24"/>
        <v>0.89371787417524062</v>
      </c>
      <c r="F438" s="34"/>
    </row>
    <row r="439" spans="1:6" ht="13.5" customHeight="1">
      <c r="A439" s="13" t="s">
        <v>65</v>
      </c>
      <c r="B439" s="239">
        <v>15000000</v>
      </c>
      <c r="C439" s="239">
        <v>314481383</v>
      </c>
      <c r="D439" s="240">
        <v>293045782</v>
      </c>
      <c r="E439" s="354">
        <f t="shared" si="24"/>
        <v>0.93183825129642095</v>
      </c>
      <c r="F439" s="34"/>
    </row>
    <row r="440" spans="1:6" ht="13.5" customHeight="1">
      <c r="A440" s="36" t="s">
        <v>66</v>
      </c>
      <c r="B440" s="241"/>
      <c r="C440" s="241"/>
      <c r="D440" s="242"/>
      <c r="E440" s="354"/>
      <c r="F440" s="34"/>
    </row>
    <row r="441" spans="1:6" ht="13.5" customHeight="1">
      <c r="A441" s="36" t="s">
        <v>67</v>
      </c>
      <c r="B441" s="241"/>
      <c r="C441" s="241"/>
      <c r="D441" s="242"/>
      <c r="E441" s="354"/>
      <c r="F441" s="34"/>
    </row>
    <row r="442" spans="1:6" ht="13.5" customHeight="1">
      <c r="A442" s="36" t="s">
        <v>68</v>
      </c>
      <c r="B442" s="241">
        <v>8000000</v>
      </c>
      <c r="C442" s="241">
        <v>8000000</v>
      </c>
      <c r="D442" s="242">
        <v>4500000</v>
      </c>
      <c r="E442" s="354">
        <f t="shared" si="24"/>
        <v>0.5625</v>
      </c>
      <c r="F442" s="34"/>
    </row>
    <row r="443" spans="1:6" ht="13.5" customHeight="1">
      <c r="A443" s="36" t="s">
        <v>69</v>
      </c>
      <c r="B443" s="241"/>
      <c r="C443" s="241"/>
      <c r="D443" s="242"/>
      <c r="E443" s="354"/>
      <c r="F443" s="34"/>
    </row>
    <row r="444" spans="1:6" ht="13.5" customHeight="1">
      <c r="A444" s="36" t="s">
        <v>70</v>
      </c>
      <c r="B444" s="241">
        <v>7000000</v>
      </c>
      <c r="C444" s="241">
        <v>7000000</v>
      </c>
      <c r="D444" s="242">
        <v>4500000</v>
      </c>
      <c r="E444" s="354">
        <f t="shared" si="24"/>
        <v>0.6428571428571429</v>
      </c>
      <c r="F444" s="34"/>
    </row>
    <row r="445" spans="1:6" ht="13.5" customHeight="1">
      <c r="A445" s="13" t="s">
        <v>71</v>
      </c>
      <c r="B445" s="239">
        <v>540452825</v>
      </c>
      <c r="C445" s="239">
        <v>540452825</v>
      </c>
      <c r="D445" s="240">
        <v>330851535</v>
      </c>
      <c r="E445" s="354">
        <f t="shared" si="24"/>
        <v>0.61217467963091876</v>
      </c>
      <c r="F445" s="34"/>
    </row>
    <row r="446" spans="1:6" ht="13.5" customHeight="1">
      <c r="A446" s="36" t="s">
        <v>224</v>
      </c>
      <c r="B446" s="239">
        <v>2001809178</v>
      </c>
      <c r="C446" s="239">
        <v>2278265588</v>
      </c>
      <c r="D446" s="240">
        <v>2278265588</v>
      </c>
      <c r="E446" s="354">
        <f t="shared" si="24"/>
        <v>1</v>
      </c>
      <c r="F446" s="34"/>
    </row>
    <row r="447" spans="1:6" ht="13.5" customHeight="1">
      <c r="A447" s="18" t="s">
        <v>72</v>
      </c>
      <c r="B447" s="239">
        <f>B446+B439+B438+B437+B432+B431+B409+B410+B430+B445</f>
        <v>4022329295</v>
      </c>
      <c r="C447" s="239">
        <f>C446+C439+C438+C437+C432+C431+C409+C410+C430+C445</f>
        <v>4947425969</v>
      </c>
      <c r="D447" s="239">
        <f>D446+D439+D438+D437+D432+D431+D409+D410+D430+D445</f>
        <v>4283352753</v>
      </c>
      <c r="E447" s="354">
        <f t="shared" si="24"/>
        <v>0.86577399638498764</v>
      </c>
      <c r="F447" s="34"/>
    </row>
    <row r="448" spans="1:6" ht="13.5" customHeight="1">
      <c r="B448" s="241"/>
      <c r="C448" s="241"/>
      <c r="D448" s="242"/>
      <c r="E448" s="354"/>
      <c r="F448" s="34"/>
    </row>
    <row r="449" spans="1:6" ht="13.5" customHeight="1">
      <c r="A449" s="12" t="s">
        <v>82</v>
      </c>
      <c r="B449" s="241"/>
      <c r="C449" s="241"/>
      <c r="D449" s="242"/>
      <c r="E449" s="354"/>
      <c r="F449" s="34"/>
    </row>
    <row r="450" spans="1:6" ht="13.5" customHeight="1">
      <c r="A450" s="13" t="s">
        <v>39</v>
      </c>
      <c r="B450" s="244">
        <v>2022404</v>
      </c>
      <c r="C450" s="244">
        <v>2022404</v>
      </c>
      <c r="D450" s="241">
        <v>2022404</v>
      </c>
      <c r="E450" s="354">
        <f t="shared" si="24"/>
        <v>1</v>
      </c>
      <c r="F450" s="34"/>
    </row>
    <row r="451" spans="1:6" ht="13.5" customHeight="1">
      <c r="A451" s="13" t="s">
        <v>40</v>
      </c>
      <c r="B451" s="244">
        <v>266656</v>
      </c>
      <c r="C451" s="244">
        <v>266656</v>
      </c>
      <c r="D451" s="241">
        <v>266651</v>
      </c>
      <c r="E451" s="354">
        <f t="shared" si="24"/>
        <v>0.99998124924997001</v>
      </c>
      <c r="F451" s="34"/>
    </row>
    <row r="452" spans="1:6" ht="13.5" customHeight="1">
      <c r="A452" s="13" t="s">
        <v>41</v>
      </c>
      <c r="B452" s="245"/>
      <c r="C452" s="245"/>
      <c r="D452" s="241"/>
      <c r="E452" s="354"/>
      <c r="F452" s="34"/>
    </row>
    <row r="453" spans="1:6" ht="13.5" customHeight="1">
      <c r="A453" s="36" t="s">
        <v>42</v>
      </c>
      <c r="B453" s="244"/>
      <c r="C453" s="244"/>
      <c r="D453" s="241"/>
      <c r="E453" s="354"/>
      <c r="F453" s="34"/>
    </row>
    <row r="454" spans="1:6" ht="13.5" customHeight="1">
      <c r="A454" s="36" t="s">
        <v>43</v>
      </c>
      <c r="B454" s="244"/>
      <c r="C454" s="244"/>
      <c r="D454" s="241"/>
      <c r="E454" s="354"/>
      <c r="F454" s="34"/>
    </row>
    <row r="455" spans="1:6" ht="13.5" customHeight="1">
      <c r="A455" s="36" t="s">
        <v>44</v>
      </c>
      <c r="B455" s="244"/>
      <c r="C455" s="244"/>
      <c r="D455" s="241"/>
      <c r="E455" s="354"/>
      <c r="F455" s="34"/>
    </row>
    <row r="456" spans="1:6" ht="13.5" customHeight="1">
      <c r="A456" s="36" t="s">
        <v>45</v>
      </c>
      <c r="B456" s="244"/>
      <c r="C456" s="244"/>
      <c r="D456" s="241"/>
      <c r="E456" s="354"/>
      <c r="F456" s="34"/>
    </row>
    <row r="457" spans="1:6" ht="13.5" customHeight="1">
      <c r="A457" s="36" t="s">
        <v>46</v>
      </c>
      <c r="B457" s="244"/>
      <c r="C457" s="244"/>
      <c r="D457" s="241"/>
      <c r="E457" s="354"/>
      <c r="F457" s="34"/>
    </row>
    <row r="458" spans="1:6" ht="13.5" customHeight="1">
      <c r="A458" s="36" t="s">
        <v>47</v>
      </c>
      <c r="B458" s="244"/>
      <c r="C458" s="244"/>
      <c r="D458" s="241"/>
      <c r="E458" s="354"/>
      <c r="F458" s="34"/>
    </row>
    <row r="459" spans="1:6" ht="13.5" customHeight="1">
      <c r="A459" s="36" t="s">
        <v>87</v>
      </c>
      <c r="B459" s="244"/>
      <c r="C459" s="244"/>
      <c r="D459" s="241"/>
      <c r="E459" s="354"/>
      <c r="F459" s="34"/>
    </row>
    <row r="460" spans="1:6" ht="13.5" customHeight="1">
      <c r="A460" s="36" t="s">
        <v>48</v>
      </c>
      <c r="B460" s="244"/>
      <c r="C460" s="244"/>
      <c r="D460" s="241"/>
      <c r="E460" s="354"/>
      <c r="F460" s="34"/>
    </row>
    <row r="461" spans="1:6" ht="13.5" customHeight="1">
      <c r="A461" s="36" t="s">
        <v>49</v>
      </c>
      <c r="B461" s="244"/>
      <c r="C461" s="244"/>
      <c r="D461" s="241"/>
      <c r="E461" s="354"/>
      <c r="F461" s="34"/>
    </row>
    <row r="462" spans="1:6" ht="13.5" customHeight="1">
      <c r="A462" s="36" t="s">
        <v>50</v>
      </c>
      <c r="B462" s="244"/>
      <c r="C462" s="244"/>
      <c r="D462" s="241"/>
      <c r="E462" s="354"/>
      <c r="F462" s="34"/>
    </row>
    <row r="463" spans="1:6" ht="13.5" customHeight="1">
      <c r="A463" s="36" t="s">
        <v>51</v>
      </c>
      <c r="B463" s="244">
        <v>900000</v>
      </c>
      <c r="C463" s="244">
        <v>900000</v>
      </c>
      <c r="D463" s="241">
        <v>900000</v>
      </c>
      <c r="E463" s="354">
        <f t="shared" ref="E463:E519" si="26">SUM(D463/C463)</f>
        <v>1</v>
      </c>
      <c r="F463" s="34"/>
    </row>
    <row r="464" spans="1:6" ht="13.5" customHeight="1">
      <c r="A464" s="36" t="s">
        <v>52</v>
      </c>
      <c r="B464" s="244">
        <v>18413236</v>
      </c>
      <c r="C464" s="244">
        <v>41626914</v>
      </c>
      <c r="D464" s="241">
        <v>41501478</v>
      </c>
      <c r="E464" s="354">
        <f t="shared" si="26"/>
        <v>0.99698666108181833</v>
      </c>
      <c r="F464" s="34"/>
    </row>
    <row r="465" spans="1:6" ht="13.5" customHeight="1">
      <c r="A465" s="36" t="s">
        <v>53</v>
      </c>
      <c r="B465" s="244"/>
      <c r="C465" s="244"/>
      <c r="D465" s="241"/>
      <c r="E465" s="354"/>
      <c r="F465" s="34"/>
    </row>
    <row r="466" spans="1:6" ht="13.5" customHeight="1">
      <c r="A466" s="36" t="s">
        <v>90</v>
      </c>
      <c r="B466" s="244"/>
      <c r="C466" s="244"/>
      <c r="D466" s="241"/>
      <c r="E466" s="354"/>
      <c r="F466" s="34"/>
    </row>
    <row r="467" spans="1:6" ht="13.5" customHeight="1">
      <c r="A467" s="37" t="s">
        <v>54</v>
      </c>
      <c r="B467" s="244">
        <v>5214574</v>
      </c>
      <c r="C467" s="244">
        <v>10056574</v>
      </c>
      <c r="D467" s="241">
        <v>9599309</v>
      </c>
      <c r="E467" s="354">
        <f t="shared" si="26"/>
        <v>0.95453073780394793</v>
      </c>
      <c r="F467" s="34"/>
    </row>
    <row r="468" spans="1:6" ht="13.5" customHeight="1">
      <c r="A468" s="36" t="s">
        <v>92</v>
      </c>
      <c r="B468" s="244">
        <v>5833970</v>
      </c>
      <c r="C468" s="244">
        <v>5832970</v>
      </c>
      <c r="D468" s="241">
        <v>2916000</v>
      </c>
      <c r="E468" s="354">
        <f t="shared" si="26"/>
        <v>0.49991685196392233</v>
      </c>
      <c r="F468" s="34"/>
    </row>
    <row r="469" spans="1:6" ht="13.5" customHeight="1">
      <c r="A469" s="36" t="s">
        <v>55</v>
      </c>
      <c r="B469" s="244"/>
      <c r="C469" s="244"/>
      <c r="D469" s="241"/>
      <c r="E469" s="354"/>
      <c r="F469" s="34"/>
    </row>
    <row r="470" spans="1:6" ht="13.5" customHeight="1">
      <c r="A470" s="36" t="s">
        <v>56</v>
      </c>
      <c r="B470" s="244">
        <v>5000</v>
      </c>
      <c r="C470" s="244">
        <v>5000</v>
      </c>
      <c r="D470" s="241">
        <v>1465</v>
      </c>
      <c r="E470" s="354">
        <f t="shared" si="26"/>
        <v>0.29299999999999998</v>
      </c>
      <c r="F470" s="34"/>
    </row>
    <row r="471" spans="1:6" ht="13.5" customHeight="1">
      <c r="A471" s="15" t="s">
        <v>57</v>
      </c>
      <c r="B471" s="245">
        <f>SUM(B453:B470)</f>
        <v>30366780</v>
      </c>
      <c r="C471" s="245">
        <f>SUM(C453:C470)</f>
        <v>58421458</v>
      </c>
      <c r="D471" s="245">
        <f>SUM(D453:D470)</f>
        <v>54918252</v>
      </c>
      <c r="E471" s="354">
        <f t="shared" si="26"/>
        <v>0.94003562868971879</v>
      </c>
      <c r="F471" s="34"/>
    </row>
    <row r="472" spans="1:6" ht="13.5" customHeight="1">
      <c r="A472" s="13" t="s">
        <v>58</v>
      </c>
      <c r="B472" s="244"/>
      <c r="C472" s="241"/>
      <c r="D472" s="241"/>
      <c r="E472" s="354"/>
      <c r="F472" s="34"/>
    </row>
    <row r="473" spans="1:6" ht="13.5" customHeight="1">
      <c r="A473" s="13" t="s">
        <v>59</v>
      </c>
      <c r="B473" s="244"/>
      <c r="C473" s="241"/>
      <c r="D473" s="241"/>
      <c r="E473" s="354"/>
      <c r="F473" s="34"/>
    </row>
    <row r="474" spans="1:6" ht="13.5" customHeight="1">
      <c r="A474" s="17" t="s">
        <v>60</v>
      </c>
      <c r="B474" s="244"/>
      <c r="C474" s="241"/>
      <c r="D474" s="241"/>
      <c r="E474" s="354"/>
      <c r="F474" s="34"/>
    </row>
    <row r="475" spans="1:6" ht="13.5" customHeight="1">
      <c r="A475" s="36" t="s">
        <v>61</v>
      </c>
      <c r="B475" s="244"/>
      <c r="C475" s="241"/>
      <c r="D475" s="241"/>
      <c r="E475" s="354"/>
      <c r="F475" s="34"/>
    </row>
    <row r="476" spans="1:6" ht="13.5" customHeight="1">
      <c r="A476" s="36" t="s">
        <v>91</v>
      </c>
      <c r="B476" s="244"/>
      <c r="C476" s="241">
        <f>SUM(C473:C475)</f>
        <v>0</v>
      </c>
      <c r="D476" s="241"/>
      <c r="E476" s="354"/>
      <c r="F476" s="34"/>
    </row>
    <row r="477" spans="1:6" ht="13.5" customHeight="1">
      <c r="A477" s="36" t="s">
        <v>62</v>
      </c>
      <c r="B477" s="244"/>
      <c r="C477" s="241"/>
      <c r="D477" s="241"/>
      <c r="E477" s="354"/>
      <c r="F477" s="34"/>
    </row>
    <row r="478" spans="1:6" ht="13.5" customHeight="1">
      <c r="A478" s="13" t="s">
        <v>63</v>
      </c>
      <c r="B478" s="244"/>
      <c r="C478" s="241"/>
      <c r="D478" s="241"/>
      <c r="E478" s="354"/>
      <c r="F478" s="34"/>
    </row>
    <row r="479" spans="1:6" ht="13.5" customHeight="1">
      <c r="A479" s="13" t="s">
        <v>64</v>
      </c>
      <c r="B479" s="244"/>
      <c r="C479" s="241"/>
      <c r="D479" s="241"/>
      <c r="E479" s="354"/>
      <c r="F479" s="34"/>
    </row>
    <row r="480" spans="1:6" ht="13.5" customHeight="1">
      <c r="A480" s="13" t="s">
        <v>65</v>
      </c>
      <c r="B480" s="244"/>
      <c r="C480" s="244"/>
      <c r="D480" s="241"/>
      <c r="E480" s="354"/>
      <c r="F480" s="34"/>
    </row>
    <row r="481" spans="1:6" ht="13.5" customHeight="1">
      <c r="A481" s="36" t="s">
        <v>66</v>
      </c>
      <c r="B481" s="244"/>
      <c r="C481" s="244"/>
      <c r="D481" s="241"/>
      <c r="E481" s="354"/>
      <c r="F481" s="34"/>
    </row>
    <row r="482" spans="1:6" s="20" customFormat="1" ht="13.5" customHeight="1">
      <c r="A482" s="36" t="s">
        <v>67</v>
      </c>
      <c r="B482" s="246"/>
      <c r="C482" s="246"/>
      <c r="D482" s="239"/>
      <c r="E482" s="354"/>
      <c r="F482" s="71"/>
    </row>
    <row r="483" spans="1:6" s="20" customFormat="1" ht="13.5" customHeight="1">
      <c r="A483" s="36" t="s">
        <v>68</v>
      </c>
      <c r="B483" s="246"/>
      <c r="C483" s="246"/>
      <c r="D483" s="239"/>
      <c r="E483" s="354"/>
      <c r="F483" s="71"/>
    </row>
    <row r="484" spans="1:6" s="20" customFormat="1" ht="13.5" customHeight="1">
      <c r="A484" s="36" t="s">
        <v>69</v>
      </c>
      <c r="B484" s="246"/>
      <c r="C484" s="246"/>
      <c r="D484" s="239"/>
      <c r="E484" s="354"/>
      <c r="F484" s="71"/>
    </row>
    <row r="485" spans="1:6" s="20" customFormat="1" ht="13.5" customHeight="1">
      <c r="A485" s="36" t="s">
        <v>70</v>
      </c>
      <c r="B485" s="246"/>
      <c r="C485" s="246"/>
      <c r="D485" s="239"/>
      <c r="E485" s="354"/>
      <c r="F485" s="71"/>
    </row>
    <row r="486" spans="1:6" s="20" customFormat="1" ht="13.5" customHeight="1">
      <c r="A486" s="13" t="s">
        <v>71</v>
      </c>
      <c r="B486" s="246"/>
      <c r="C486" s="246"/>
      <c r="D486" s="239"/>
      <c r="E486" s="354"/>
      <c r="F486" s="71"/>
    </row>
    <row r="487" spans="1:6" s="20" customFormat="1" ht="13.5" customHeight="1">
      <c r="A487" s="18" t="s">
        <v>72</v>
      </c>
      <c r="B487" s="240">
        <f>B450+B451+B471</f>
        <v>32655840</v>
      </c>
      <c r="C487" s="240">
        <f>C450+C451+C471</f>
        <v>60710518</v>
      </c>
      <c r="D487" s="240">
        <f>D450+D451+D471</f>
        <v>57207307</v>
      </c>
      <c r="E487" s="354">
        <f t="shared" si="26"/>
        <v>0.94229647324043586</v>
      </c>
      <c r="F487" s="71"/>
    </row>
    <row r="488" spans="1:6" s="20" customFormat="1" ht="17.25" customHeight="1">
      <c r="A488" s="18"/>
      <c r="B488" s="239"/>
      <c r="C488" s="239"/>
      <c r="D488" s="239"/>
      <c r="E488" s="354"/>
      <c r="F488" s="71"/>
    </row>
    <row r="489" spans="1:6" s="20" customFormat="1" ht="13.5" customHeight="1">
      <c r="A489" s="24" t="s">
        <v>225</v>
      </c>
      <c r="B489" s="239"/>
      <c r="C489" s="239"/>
      <c r="D489" s="239"/>
      <c r="E489" s="354"/>
      <c r="F489" s="71"/>
    </row>
    <row r="490" spans="1:6" s="20" customFormat="1" ht="13.5" customHeight="1">
      <c r="A490" s="12" t="s">
        <v>39</v>
      </c>
      <c r="B490" s="240">
        <f t="shared" ref="B490:D509" si="27">B450+B409+B369+B329</f>
        <v>1997189308</v>
      </c>
      <c r="C490" s="240">
        <f t="shared" si="27"/>
        <v>2194319176</v>
      </c>
      <c r="D490" s="240">
        <f t="shared" si="27"/>
        <v>2160670268</v>
      </c>
      <c r="E490" s="354">
        <f t="shared" si="26"/>
        <v>0.98466544504189302</v>
      </c>
      <c r="F490" s="71"/>
    </row>
    <row r="491" spans="1:6" s="20" customFormat="1" ht="13.5" customHeight="1">
      <c r="A491" s="12" t="s">
        <v>40</v>
      </c>
      <c r="B491" s="240">
        <f t="shared" si="27"/>
        <v>247705649</v>
      </c>
      <c r="C491" s="240">
        <f t="shared" si="27"/>
        <v>278644103</v>
      </c>
      <c r="D491" s="240">
        <f t="shared" si="27"/>
        <v>274658598</v>
      </c>
      <c r="E491" s="354">
        <f t="shared" si="26"/>
        <v>0.98569679043234593</v>
      </c>
      <c r="F491" s="71"/>
    </row>
    <row r="492" spans="1:6" s="20" customFormat="1" ht="12" customHeight="1">
      <c r="A492" s="12" t="s">
        <v>41</v>
      </c>
      <c r="B492" s="240">
        <f t="shared" si="27"/>
        <v>0</v>
      </c>
      <c r="C492" s="240">
        <f t="shared" si="27"/>
        <v>0</v>
      </c>
      <c r="D492" s="240">
        <f t="shared" si="27"/>
        <v>0</v>
      </c>
      <c r="E492" s="354"/>
      <c r="F492" s="71"/>
    </row>
    <row r="493" spans="1:6" s="20" customFormat="1" ht="13.5" customHeight="1">
      <c r="A493" s="24" t="s">
        <v>42</v>
      </c>
      <c r="B493" s="240">
        <f t="shared" si="27"/>
        <v>20461000</v>
      </c>
      <c r="C493" s="240">
        <f t="shared" si="27"/>
        <v>63978488</v>
      </c>
      <c r="D493" s="240">
        <f t="shared" si="27"/>
        <v>38885151</v>
      </c>
      <c r="E493" s="354">
        <f t="shared" si="26"/>
        <v>0.60778477603284409</v>
      </c>
      <c r="F493" s="71"/>
    </row>
    <row r="494" spans="1:6" s="20" customFormat="1" ht="13.5" customHeight="1">
      <c r="A494" s="24" t="s">
        <v>43</v>
      </c>
      <c r="B494" s="240">
        <f t="shared" si="27"/>
        <v>234421613</v>
      </c>
      <c r="C494" s="240">
        <f t="shared" si="27"/>
        <v>286526930</v>
      </c>
      <c r="D494" s="240">
        <f t="shared" si="27"/>
        <v>273897855</v>
      </c>
      <c r="E494" s="354">
        <f t="shared" si="26"/>
        <v>0.95592360201534987</v>
      </c>
      <c r="F494" s="71"/>
    </row>
    <row r="495" spans="1:6" s="20" customFormat="1" ht="13.5" customHeight="1">
      <c r="A495" s="24" t="s">
        <v>44</v>
      </c>
      <c r="B495" s="240">
        <f t="shared" si="27"/>
        <v>0</v>
      </c>
      <c r="C495" s="240">
        <f t="shared" si="27"/>
        <v>0</v>
      </c>
      <c r="D495" s="240">
        <f t="shared" si="27"/>
        <v>0</v>
      </c>
      <c r="E495" s="354"/>
      <c r="F495" s="71"/>
    </row>
    <row r="496" spans="1:6" s="20" customFormat="1" ht="13.5" customHeight="1">
      <c r="A496" s="24" t="s">
        <v>45</v>
      </c>
      <c r="B496" s="240">
        <f t="shared" si="27"/>
        <v>9790400</v>
      </c>
      <c r="C496" s="240">
        <f t="shared" si="27"/>
        <v>16940014</v>
      </c>
      <c r="D496" s="240">
        <f t="shared" si="27"/>
        <v>15828575</v>
      </c>
      <c r="E496" s="354">
        <f t="shared" si="26"/>
        <v>0.93438972364485651</v>
      </c>
      <c r="F496" s="71"/>
    </row>
    <row r="497" spans="1:6" s="20" customFormat="1" ht="13.5" customHeight="1">
      <c r="A497" s="24" t="s">
        <v>46</v>
      </c>
      <c r="B497" s="240">
        <f t="shared" si="27"/>
        <v>11284240</v>
      </c>
      <c r="C497" s="240">
        <f t="shared" si="27"/>
        <v>8788308</v>
      </c>
      <c r="D497" s="240">
        <f t="shared" si="27"/>
        <v>8470497</v>
      </c>
      <c r="E497" s="354">
        <f t="shared" si="26"/>
        <v>0.96383706624756438</v>
      </c>
      <c r="F497" s="71"/>
    </row>
    <row r="498" spans="1:6" s="20" customFormat="1" ht="13.5" customHeight="1">
      <c r="A498" s="24" t="s">
        <v>47</v>
      </c>
      <c r="B498" s="240">
        <f t="shared" si="27"/>
        <v>167311202</v>
      </c>
      <c r="C498" s="240">
        <f t="shared" si="27"/>
        <v>208257022</v>
      </c>
      <c r="D498" s="240">
        <f t="shared" si="27"/>
        <v>172890534</v>
      </c>
      <c r="E498" s="354">
        <f t="shared" si="26"/>
        <v>0.83017865299159033</v>
      </c>
      <c r="F498" s="71"/>
    </row>
    <row r="499" spans="1:6" s="20" customFormat="1" ht="13.5" customHeight="1">
      <c r="A499" s="24" t="s">
        <v>87</v>
      </c>
      <c r="B499" s="240">
        <f t="shared" si="27"/>
        <v>50466000</v>
      </c>
      <c r="C499" s="240">
        <f t="shared" si="27"/>
        <v>60124197</v>
      </c>
      <c r="D499" s="240">
        <f t="shared" si="27"/>
        <v>59544482</v>
      </c>
      <c r="E499" s="354">
        <f t="shared" si="26"/>
        <v>0.99035804170490627</v>
      </c>
      <c r="F499" s="71"/>
    </row>
    <row r="500" spans="1:6" s="20" customFormat="1" ht="13.5" customHeight="1">
      <c r="A500" s="24" t="s">
        <v>48</v>
      </c>
      <c r="B500" s="240">
        <f t="shared" si="27"/>
        <v>8541732</v>
      </c>
      <c r="C500" s="240">
        <f t="shared" si="27"/>
        <v>11349419</v>
      </c>
      <c r="D500" s="240">
        <f t="shared" si="27"/>
        <v>11141536</v>
      </c>
      <c r="E500" s="354">
        <f t="shared" si="26"/>
        <v>0.98168337956330631</v>
      </c>
      <c r="F500" s="71"/>
    </row>
    <row r="501" spans="1:6" s="20" customFormat="1" ht="13.5" customHeight="1">
      <c r="A501" s="24" t="s">
        <v>49</v>
      </c>
      <c r="B501" s="240">
        <f t="shared" si="27"/>
        <v>26045000</v>
      </c>
      <c r="C501" s="240">
        <f t="shared" si="27"/>
        <v>41013211</v>
      </c>
      <c r="D501" s="240">
        <f t="shared" si="27"/>
        <v>39733084</v>
      </c>
      <c r="E501" s="354">
        <f t="shared" si="26"/>
        <v>0.96878744753733137</v>
      </c>
      <c r="F501" s="71"/>
    </row>
    <row r="502" spans="1:6" s="20" customFormat="1" ht="13.5" customHeight="1">
      <c r="A502" s="24" t="s">
        <v>50</v>
      </c>
      <c r="B502" s="240">
        <f t="shared" si="27"/>
        <v>6883647</v>
      </c>
      <c r="C502" s="240">
        <f t="shared" si="27"/>
        <v>27552262</v>
      </c>
      <c r="D502" s="240">
        <f t="shared" si="27"/>
        <v>26370729</v>
      </c>
      <c r="E502" s="354">
        <f t="shared" si="26"/>
        <v>0.95711666069377532</v>
      </c>
      <c r="F502" s="71"/>
    </row>
    <row r="503" spans="1:6" s="20" customFormat="1" ht="13.5" customHeight="1">
      <c r="A503" s="24" t="s">
        <v>51</v>
      </c>
      <c r="B503" s="240">
        <f t="shared" si="27"/>
        <v>181432253</v>
      </c>
      <c r="C503" s="240">
        <f t="shared" si="27"/>
        <v>241705761</v>
      </c>
      <c r="D503" s="240">
        <f t="shared" si="27"/>
        <v>215298291</v>
      </c>
      <c r="E503" s="354">
        <f t="shared" si="26"/>
        <v>0.8907453844263149</v>
      </c>
      <c r="F503" s="71"/>
    </row>
    <row r="504" spans="1:6" s="20" customFormat="1" ht="13.5" customHeight="1">
      <c r="A504" s="24" t="s">
        <v>52</v>
      </c>
      <c r="B504" s="240">
        <f t="shared" si="27"/>
        <v>119950603</v>
      </c>
      <c r="C504" s="240">
        <f>C464+C423+C383+C343</f>
        <v>254976177</v>
      </c>
      <c r="D504" s="240"/>
      <c r="E504" s="354">
        <f t="shared" si="26"/>
        <v>0</v>
      </c>
      <c r="F504" s="71"/>
    </row>
    <row r="505" spans="1:6" s="20" customFormat="1" ht="13.5" customHeight="1">
      <c r="A505" s="24" t="s">
        <v>53</v>
      </c>
      <c r="B505" s="240">
        <f t="shared" si="27"/>
        <v>930000</v>
      </c>
      <c r="C505" s="240">
        <f t="shared" si="27"/>
        <v>1104107</v>
      </c>
      <c r="D505" s="240">
        <f t="shared" si="27"/>
        <v>1048236</v>
      </c>
      <c r="E505" s="354">
        <f t="shared" si="26"/>
        <v>0.94939711459124887</v>
      </c>
      <c r="F505" s="71"/>
    </row>
    <row r="506" spans="1:6" s="20" customFormat="1" ht="13.5" customHeight="1">
      <c r="A506" s="24" t="s">
        <v>90</v>
      </c>
      <c r="B506" s="240">
        <f t="shared" si="27"/>
        <v>540000</v>
      </c>
      <c r="C506" s="240">
        <f t="shared" si="27"/>
        <v>4456912</v>
      </c>
      <c r="D506" s="240">
        <f t="shared" si="27"/>
        <v>1989510</v>
      </c>
      <c r="E506" s="354">
        <f t="shared" si="26"/>
        <v>0.44638754366251793</v>
      </c>
      <c r="F506" s="71"/>
    </row>
    <row r="507" spans="1:6" s="20" customFormat="1" ht="13.5" customHeight="1">
      <c r="A507" s="28" t="s">
        <v>54</v>
      </c>
      <c r="B507" s="240">
        <f t="shared" si="27"/>
        <v>153468575</v>
      </c>
      <c r="C507" s="240">
        <f t="shared" si="27"/>
        <v>214974794</v>
      </c>
      <c r="D507" s="240">
        <f t="shared" si="27"/>
        <v>186319385</v>
      </c>
      <c r="E507" s="354">
        <f t="shared" si="26"/>
        <v>0.86670340058565187</v>
      </c>
      <c r="F507" s="71"/>
    </row>
    <row r="508" spans="1:6" s="20" customFormat="1" ht="13.5" customHeight="1">
      <c r="A508" s="24" t="s">
        <v>92</v>
      </c>
      <c r="B508" s="240">
        <f t="shared" si="27"/>
        <v>105450291</v>
      </c>
      <c r="C508" s="240">
        <f t="shared" si="27"/>
        <v>96760628</v>
      </c>
      <c r="D508" s="240">
        <f t="shared" si="27"/>
        <v>89679800</v>
      </c>
      <c r="E508" s="354">
        <f t="shared" si="26"/>
        <v>0.92682118598899543</v>
      </c>
      <c r="F508" s="71"/>
    </row>
    <row r="509" spans="1:6" s="20" customFormat="1" ht="13.5" customHeight="1">
      <c r="A509" s="24" t="s">
        <v>96</v>
      </c>
      <c r="B509" s="240">
        <f t="shared" si="27"/>
        <v>6236000</v>
      </c>
      <c r="C509" s="240">
        <f t="shared" si="27"/>
        <v>6609003</v>
      </c>
      <c r="D509" s="240">
        <f t="shared" si="27"/>
        <v>6608333</v>
      </c>
      <c r="E509" s="354">
        <f t="shared" si="26"/>
        <v>0.99989862313574374</v>
      </c>
      <c r="F509" s="71"/>
    </row>
    <row r="510" spans="1:6" s="20" customFormat="1" ht="13.5" customHeight="1">
      <c r="A510" s="24" t="s">
        <v>56</v>
      </c>
      <c r="B510" s="240">
        <f t="shared" ref="B510:D525" si="28">B470+B429+B389+B349</f>
        <v>8778000</v>
      </c>
      <c r="C510" s="240">
        <f t="shared" si="28"/>
        <v>25917831</v>
      </c>
      <c r="D510" s="240">
        <f t="shared" si="28"/>
        <v>17284024</v>
      </c>
      <c r="E510" s="354">
        <f t="shared" si="26"/>
        <v>0.66687771827820008</v>
      </c>
      <c r="F510" s="71"/>
    </row>
    <row r="511" spans="1:6" s="20" customFormat="1" ht="13.5" customHeight="1">
      <c r="A511" s="41" t="s">
        <v>57</v>
      </c>
      <c r="B511" s="240">
        <f t="shared" si="28"/>
        <v>1111990556</v>
      </c>
      <c r="C511" s="240">
        <f t="shared" si="28"/>
        <v>1571035064</v>
      </c>
      <c r="D511" s="240">
        <f t="shared" si="28"/>
        <v>1398273906</v>
      </c>
      <c r="E511" s="354">
        <f t="shared" si="26"/>
        <v>0.89003354415264657</v>
      </c>
      <c r="F511" s="71"/>
    </row>
    <row r="512" spans="1:6" s="20" customFormat="1" ht="13.5" customHeight="1">
      <c r="A512" s="12" t="s">
        <v>58</v>
      </c>
      <c r="B512" s="240">
        <f t="shared" si="28"/>
        <v>36000000</v>
      </c>
      <c r="C512" s="240">
        <f t="shared" si="28"/>
        <v>33772229</v>
      </c>
      <c r="D512" s="240">
        <f t="shared" si="28"/>
        <v>33772229</v>
      </c>
      <c r="E512" s="354">
        <f t="shared" si="26"/>
        <v>1</v>
      </c>
      <c r="F512" s="71"/>
    </row>
    <row r="513" spans="1:6" s="20" customFormat="1" ht="13.5" customHeight="1">
      <c r="A513" s="12" t="s">
        <v>59</v>
      </c>
      <c r="B513" s="240">
        <f t="shared" si="28"/>
        <v>349572602</v>
      </c>
      <c r="C513" s="240">
        <f t="shared" si="28"/>
        <v>505685330</v>
      </c>
      <c r="D513" s="240">
        <f t="shared" si="28"/>
        <v>485881499</v>
      </c>
      <c r="E513" s="354">
        <f t="shared" si="26"/>
        <v>0.96083763988170268</v>
      </c>
      <c r="F513" s="71"/>
    </row>
    <row r="514" spans="1:6" s="20" customFormat="1" ht="13.5" customHeight="1">
      <c r="A514" s="29" t="s">
        <v>60</v>
      </c>
      <c r="B514" s="240">
        <f t="shared" si="28"/>
        <v>13067484</v>
      </c>
      <c r="C514" s="240">
        <f t="shared" si="28"/>
        <v>30552146</v>
      </c>
      <c r="D514" s="240">
        <f t="shared" si="28"/>
        <v>29750678</v>
      </c>
      <c r="E514" s="354">
        <f t="shared" si="26"/>
        <v>0.97376721098413188</v>
      </c>
      <c r="F514" s="71"/>
    </row>
    <row r="515" spans="1:6" s="20" customFormat="1" ht="13.5" customHeight="1">
      <c r="A515" s="24" t="s">
        <v>61</v>
      </c>
      <c r="B515" s="240">
        <f t="shared" si="28"/>
        <v>0</v>
      </c>
      <c r="C515" s="240">
        <f t="shared" si="28"/>
        <v>0</v>
      </c>
      <c r="D515" s="240">
        <f t="shared" si="28"/>
        <v>0</v>
      </c>
      <c r="E515" s="354"/>
      <c r="F515" s="71"/>
    </row>
    <row r="516" spans="1:6" s="20" customFormat="1" ht="13.5" customHeight="1">
      <c r="A516" s="24" t="s">
        <v>91</v>
      </c>
      <c r="B516" s="240">
        <f t="shared" si="28"/>
        <v>171968000</v>
      </c>
      <c r="C516" s="240">
        <f t="shared" si="28"/>
        <v>304958724</v>
      </c>
      <c r="D516" s="240">
        <f t="shared" si="28"/>
        <v>286146361</v>
      </c>
      <c r="E516" s="354">
        <f t="shared" si="26"/>
        <v>0.93831177297292212</v>
      </c>
      <c r="F516" s="71"/>
    </row>
    <row r="517" spans="1:6" s="20" customFormat="1" ht="13.5" customHeight="1">
      <c r="A517" s="24" t="s">
        <v>62</v>
      </c>
      <c r="B517" s="240">
        <f t="shared" si="28"/>
        <v>0</v>
      </c>
      <c r="C517" s="240">
        <f t="shared" si="28"/>
        <v>3900000</v>
      </c>
      <c r="D517" s="240">
        <f t="shared" si="28"/>
        <v>3900000</v>
      </c>
      <c r="E517" s="354">
        <f t="shared" si="26"/>
        <v>1</v>
      </c>
      <c r="F517" s="71"/>
    </row>
    <row r="518" spans="1:6" s="20" customFormat="1" ht="13.5" customHeight="1">
      <c r="A518" s="12" t="s">
        <v>63</v>
      </c>
      <c r="B518" s="240">
        <f t="shared" si="28"/>
        <v>395604286</v>
      </c>
      <c r="C518" s="240">
        <f t="shared" si="28"/>
        <v>462607107</v>
      </c>
      <c r="D518" s="240">
        <f t="shared" si="28"/>
        <v>177933530</v>
      </c>
      <c r="E518" s="354">
        <f t="shared" si="26"/>
        <v>0.38463207181120979</v>
      </c>
      <c r="F518" s="71"/>
    </row>
    <row r="519" spans="1:6" s="20" customFormat="1" ht="13.5" customHeight="1">
      <c r="A519" s="12" t="s">
        <v>64</v>
      </c>
      <c r="B519" s="240">
        <f t="shared" si="28"/>
        <v>411105446</v>
      </c>
      <c r="C519" s="240">
        <f>C479+C438+C398+C358+C116+C237+C76+C156+C277</f>
        <v>553751939</v>
      </c>
      <c r="D519" s="240">
        <f>D479+D116+D237+D438+D398+D358+D76</f>
        <v>438448888</v>
      </c>
      <c r="E519" s="354">
        <f t="shared" si="26"/>
        <v>0.79177851510872999</v>
      </c>
      <c r="F519" s="71"/>
    </row>
    <row r="520" spans="1:6" s="20" customFormat="1" ht="13.5" customHeight="1">
      <c r="A520" s="12" t="s">
        <v>65</v>
      </c>
      <c r="B520" s="240">
        <f t="shared" si="28"/>
        <v>15000000</v>
      </c>
      <c r="C520" s="240">
        <f t="shared" si="28"/>
        <v>314481383</v>
      </c>
      <c r="D520" s="240">
        <f t="shared" si="28"/>
        <v>293045782</v>
      </c>
      <c r="E520" s="354">
        <f t="shared" ref="E520:E537" si="29">SUM(D520/C520)</f>
        <v>0.93183825129642095</v>
      </c>
      <c r="F520" s="71"/>
    </row>
    <row r="521" spans="1:6" s="20" customFormat="1" ht="13.5" customHeight="1">
      <c r="A521" s="24" t="s">
        <v>66</v>
      </c>
      <c r="B521" s="240">
        <f t="shared" si="28"/>
        <v>0</v>
      </c>
      <c r="C521" s="240">
        <f t="shared" si="28"/>
        <v>0</v>
      </c>
      <c r="D521" s="240">
        <f t="shared" si="28"/>
        <v>0</v>
      </c>
      <c r="E521" s="354"/>
      <c r="F521" s="71"/>
    </row>
    <row r="522" spans="1:6" s="20" customFormat="1" ht="13.5" customHeight="1">
      <c r="A522" s="24" t="s">
        <v>67</v>
      </c>
      <c r="B522" s="240">
        <f t="shared" si="28"/>
        <v>0</v>
      </c>
      <c r="C522" s="240">
        <f t="shared" si="28"/>
        <v>0</v>
      </c>
      <c r="D522" s="240">
        <f t="shared" si="28"/>
        <v>0</v>
      </c>
      <c r="E522" s="354"/>
      <c r="F522" s="71"/>
    </row>
    <row r="523" spans="1:6" s="20" customFormat="1" ht="13.5" customHeight="1">
      <c r="A523" s="24" t="s">
        <v>68</v>
      </c>
      <c r="B523" s="240">
        <f t="shared" si="28"/>
        <v>8000000</v>
      </c>
      <c r="C523" s="240">
        <f t="shared" si="28"/>
        <v>8000000</v>
      </c>
      <c r="D523" s="240">
        <f t="shared" si="28"/>
        <v>4500000</v>
      </c>
      <c r="E523" s="354">
        <f t="shared" si="29"/>
        <v>0.5625</v>
      </c>
      <c r="F523" s="71"/>
    </row>
    <row r="524" spans="1:6" ht="13.5" customHeight="1">
      <c r="A524" s="24" t="s">
        <v>69</v>
      </c>
      <c r="B524" s="240">
        <f t="shared" si="28"/>
        <v>0</v>
      </c>
      <c r="C524" s="240">
        <f t="shared" si="28"/>
        <v>0</v>
      </c>
      <c r="D524" s="240">
        <f t="shared" si="28"/>
        <v>0</v>
      </c>
      <c r="E524" s="354"/>
      <c r="F524" s="34"/>
    </row>
    <row r="525" spans="1:6" ht="13.5" customHeight="1">
      <c r="A525" s="24" t="s">
        <v>70</v>
      </c>
      <c r="B525" s="240">
        <f t="shared" si="28"/>
        <v>7000000</v>
      </c>
      <c r="C525" s="240">
        <f t="shared" si="28"/>
        <v>7000000</v>
      </c>
      <c r="D525" s="240">
        <f t="shared" si="28"/>
        <v>4500000</v>
      </c>
      <c r="E525" s="354">
        <f t="shared" si="29"/>
        <v>0.6428571428571429</v>
      </c>
      <c r="F525" s="34"/>
    </row>
    <row r="526" spans="1:6" ht="13.5" customHeight="1">
      <c r="A526" s="12" t="s">
        <v>537</v>
      </c>
      <c r="B526" s="240">
        <v>540452825</v>
      </c>
      <c r="C526" s="240">
        <v>540452825</v>
      </c>
      <c r="D526" s="240">
        <v>330851535</v>
      </c>
      <c r="E526" s="354">
        <f t="shared" si="29"/>
        <v>0.61217467963091876</v>
      </c>
      <c r="F526" s="34"/>
    </row>
    <row r="527" spans="1:6" ht="13.5" customHeight="1">
      <c r="A527" s="12" t="s">
        <v>538</v>
      </c>
      <c r="B527" s="240">
        <f t="shared" ref="B527:D528" si="30">B486+B446+B405+B365</f>
        <v>2001809178</v>
      </c>
      <c r="C527" s="240">
        <f t="shared" si="30"/>
        <v>2278265588</v>
      </c>
      <c r="D527" s="240">
        <f t="shared" si="30"/>
        <v>2278265588</v>
      </c>
      <c r="E527" s="354">
        <f t="shared" si="29"/>
        <v>1</v>
      </c>
      <c r="F527" s="34"/>
    </row>
    <row r="528" spans="1:6" ht="13.5" customHeight="1">
      <c r="A528" s="18" t="s">
        <v>72</v>
      </c>
      <c r="B528" s="240">
        <f t="shared" si="30"/>
        <v>7106429850</v>
      </c>
      <c r="C528" s="240">
        <f t="shared" si="30"/>
        <v>8684424100</v>
      </c>
      <c r="D528" s="240">
        <f>D487+D447+D406+D366</f>
        <v>7856759478</v>
      </c>
      <c r="E528" s="354">
        <f t="shared" si="29"/>
        <v>0.90469550859451919</v>
      </c>
      <c r="F528" s="34"/>
    </row>
    <row r="529" spans="1:6" ht="13.5" customHeight="1">
      <c r="A529" s="36" t="s">
        <v>473</v>
      </c>
      <c r="B529" s="241">
        <v>-2001809178</v>
      </c>
      <c r="C529" s="241">
        <v>-2278265588</v>
      </c>
      <c r="D529" s="241">
        <v>-2278265588</v>
      </c>
      <c r="E529" s="354">
        <f t="shared" si="29"/>
        <v>1</v>
      </c>
      <c r="F529" s="34"/>
    </row>
    <row r="530" spans="1:6" ht="13.5" hidden="1" customHeight="1">
      <c r="A530" s="24"/>
      <c r="D530" s="241"/>
      <c r="E530" s="354" t="e">
        <f t="shared" si="29"/>
        <v>#DIV/0!</v>
      </c>
      <c r="F530" s="34"/>
    </row>
    <row r="531" spans="1:6" ht="13.5" hidden="1" customHeight="1">
      <c r="A531" s="13"/>
      <c r="D531" s="241"/>
      <c r="E531" s="354" t="e">
        <f t="shared" si="29"/>
        <v>#DIV/0!</v>
      </c>
      <c r="F531" s="34"/>
    </row>
    <row r="532" spans="1:6" ht="13.5" hidden="1" customHeight="1">
      <c r="A532" s="13"/>
      <c r="D532" s="241"/>
      <c r="E532" s="354" t="e">
        <f t="shared" si="29"/>
        <v>#DIV/0!</v>
      </c>
      <c r="F532" s="34"/>
    </row>
    <row r="533" spans="1:6" ht="13.5" hidden="1" customHeight="1">
      <c r="A533" s="13"/>
      <c r="D533" s="241"/>
      <c r="E533" s="354" t="e">
        <f t="shared" si="29"/>
        <v>#DIV/0!</v>
      </c>
      <c r="F533" s="34"/>
    </row>
    <row r="534" spans="1:6" ht="13.5" hidden="1" customHeight="1">
      <c r="D534" s="241"/>
      <c r="E534" s="354" t="e">
        <f t="shared" si="29"/>
        <v>#DIV/0!</v>
      </c>
      <c r="F534" s="34"/>
    </row>
    <row r="535" spans="1:6" ht="13.5" hidden="1" customHeight="1">
      <c r="D535" s="241"/>
      <c r="E535" s="354" t="e">
        <f t="shared" si="29"/>
        <v>#DIV/0!</v>
      </c>
      <c r="F535" s="34"/>
    </row>
    <row r="536" spans="1:6" ht="13.5" hidden="1" customHeight="1">
      <c r="D536" s="241"/>
      <c r="E536" s="354" t="e">
        <f t="shared" si="29"/>
        <v>#DIV/0!</v>
      </c>
      <c r="F536" s="34"/>
    </row>
    <row r="537" spans="1:6" ht="13.5" customHeight="1">
      <c r="A537" s="36" t="s">
        <v>474</v>
      </c>
      <c r="B537" s="359">
        <f>SUM(B528:B536)</f>
        <v>5104620672</v>
      </c>
      <c r="C537" s="359">
        <f t="shared" ref="C537:D537" si="31">SUM(C528:C536)</f>
        <v>6406158512</v>
      </c>
      <c r="D537" s="359">
        <f t="shared" si="31"/>
        <v>5578493890</v>
      </c>
      <c r="E537" s="354">
        <f t="shared" si="29"/>
        <v>0.87080172611251805</v>
      </c>
      <c r="F537" s="34"/>
    </row>
    <row r="538" spans="1:6" ht="13.5" customHeight="1">
      <c r="D538" s="241"/>
      <c r="E538" s="220"/>
      <c r="F538" s="34"/>
    </row>
    <row r="539" spans="1:6" ht="13.5" customHeight="1">
      <c r="D539" s="241"/>
      <c r="E539" s="220"/>
      <c r="F539" s="34"/>
    </row>
    <row r="540" spans="1:6" ht="13.5" customHeight="1">
      <c r="D540" s="241"/>
      <c r="E540" s="220"/>
      <c r="F540" s="34"/>
    </row>
    <row r="541" spans="1:6" ht="13.5" customHeight="1">
      <c r="D541" s="241"/>
      <c r="E541" s="220"/>
      <c r="F541" s="34"/>
    </row>
    <row r="542" spans="1:6" s="20" customFormat="1" ht="13.5" customHeight="1">
      <c r="A542" s="36"/>
      <c r="B542" s="35"/>
      <c r="C542" s="35"/>
      <c r="D542" s="239"/>
      <c r="E542" s="233"/>
      <c r="F542" s="71"/>
    </row>
    <row r="543" spans="1:6" s="20" customFormat="1" ht="13.5" customHeight="1">
      <c r="A543" s="36"/>
      <c r="B543" s="35"/>
      <c r="C543" s="35"/>
      <c r="D543" s="239"/>
      <c r="E543" s="233"/>
      <c r="F543" s="71"/>
    </row>
    <row r="544" spans="1:6" s="20" customFormat="1" ht="13.5" customHeight="1">
      <c r="A544" s="13"/>
      <c r="B544" s="35"/>
      <c r="C544" s="35"/>
      <c r="D544" s="239"/>
      <c r="E544" s="233"/>
      <c r="F544" s="71"/>
    </row>
    <row r="545" spans="1:6" s="20" customFormat="1" ht="13.5" customHeight="1">
      <c r="A545" s="18"/>
      <c r="B545" s="35"/>
      <c r="C545" s="35"/>
      <c r="D545" s="239"/>
      <c r="E545" s="233"/>
      <c r="F545" s="71"/>
    </row>
    <row r="546" spans="1:6" s="20" customFormat="1" ht="13.5" customHeight="1">
      <c r="A546" s="36"/>
      <c r="B546" s="35"/>
      <c r="C546" s="35"/>
      <c r="D546" s="239"/>
      <c r="E546" s="233"/>
      <c r="F546" s="71"/>
    </row>
    <row r="547" spans="1:6" s="20" customFormat="1" ht="13.5" customHeight="1">
      <c r="A547" s="24"/>
      <c r="B547" s="35"/>
      <c r="C547" s="35"/>
      <c r="D547" s="239"/>
      <c r="E547" s="233"/>
      <c r="F547" s="71"/>
    </row>
    <row r="548" spans="1:6" s="20" customFormat="1" ht="13.5" customHeight="1">
      <c r="A548" s="12"/>
      <c r="B548" s="35"/>
      <c r="C548" s="35"/>
      <c r="D548" s="239"/>
      <c r="E548" s="233"/>
      <c r="F548" s="71"/>
    </row>
    <row r="549" spans="1:6" s="20" customFormat="1" ht="13.5" customHeight="1">
      <c r="A549" s="12"/>
      <c r="B549" s="35"/>
      <c r="C549" s="35"/>
      <c r="D549" s="239"/>
      <c r="E549" s="233"/>
      <c r="F549" s="71"/>
    </row>
    <row r="550" spans="1:6" s="20" customFormat="1" ht="13.5" customHeight="1">
      <c r="A550" s="12"/>
      <c r="B550" s="35"/>
      <c r="C550" s="35"/>
      <c r="D550" s="239"/>
      <c r="E550" s="233"/>
      <c r="F550" s="71"/>
    </row>
    <row r="551" spans="1:6" s="20" customFormat="1" ht="13.5" customHeight="1">
      <c r="A551" s="24"/>
      <c r="B551" s="35"/>
      <c r="C551" s="35"/>
      <c r="D551" s="239"/>
      <c r="E551" s="233"/>
      <c r="F551" s="71"/>
    </row>
    <row r="552" spans="1:6" s="20" customFormat="1" ht="13.5" customHeight="1">
      <c r="A552" s="24"/>
      <c r="B552" s="35"/>
      <c r="C552" s="35"/>
      <c r="D552" s="239"/>
      <c r="E552" s="233"/>
      <c r="F552" s="71"/>
    </row>
    <row r="553" spans="1:6" s="20" customFormat="1" ht="13.5" customHeight="1">
      <c r="A553" s="24"/>
      <c r="B553" s="35"/>
      <c r="C553" s="35"/>
      <c r="D553" s="239"/>
      <c r="E553" s="233"/>
      <c r="F553" s="71"/>
    </row>
    <row r="554" spans="1:6" s="20" customFormat="1" ht="13.5" customHeight="1">
      <c r="A554" s="24"/>
      <c r="B554" s="35"/>
      <c r="C554" s="35"/>
      <c r="D554" s="239"/>
      <c r="E554" s="233"/>
      <c r="F554" s="71"/>
    </row>
    <row r="555" spans="1:6" s="20" customFormat="1" ht="13.5" customHeight="1">
      <c r="A555" s="24"/>
      <c r="B555" s="35"/>
      <c r="C555" s="35"/>
      <c r="D555" s="239"/>
      <c r="E555" s="233"/>
      <c r="F555" s="71"/>
    </row>
    <row r="556" spans="1:6" s="20" customFormat="1" ht="13.5" customHeight="1">
      <c r="A556" s="24"/>
      <c r="B556" s="35"/>
      <c r="C556" s="35"/>
      <c r="D556" s="239"/>
      <c r="E556" s="233"/>
      <c r="F556" s="71"/>
    </row>
    <row r="557" spans="1:6" s="20" customFormat="1" ht="13.5" customHeight="1">
      <c r="A557" s="24"/>
      <c r="B557" s="35"/>
      <c r="C557" s="35"/>
      <c r="D557" s="239"/>
      <c r="E557" s="233"/>
      <c r="F557" s="71"/>
    </row>
    <row r="558" spans="1:6" s="20" customFormat="1" ht="13.5" customHeight="1">
      <c r="A558" s="24"/>
      <c r="B558" s="35"/>
      <c r="C558" s="35"/>
      <c r="D558" s="239"/>
      <c r="E558" s="233"/>
      <c r="F558" s="71"/>
    </row>
    <row r="559" spans="1:6" s="20" customFormat="1" ht="13.5" customHeight="1">
      <c r="A559" s="24"/>
      <c r="B559" s="35"/>
      <c r="C559" s="35"/>
      <c r="D559" s="239"/>
      <c r="E559" s="233"/>
      <c r="F559" s="71"/>
    </row>
    <row r="560" spans="1:6" s="20" customFormat="1" ht="13.5" customHeight="1">
      <c r="A560" s="24"/>
      <c r="B560" s="35"/>
      <c r="C560" s="35"/>
      <c r="D560" s="239"/>
      <c r="E560" s="233"/>
      <c r="F560" s="71"/>
    </row>
    <row r="561" spans="1:6" s="20" customFormat="1" ht="13.5" customHeight="1">
      <c r="A561" s="24"/>
      <c r="B561" s="35"/>
      <c r="C561" s="35"/>
      <c r="D561" s="239"/>
      <c r="E561" s="233"/>
      <c r="F561" s="71"/>
    </row>
    <row r="562" spans="1:6" s="20" customFormat="1" ht="13.5" customHeight="1">
      <c r="A562" s="24"/>
      <c r="B562" s="35"/>
      <c r="C562" s="35"/>
      <c r="D562" s="239"/>
      <c r="E562" s="233"/>
      <c r="F562" s="71"/>
    </row>
    <row r="563" spans="1:6" s="20" customFormat="1" ht="13.5" customHeight="1">
      <c r="A563" s="24"/>
      <c r="B563" s="35"/>
      <c r="C563" s="35"/>
      <c r="D563" s="239"/>
      <c r="E563" s="233"/>
      <c r="F563" s="71"/>
    </row>
    <row r="564" spans="1:6" s="20" customFormat="1" ht="13.5" customHeight="1">
      <c r="A564" s="24"/>
      <c r="B564" s="35"/>
      <c r="C564" s="35"/>
      <c r="D564" s="239"/>
      <c r="E564" s="233"/>
      <c r="F564" s="71"/>
    </row>
    <row r="565" spans="1:6" s="20" customFormat="1" ht="13.5" customHeight="1">
      <c r="A565" s="28"/>
      <c r="B565" s="35"/>
      <c r="C565" s="35"/>
      <c r="D565" s="239"/>
      <c r="E565" s="233"/>
      <c r="F565" s="71"/>
    </row>
    <row r="566" spans="1:6" s="20" customFormat="1" ht="13.5" customHeight="1">
      <c r="A566" s="24"/>
      <c r="B566" s="35"/>
      <c r="C566" s="35"/>
      <c r="D566" s="239"/>
      <c r="E566" s="233"/>
      <c r="F566" s="71"/>
    </row>
    <row r="567" spans="1:6" s="20" customFormat="1" ht="13.5" customHeight="1">
      <c r="A567" s="24"/>
      <c r="B567" s="35"/>
      <c r="C567" s="35"/>
      <c r="D567" s="239"/>
      <c r="E567" s="233"/>
      <c r="F567" s="71"/>
    </row>
    <row r="568" spans="1:6" s="20" customFormat="1" ht="13.5" customHeight="1">
      <c r="A568" s="24"/>
      <c r="B568" s="35"/>
      <c r="C568" s="35"/>
      <c r="D568" s="239"/>
      <c r="E568" s="233"/>
      <c r="F568" s="71"/>
    </row>
    <row r="569" spans="1:6" s="20" customFormat="1" ht="13.5" customHeight="1">
      <c r="A569" s="41"/>
      <c r="B569" s="35"/>
      <c r="C569" s="35"/>
      <c r="D569" s="239"/>
      <c r="E569" s="233"/>
      <c r="F569" s="71"/>
    </row>
    <row r="570" spans="1:6" s="20" customFormat="1" ht="13.5" customHeight="1">
      <c r="A570" s="12"/>
      <c r="B570" s="35"/>
      <c r="C570" s="35"/>
      <c r="D570" s="239"/>
      <c r="E570" s="233"/>
      <c r="F570" s="71"/>
    </row>
    <row r="571" spans="1:6" s="20" customFormat="1" ht="13.5" customHeight="1">
      <c r="A571" s="12"/>
      <c r="B571" s="35"/>
      <c r="C571" s="35"/>
      <c r="D571" s="239"/>
      <c r="E571" s="233"/>
      <c r="F571" s="71"/>
    </row>
    <row r="572" spans="1:6" s="20" customFormat="1" ht="13.5" customHeight="1">
      <c r="A572" s="29"/>
      <c r="B572" s="35"/>
      <c r="C572" s="35"/>
      <c r="D572" s="239"/>
      <c r="E572" s="233"/>
      <c r="F572" s="71"/>
    </row>
    <row r="573" spans="1:6" s="20" customFormat="1" ht="13.5" customHeight="1">
      <c r="A573" s="24"/>
      <c r="B573" s="35"/>
      <c r="C573" s="35"/>
      <c r="D573" s="239"/>
      <c r="E573" s="233"/>
      <c r="F573" s="71"/>
    </row>
    <row r="574" spans="1:6" s="20" customFormat="1" ht="13.5" customHeight="1">
      <c r="A574" s="24"/>
      <c r="B574" s="35"/>
      <c r="C574" s="35"/>
      <c r="D574" s="239"/>
      <c r="E574" s="233"/>
      <c r="F574" s="71"/>
    </row>
    <row r="575" spans="1:6" s="20" customFormat="1" ht="13.5" customHeight="1">
      <c r="A575" s="24"/>
      <c r="B575" s="35"/>
      <c r="C575" s="35"/>
      <c r="D575" s="239"/>
      <c r="E575" s="233"/>
      <c r="F575" s="71"/>
    </row>
    <row r="576" spans="1:6" s="20" customFormat="1" ht="13.5" customHeight="1">
      <c r="A576" s="12"/>
      <c r="B576" s="35"/>
      <c r="C576" s="35"/>
      <c r="D576" s="239"/>
      <c r="E576" s="233"/>
      <c r="F576" s="71"/>
    </row>
    <row r="577" spans="1:6" s="20" customFormat="1" ht="13.5" customHeight="1">
      <c r="A577" s="12"/>
      <c r="B577" s="35"/>
      <c r="C577" s="35"/>
      <c r="D577" s="239"/>
      <c r="E577" s="233"/>
      <c r="F577" s="71"/>
    </row>
    <row r="578" spans="1:6" s="20" customFormat="1" ht="13.5" customHeight="1">
      <c r="A578" s="12"/>
      <c r="B578" s="35"/>
      <c r="C578" s="35"/>
      <c r="D578" s="239"/>
      <c r="E578" s="233"/>
      <c r="F578" s="71"/>
    </row>
    <row r="579" spans="1:6" ht="13.5" customHeight="1">
      <c r="A579" s="24"/>
      <c r="D579" s="239"/>
      <c r="E579" s="220"/>
      <c r="F579" s="34"/>
    </row>
    <row r="580" spans="1:6" ht="13.5" customHeight="1">
      <c r="A580" s="24"/>
      <c r="D580" s="239"/>
      <c r="E580" s="220"/>
      <c r="F580" s="34"/>
    </row>
    <row r="581" spans="1:6" ht="13.5" customHeight="1">
      <c r="A581" s="24"/>
      <c r="D581" s="239"/>
      <c r="E581" s="220"/>
      <c r="F581" s="34"/>
    </row>
    <row r="582" spans="1:6" ht="13.5" customHeight="1">
      <c r="A582" s="24"/>
      <c r="D582" s="239"/>
      <c r="E582" s="220"/>
      <c r="F582" s="34"/>
    </row>
    <row r="583" spans="1:6" ht="13.5" customHeight="1">
      <c r="A583" s="24"/>
      <c r="D583" s="239"/>
      <c r="E583" s="220"/>
      <c r="F583" s="34"/>
    </row>
    <row r="584" spans="1:6" ht="13.5" customHeight="1">
      <c r="A584" s="12"/>
      <c r="D584" s="239"/>
      <c r="E584" s="220"/>
      <c r="F584" s="34"/>
    </row>
    <row r="585" spans="1:6" ht="13.5" customHeight="1" thickBot="1">
      <c r="A585" s="18"/>
      <c r="D585" s="247"/>
      <c r="E585" s="248"/>
      <c r="F585" s="34"/>
    </row>
    <row r="586" spans="1:6" ht="13.5" customHeight="1">
      <c r="A586" s="249"/>
      <c r="D586" s="250"/>
      <c r="E586" s="251"/>
    </row>
  </sheetData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>
    <oddHeader xml:space="preserve">&amp;C&amp;"Arial CE,Félkövér"&amp;12
 2.  KIADÁSOK alakulása kiemelt előirányzatonként  &amp;R2. melléklet a ....../2023.(V. ....)önkormányzati rendelethez 
adatok Ft-ban
</oddHeader>
  </headerFooter>
  <colBreaks count="1" manualBreakCount="1">
    <brk id="5" max="64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30"/>
  <sheetViews>
    <sheetView view="pageLayout" topLeftCell="A34" zoomScale="60" zoomScaleSheetLayoutView="64" zoomScalePageLayoutView="60" workbookViewId="0">
      <selection activeCell="A58" sqref="A58"/>
    </sheetView>
  </sheetViews>
  <sheetFormatPr defaultColWidth="13.140625" defaultRowHeight="12.75"/>
  <cols>
    <col min="1" max="1" width="46.7109375" style="7" customWidth="1"/>
    <col min="2" max="2" width="14.85546875" style="7" customWidth="1"/>
    <col min="3" max="3" width="14.5703125" style="7" customWidth="1"/>
    <col min="4" max="4" width="14.28515625" style="7" customWidth="1"/>
    <col min="5" max="5" width="13.42578125" style="7" customWidth="1"/>
    <col min="6" max="6" width="14.28515625" style="7" customWidth="1"/>
    <col min="7" max="7" width="13.140625" style="7" customWidth="1"/>
    <col min="8" max="8" width="15.28515625" style="7" customWidth="1"/>
    <col min="9" max="9" width="14.5703125" style="7" customWidth="1"/>
    <col min="10" max="10" width="13.85546875" style="7" customWidth="1"/>
    <col min="11" max="11" width="15.42578125" style="7" customWidth="1"/>
    <col min="12" max="12" width="14.85546875" style="7" customWidth="1"/>
    <col min="13" max="13" width="15" style="7" customWidth="1"/>
    <col min="14" max="14" width="14.85546875" style="7" customWidth="1"/>
    <col min="15" max="15" width="14.140625" style="7" customWidth="1"/>
    <col min="16" max="16" width="13.85546875" style="7" customWidth="1"/>
    <col min="17" max="17" width="14.140625" style="7" customWidth="1"/>
    <col min="18" max="18" width="13.5703125" style="7" customWidth="1"/>
    <col min="19" max="19" width="14.7109375" style="7" customWidth="1"/>
    <col min="20" max="21" width="14.85546875" style="7" customWidth="1"/>
    <col min="22" max="22" width="13.7109375" style="286" customWidth="1"/>
    <col min="23" max="23" width="7" style="7" customWidth="1"/>
    <col min="24" max="16384" width="13.140625" style="7"/>
  </cols>
  <sheetData>
    <row r="1" spans="1:44" s="4" customFormat="1" ht="15.95" customHeight="1">
      <c r="A1" s="435" t="s">
        <v>0</v>
      </c>
      <c r="B1" s="431" t="s">
        <v>3</v>
      </c>
      <c r="C1" s="436"/>
      <c r="D1" s="436"/>
      <c r="E1" s="431" t="s">
        <v>21</v>
      </c>
      <c r="F1" s="436"/>
      <c r="G1" s="436"/>
      <c r="H1" s="431" t="s">
        <v>2</v>
      </c>
      <c r="I1" s="432"/>
      <c r="J1" s="432"/>
      <c r="K1" s="431" t="s">
        <v>4</v>
      </c>
      <c r="L1" s="432"/>
      <c r="M1" s="432"/>
      <c r="N1" s="431" t="s">
        <v>5</v>
      </c>
      <c r="O1" s="432"/>
      <c r="P1" s="432"/>
      <c r="Q1" s="431" t="s">
        <v>6</v>
      </c>
      <c r="R1" s="432"/>
      <c r="S1" s="432"/>
      <c r="T1" s="431" t="s">
        <v>1</v>
      </c>
      <c r="U1" s="432"/>
      <c r="V1" s="432"/>
      <c r="W1" s="433" t="s">
        <v>104</v>
      </c>
      <c r="X1" s="2"/>
      <c r="Y1" s="2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</row>
    <row r="2" spans="1:44" s="4" customFormat="1" ht="24.75" customHeight="1">
      <c r="A2" s="435"/>
      <c r="B2" s="257" t="s">
        <v>272</v>
      </c>
      <c r="C2" s="258" t="s">
        <v>273</v>
      </c>
      <c r="D2" s="259" t="s">
        <v>274</v>
      </c>
      <c r="E2" s="257" t="s">
        <v>272</v>
      </c>
      <c r="F2" s="258" t="s">
        <v>273</v>
      </c>
      <c r="G2" s="259" t="s">
        <v>274</v>
      </c>
      <c r="H2" s="260" t="s">
        <v>275</v>
      </c>
      <c r="I2" s="258" t="s">
        <v>273</v>
      </c>
      <c r="J2" s="259" t="s">
        <v>274</v>
      </c>
      <c r="K2" s="260" t="s">
        <v>275</v>
      </c>
      <c r="L2" s="258" t="s">
        <v>273</v>
      </c>
      <c r="M2" s="259" t="s">
        <v>274</v>
      </c>
      <c r="N2" s="260" t="s">
        <v>275</v>
      </c>
      <c r="O2" s="258" t="s">
        <v>273</v>
      </c>
      <c r="P2" s="259" t="s">
        <v>274</v>
      </c>
      <c r="Q2" s="260" t="s">
        <v>275</v>
      </c>
      <c r="R2" s="258" t="s">
        <v>273</v>
      </c>
      <c r="S2" s="259" t="s">
        <v>274</v>
      </c>
      <c r="T2" s="260" t="s">
        <v>275</v>
      </c>
      <c r="U2" s="258" t="s">
        <v>273</v>
      </c>
      <c r="V2" s="259" t="s">
        <v>274</v>
      </c>
      <c r="W2" s="434"/>
      <c r="X2" s="2"/>
      <c r="Y2" s="2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</row>
    <row r="3" spans="1:44" s="5" customFormat="1" ht="15.95" customHeight="1">
      <c r="A3" s="261">
        <v>1</v>
      </c>
      <c r="B3" s="262">
        <v>2</v>
      </c>
      <c r="C3" s="261">
        <v>3</v>
      </c>
      <c r="D3" s="261">
        <v>4</v>
      </c>
      <c r="E3" s="261">
        <v>5</v>
      </c>
      <c r="F3" s="261">
        <v>6</v>
      </c>
      <c r="G3" s="261">
        <v>7</v>
      </c>
      <c r="H3" s="261">
        <v>8</v>
      </c>
      <c r="I3" s="261">
        <v>9</v>
      </c>
      <c r="J3" s="261">
        <v>10</v>
      </c>
      <c r="K3" s="261">
        <v>11</v>
      </c>
      <c r="L3" s="261">
        <v>12</v>
      </c>
      <c r="M3" s="261">
        <v>13</v>
      </c>
      <c r="N3" s="261">
        <v>14</v>
      </c>
      <c r="O3" s="261">
        <v>15</v>
      </c>
      <c r="P3" s="261">
        <v>16</v>
      </c>
      <c r="Q3" s="261">
        <v>17</v>
      </c>
      <c r="R3" s="261">
        <v>18</v>
      </c>
      <c r="S3" s="261">
        <v>19</v>
      </c>
      <c r="T3" s="261">
        <v>20</v>
      </c>
      <c r="U3" s="261">
        <v>21</v>
      </c>
      <c r="V3" s="263">
        <v>22</v>
      </c>
      <c r="W3" s="261">
        <v>23</v>
      </c>
    </row>
    <row r="4" spans="1:44" s="1" customFormat="1" ht="15.95" customHeight="1">
      <c r="A4" s="264" t="s">
        <v>22</v>
      </c>
      <c r="B4" s="265">
        <v>159809284</v>
      </c>
      <c r="C4" s="265">
        <v>160879588</v>
      </c>
      <c r="D4" s="266">
        <v>160579588</v>
      </c>
      <c r="E4" s="265">
        <v>20709400</v>
      </c>
      <c r="F4" s="265">
        <v>22218846</v>
      </c>
      <c r="G4" s="265">
        <v>22199346</v>
      </c>
      <c r="H4" s="265">
        <v>231181000</v>
      </c>
      <c r="I4" s="265">
        <v>289330724</v>
      </c>
      <c r="J4" s="265">
        <v>273851926</v>
      </c>
      <c r="K4" s="265"/>
      <c r="L4" s="265"/>
      <c r="M4" s="265"/>
      <c r="N4" s="265"/>
      <c r="O4" s="265"/>
      <c r="P4" s="265"/>
      <c r="Q4" s="267">
        <v>0</v>
      </c>
      <c r="R4" s="265">
        <v>986685</v>
      </c>
      <c r="S4" s="265">
        <v>986685</v>
      </c>
      <c r="T4" s="268">
        <f t="shared" ref="T4:V11" si="0">SUM(B4+E4+H4+K4+N4+Q4)</f>
        <v>411699684</v>
      </c>
      <c r="U4" s="268">
        <f t="shared" si="0"/>
        <v>473415843</v>
      </c>
      <c r="V4" s="269">
        <f t="shared" si="0"/>
        <v>457617545</v>
      </c>
      <c r="W4" s="268">
        <f>SUM(V4/U4*100)</f>
        <v>96.66291311674587</v>
      </c>
    </row>
    <row r="5" spans="1:44" s="1" customFormat="1" ht="15.95" customHeight="1">
      <c r="A5" s="264" t="s">
        <v>23</v>
      </c>
      <c r="B5" s="265">
        <v>199362098</v>
      </c>
      <c r="C5" s="265">
        <v>197561134</v>
      </c>
      <c r="D5" s="265">
        <v>197561134</v>
      </c>
      <c r="E5" s="265">
        <v>25917073</v>
      </c>
      <c r="F5" s="265">
        <v>26469770</v>
      </c>
      <c r="G5" s="265">
        <v>26469770</v>
      </c>
      <c r="H5" s="265">
        <v>157613000</v>
      </c>
      <c r="I5" s="265">
        <v>178018463</v>
      </c>
      <c r="J5" s="265">
        <v>171853589</v>
      </c>
      <c r="K5" s="265"/>
      <c r="L5" s="265"/>
      <c r="M5" s="265"/>
      <c r="N5" s="265"/>
      <c r="O5" s="265"/>
      <c r="P5" s="265"/>
      <c r="Q5" s="265">
        <v>5604286</v>
      </c>
      <c r="R5" s="265">
        <v>53531876</v>
      </c>
      <c r="S5" s="265">
        <v>50525133</v>
      </c>
      <c r="T5" s="268">
        <f t="shared" si="0"/>
        <v>388496457</v>
      </c>
      <c r="U5" s="268">
        <f t="shared" si="0"/>
        <v>455581243</v>
      </c>
      <c r="V5" s="269">
        <f t="shared" si="0"/>
        <v>446409626</v>
      </c>
      <c r="W5" s="268">
        <f t="shared" ref="W5:W61" si="1">SUM(V5/U5*100)</f>
        <v>97.986831736178388</v>
      </c>
    </row>
    <row r="6" spans="1:44" s="1" customFormat="1" ht="15" customHeight="1">
      <c r="A6" s="264" t="s">
        <v>24</v>
      </c>
      <c r="B6" s="265">
        <v>334488360</v>
      </c>
      <c r="C6" s="265">
        <v>325073954</v>
      </c>
      <c r="D6" s="265">
        <v>324949147</v>
      </c>
      <c r="E6" s="265">
        <v>42343820</v>
      </c>
      <c r="F6" s="265">
        <v>44863924</v>
      </c>
      <c r="G6" s="265">
        <v>44857424</v>
      </c>
      <c r="H6" s="265">
        <v>30000000</v>
      </c>
      <c r="I6" s="265">
        <v>34889394</v>
      </c>
      <c r="J6" s="265">
        <v>33305749</v>
      </c>
      <c r="K6" s="265"/>
      <c r="L6" s="265"/>
      <c r="M6" s="265"/>
      <c r="N6" s="265"/>
      <c r="O6" s="265"/>
      <c r="P6" s="265"/>
      <c r="Q6" s="265">
        <v>8000000</v>
      </c>
      <c r="R6" s="265">
        <v>25320051</v>
      </c>
      <c r="S6" s="265">
        <v>25320051</v>
      </c>
      <c r="T6" s="268">
        <f t="shared" si="0"/>
        <v>414832180</v>
      </c>
      <c r="U6" s="268">
        <f t="shared" si="0"/>
        <v>430147323</v>
      </c>
      <c r="V6" s="269">
        <f t="shared" si="0"/>
        <v>428432371</v>
      </c>
      <c r="W6" s="268">
        <f t="shared" si="1"/>
        <v>99.601310549130162</v>
      </c>
    </row>
    <row r="7" spans="1:44" s="1" customFormat="1" ht="15.95" customHeight="1">
      <c r="A7" s="264" t="s">
        <v>276</v>
      </c>
      <c r="B7" s="265">
        <v>49338802</v>
      </c>
      <c r="C7" s="265">
        <v>61996063</v>
      </c>
      <c r="D7" s="265">
        <v>57841344</v>
      </c>
      <c r="E7" s="265">
        <v>6394544</v>
      </c>
      <c r="F7" s="265">
        <v>7748458</v>
      </c>
      <c r="G7" s="265">
        <v>7652350</v>
      </c>
      <c r="H7" s="265">
        <v>17043000</v>
      </c>
      <c r="I7" s="265">
        <v>58748806</v>
      </c>
      <c r="J7" s="265">
        <v>30705318</v>
      </c>
      <c r="K7" s="265"/>
      <c r="L7" s="265">
        <v>8730000</v>
      </c>
      <c r="M7" s="265">
        <v>5750000</v>
      </c>
      <c r="N7" s="265"/>
      <c r="O7" s="265"/>
      <c r="P7" s="265"/>
      <c r="Q7" s="265"/>
      <c r="R7" s="265">
        <v>36826453</v>
      </c>
      <c r="S7" s="265">
        <v>6103591</v>
      </c>
      <c r="T7" s="268">
        <f t="shared" si="0"/>
        <v>72776346</v>
      </c>
      <c r="U7" s="268">
        <f t="shared" si="0"/>
        <v>174049780</v>
      </c>
      <c r="V7" s="269">
        <f t="shared" si="0"/>
        <v>108052603</v>
      </c>
      <c r="W7" s="268">
        <f t="shared" si="1"/>
        <v>62.081436127066638</v>
      </c>
    </row>
    <row r="8" spans="1:44" ht="15.95" customHeight="1">
      <c r="A8" s="6" t="s">
        <v>27</v>
      </c>
      <c r="B8" s="270">
        <v>42194131</v>
      </c>
      <c r="C8" s="270">
        <v>50592492</v>
      </c>
      <c r="D8" s="270">
        <v>47272067</v>
      </c>
      <c r="E8" s="270">
        <v>5485237</v>
      </c>
      <c r="F8" s="270">
        <v>6375525</v>
      </c>
      <c r="G8" s="270">
        <v>6243486</v>
      </c>
      <c r="H8" s="270">
        <v>37771000</v>
      </c>
      <c r="I8" s="270">
        <v>73806999</v>
      </c>
      <c r="J8" s="270">
        <v>64188927</v>
      </c>
      <c r="K8" s="270"/>
      <c r="L8" s="270">
        <v>100000</v>
      </c>
      <c r="M8" s="270">
        <v>100000</v>
      </c>
      <c r="N8" s="270"/>
      <c r="O8" s="270"/>
      <c r="P8" s="270"/>
      <c r="Q8" s="270"/>
      <c r="R8" s="270">
        <v>4522005</v>
      </c>
      <c r="S8" s="270">
        <v>4522005</v>
      </c>
      <c r="T8" s="268">
        <f t="shared" si="0"/>
        <v>85450368</v>
      </c>
      <c r="U8" s="268">
        <f t="shared" si="0"/>
        <v>135397021</v>
      </c>
      <c r="V8" s="269">
        <f t="shared" si="0"/>
        <v>122326485</v>
      </c>
      <c r="W8" s="268">
        <f t="shared" si="1"/>
        <v>90.346511390379845</v>
      </c>
    </row>
    <row r="9" spans="1:44" ht="15.95" customHeight="1">
      <c r="A9" s="8" t="s">
        <v>28</v>
      </c>
      <c r="B9" s="270">
        <v>10236000</v>
      </c>
      <c r="C9" s="265">
        <v>10374330</v>
      </c>
      <c r="D9" s="265">
        <v>9970106</v>
      </c>
      <c r="E9" s="270">
        <v>1205000</v>
      </c>
      <c r="F9" s="265">
        <v>1221184</v>
      </c>
      <c r="G9" s="265">
        <v>1198416</v>
      </c>
      <c r="H9" s="270">
        <v>5559000</v>
      </c>
      <c r="I9" s="265">
        <v>11395835</v>
      </c>
      <c r="J9" s="265">
        <v>7176266</v>
      </c>
      <c r="K9" s="270"/>
      <c r="L9" s="265"/>
      <c r="M9" s="265"/>
      <c r="N9" s="270"/>
      <c r="O9" s="265"/>
      <c r="P9" s="265"/>
      <c r="Q9" s="270">
        <v>2000000</v>
      </c>
      <c r="R9" s="265">
        <v>3365500</v>
      </c>
      <c r="S9" s="265">
        <v>3365500</v>
      </c>
      <c r="T9" s="268">
        <f t="shared" si="0"/>
        <v>19000000</v>
      </c>
      <c r="U9" s="268">
        <f t="shared" si="0"/>
        <v>26356849</v>
      </c>
      <c r="V9" s="269">
        <f t="shared" si="0"/>
        <v>21710288</v>
      </c>
      <c r="W9" s="268">
        <f t="shared" si="1"/>
        <v>82.370574722342567</v>
      </c>
    </row>
    <row r="10" spans="1:44" ht="15.95" customHeight="1">
      <c r="A10" s="8" t="s">
        <v>277</v>
      </c>
      <c r="B10" s="270">
        <v>733943098</v>
      </c>
      <c r="C10" s="270">
        <v>822958753</v>
      </c>
      <c r="D10" s="270">
        <v>821965772</v>
      </c>
      <c r="E10" s="270">
        <v>84618153</v>
      </c>
      <c r="F10" s="270">
        <v>94466350</v>
      </c>
      <c r="G10" s="270">
        <v>93974605</v>
      </c>
      <c r="H10" s="270">
        <v>253108163</v>
      </c>
      <c r="I10" s="270">
        <v>353660553</v>
      </c>
      <c r="J10" s="270">
        <v>335405334</v>
      </c>
      <c r="K10" s="270">
        <v>9467484</v>
      </c>
      <c r="L10" s="270">
        <v>9467484</v>
      </c>
      <c r="M10" s="270">
        <v>9467484</v>
      </c>
      <c r="N10" s="270"/>
      <c r="O10" s="270"/>
      <c r="P10" s="270"/>
      <c r="Q10" s="270">
        <v>0</v>
      </c>
      <c r="R10" s="270">
        <v>18440885</v>
      </c>
      <c r="S10" s="270">
        <v>13193245</v>
      </c>
      <c r="T10" s="268">
        <f t="shared" si="0"/>
        <v>1081136898</v>
      </c>
      <c r="U10" s="268">
        <f t="shared" si="0"/>
        <v>1298994025</v>
      </c>
      <c r="V10" s="269">
        <f t="shared" si="0"/>
        <v>1274006440</v>
      </c>
      <c r="W10" s="268">
        <f t="shared" si="1"/>
        <v>98.076389535356029</v>
      </c>
    </row>
    <row r="11" spans="1:44" ht="27" customHeight="1">
      <c r="A11" s="271" t="s">
        <v>93</v>
      </c>
      <c r="B11" s="270">
        <v>131446979</v>
      </c>
      <c r="C11" s="270">
        <v>156180926</v>
      </c>
      <c r="D11" s="270">
        <v>156180926</v>
      </c>
      <c r="E11" s="270">
        <v>16993583</v>
      </c>
      <c r="F11" s="270">
        <v>21009570</v>
      </c>
      <c r="G11" s="270">
        <v>21009570</v>
      </c>
      <c r="H11" s="270">
        <v>59773613</v>
      </c>
      <c r="I11" s="270">
        <v>89919114</v>
      </c>
      <c r="J11" s="270">
        <v>84703914</v>
      </c>
      <c r="K11" s="270">
        <v>3600000</v>
      </c>
      <c r="L11" s="270">
        <v>3600000</v>
      </c>
      <c r="M11" s="270">
        <v>3600000</v>
      </c>
      <c r="N11" s="270"/>
      <c r="O11" s="270"/>
      <c r="P11" s="270"/>
      <c r="Q11" s="270"/>
      <c r="R11" s="270">
        <v>5378750</v>
      </c>
      <c r="S11" s="270">
        <v>5378750</v>
      </c>
      <c r="T11" s="268">
        <f t="shared" si="0"/>
        <v>211814175</v>
      </c>
      <c r="U11" s="268">
        <f t="shared" si="0"/>
        <v>276088360</v>
      </c>
      <c r="V11" s="269">
        <f t="shared" si="0"/>
        <v>270873160</v>
      </c>
      <c r="W11" s="268">
        <f t="shared" si="1"/>
        <v>98.111039523723491</v>
      </c>
    </row>
    <row r="12" spans="1:44" s="8" customFormat="1" ht="18" customHeight="1">
      <c r="A12" s="8" t="s">
        <v>7</v>
      </c>
      <c r="B12" s="268">
        <f t="shared" ref="B12:V12" si="2">SUM(B4:B11)</f>
        <v>1660818752</v>
      </c>
      <c r="C12" s="268">
        <f t="shared" si="2"/>
        <v>1785617240</v>
      </c>
      <c r="D12" s="268">
        <f t="shared" si="2"/>
        <v>1776320084</v>
      </c>
      <c r="E12" s="268">
        <f t="shared" si="2"/>
        <v>203666810</v>
      </c>
      <c r="F12" s="268">
        <f t="shared" si="2"/>
        <v>224373627</v>
      </c>
      <c r="G12" s="268">
        <f t="shared" si="2"/>
        <v>223604967</v>
      </c>
      <c r="H12" s="268">
        <f t="shared" si="2"/>
        <v>792048776</v>
      </c>
      <c r="I12" s="268">
        <f t="shared" si="2"/>
        <v>1089769888</v>
      </c>
      <c r="J12" s="268">
        <f t="shared" si="2"/>
        <v>1001191023</v>
      </c>
      <c r="K12" s="268">
        <f t="shared" si="2"/>
        <v>13067484</v>
      </c>
      <c r="L12" s="268">
        <f t="shared" si="2"/>
        <v>21897484</v>
      </c>
      <c r="M12" s="268">
        <f t="shared" si="2"/>
        <v>18917484</v>
      </c>
      <c r="N12" s="268">
        <f t="shared" si="2"/>
        <v>0</v>
      </c>
      <c r="O12" s="268">
        <f t="shared" si="2"/>
        <v>0</v>
      </c>
      <c r="P12" s="268">
        <f t="shared" si="2"/>
        <v>0</v>
      </c>
      <c r="Q12" s="268">
        <f t="shared" si="2"/>
        <v>15604286</v>
      </c>
      <c r="R12" s="268">
        <f t="shared" si="2"/>
        <v>148372205</v>
      </c>
      <c r="S12" s="268">
        <f t="shared" si="2"/>
        <v>109394960</v>
      </c>
      <c r="T12" s="268">
        <f t="shared" si="2"/>
        <v>2685206108</v>
      </c>
      <c r="U12" s="268">
        <f t="shared" si="2"/>
        <v>3270030444</v>
      </c>
      <c r="V12" s="269">
        <f t="shared" si="2"/>
        <v>3129428518</v>
      </c>
      <c r="W12" s="268">
        <f t="shared" si="1"/>
        <v>95.700286942038019</v>
      </c>
    </row>
    <row r="13" spans="1:44" s="8" customFormat="1" ht="17.25" customHeight="1">
      <c r="A13" s="272" t="s">
        <v>32</v>
      </c>
      <c r="B13" s="268"/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Q13" s="268"/>
      <c r="R13" s="268"/>
      <c r="S13" s="268"/>
      <c r="T13" s="268"/>
      <c r="U13" s="265"/>
      <c r="V13" s="273"/>
      <c r="W13" s="268"/>
    </row>
    <row r="14" spans="1:44" ht="29.25" customHeight="1">
      <c r="A14" s="274" t="s">
        <v>152</v>
      </c>
      <c r="B14" s="270">
        <v>54967750</v>
      </c>
      <c r="C14" s="270">
        <v>54348180</v>
      </c>
      <c r="D14" s="270">
        <v>54348180</v>
      </c>
      <c r="E14" s="270">
        <v>7125180</v>
      </c>
      <c r="F14" s="270">
        <v>6830939</v>
      </c>
      <c r="G14" s="270">
        <v>6684121</v>
      </c>
      <c r="H14" s="270"/>
      <c r="I14" s="270"/>
      <c r="J14" s="270"/>
      <c r="K14" s="270"/>
      <c r="L14" s="270">
        <v>300000</v>
      </c>
      <c r="M14" s="270">
        <v>300000</v>
      </c>
      <c r="N14" s="270"/>
      <c r="O14" s="270"/>
      <c r="P14" s="270"/>
      <c r="Q14" s="270"/>
      <c r="R14" s="270"/>
      <c r="S14" s="270"/>
      <c r="T14" s="268">
        <f t="shared" ref="T14:V15" si="3">SUM(B14+E14+H14+K14+N14+Q14)</f>
        <v>62092930</v>
      </c>
      <c r="U14" s="268">
        <f t="shared" si="3"/>
        <v>61479119</v>
      </c>
      <c r="V14" s="269">
        <f t="shared" si="3"/>
        <v>61332301</v>
      </c>
      <c r="W14" s="268">
        <f t="shared" si="1"/>
        <v>99.761190462081927</v>
      </c>
    </row>
    <row r="15" spans="1:44" ht="21.75" customHeight="1">
      <c r="A15" s="275" t="s">
        <v>287</v>
      </c>
      <c r="B15" s="270"/>
      <c r="C15" s="270"/>
      <c r="D15" s="270"/>
      <c r="E15" s="270"/>
      <c r="F15" s="270"/>
      <c r="G15" s="270"/>
      <c r="H15" s="270"/>
      <c r="I15" s="270">
        <v>1370710</v>
      </c>
      <c r="J15" s="270">
        <v>1370710</v>
      </c>
      <c r="K15" s="270"/>
      <c r="L15" s="270"/>
      <c r="M15" s="270"/>
      <c r="N15" s="270"/>
      <c r="O15" s="270"/>
      <c r="P15" s="270"/>
      <c r="Q15" s="270"/>
      <c r="R15" s="270"/>
      <c r="S15" s="270"/>
      <c r="T15" s="268">
        <f t="shared" si="3"/>
        <v>0</v>
      </c>
      <c r="U15" s="268">
        <f t="shared" si="3"/>
        <v>1370710</v>
      </c>
      <c r="V15" s="269">
        <f t="shared" si="3"/>
        <v>1370710</v>
      </c>
      <c r="W15" s="268">
        <f t="shared" si="1"/>
        <v>100</v>
      </c>
    </row>
    <row r="16" spans="1:44" ht="26.25" customHeight="1">
      <c r="A16" s="275" t="s">
        <v>12</v>
      </c>
      <c r="B16" s="270"/>
      <c r="C16" s="270">
        <v>1276809</v>
      </c>
      <c r="D16" s="270">
        <v>1276809</v>
      </c>
      <c r="E16" s="270"/>
      <c r="F16" s="270">
        <v>55250</v>
      </c>
      <c r="G16" s="270">
        <v>55250</v>
      </c>
      <c r="H16" s="270">
        <v>101400000</v>
      </c>
      <c r="I16" s="270">
        <v>183251206</v>
      </c>
      <c r="J16" s="270">
        <v>147117150</v>
      </c>
      <c r="K16" s="270"/>
      <c r="L16" s="270">
        <v>68065346</v>
      </c>
      <c r="M16" s="270">
        <v>56813258</v>
      </c>
      <c r="N16" s="270"/>
      <c r="O16" s="270"/>
      <c r="P16" s="270"/>
      <c r="Q16" s="270">
        <v>791105446</v>
      </c>
      <c r="R16" s="270">
        <v>830823402</v>
      </c>
      <c r="S16" s="270">
        <v>487936717</v>
      </c>
      <c r="T16" s="268">
        <f>SUM(B16+E16+H16+K16+N16+Q16)</f>
        <v>892505446</v>
      </c>
      <c r="U16" s="268">
        <f t="shared" ref="U16:V51" si="4">SUM(C16+F16+I16+L16+O16+R16)</f>
        <v>1083472013</v>
      </c>
      <c r="V16" s="269">
        <f t="shared" si="4"/>
        <v>693199184</v>
      </c>
      <c r="W16" s="268">
        <f t="shared" si="1"/>
        <v>63.97942685022543</v>
      </c>
    </row>
    <row r="17" spans="1:23" ht="30" customHeight="1">
      <c r="A17" s="275" t="s">
        <v>13</v>
      </c>
      <c r="B17" s="270"/>
      <c r="C17" s="270"/>
      <c r="D17" s="270"/>
      <c r="E17" s="270"/>
      <c r="F17" s="270"/>
      <c r="G17" s="270"/>
      <c r="H17" s="270"/>
      <c r="I17" s="270"/>
      <c r="J17" s="270"/>
      <c r="K17" s="270"/>
      <c r="L17" s="270"/>
      <c r="M17" s="270"/>
      <c r="N17" s="270"/>
      <c r="O17" s="270"/>
      <c r="P17" s="270"/>
      <c r="Q17" s="270"/>
      <c r="R17" s="270"/>
      <c r="S17" s="270"/>
      <c r="T17" s="268">
        <f>SUM(B17+E17+H17+K17+N17+Q17)</f>
        <v>0</v>
      </c>
      <c r="U17" s="268">
        <f t="shared" si="4"/>
        <v>0</v>
      </c>
      <c r="V17" s="269">
        <f t="shared" si="4"/>
        <v>0</v>
      </c>
      <c r="W17" s="268"/>
    </row>
    <row r="18" spans="1:23" ht="21.75" customHeight="1">
      <c r="A18" s="275" t="s">
        <v>278</v>
      </c>
      <c r="B18" s="270"/>
      <c r="C18" s="270"/>
      <c r="D18" s="270"/>
      <c r="E18" s="270"/>
      <c r="F18" s="270"/>
      <c r="G18" s="270"/>
      <c r="H18" s="270"/>
      <c r="I18" s="270"/>
      <c r="J18" s="270"/>
      <c r="K18" s="270"/>
      <c r="L18" s="270"/>
      <c r="M18" s="270"/>
      <c r="N18" s="270"/>
      <c r="O18" s="270"/>
      <c r="P18" s="270"/>
      <c r="Q18" s="270"/>
      <c r="R18" s="270"/>
      <c r="S18" s="270"/>
      <c r="T18" s="265">
        <v>0</v>
      </c>
      <c r="U18" s="268">
        <f t="shared" si="4"/>
        <v>0</v>
      </c>
      <c r="V18" s="269">
        <f t="shared" si="4"/>
        <v>0</v>
      </c>
      <c r="W18" s="268"/>
    </row>
    <row r="19" spans="1:23" ht="23.25" customHeight="1">
      <c r="A19" s="275" t="s">
        <v>33</v>
      </c>
      <c r="B19" s="270"/>
      <c r="C19" s="270">
        <v>30719056</v>
      </c>
      <c r="D19" s="270">
        <v>26305617</v>
      </c>
      <c r="E19" s="270"/>
      <c r="F19" s="270">
        <v>2139352</v>
      </c>
      <c r="G19" s="270">
        <v>1861359</v>
      </c>
      <c r="H19" s="270"/>
      <c r="I19" s="270">
        <v>9111496</v>
      </c>
      <c r="J19" s="270">
        <v>9119076</v>
      </c>
      <c r="K19" s="270"/>
      <c r="L19" s="270"/>
      <c r="M19" s="270"/>
      <c r="N19" s="270"/>
      <c r="O19" s="270"/>
      <c r="P19" s="270"/>
      <c r="Q19" s="270"/>
      <c r="R19" s="270"/>
      <c r="S19" s="270"/>
      <c r="T19" s="268">
        <f t="shared" ref="T19:T51" si="5">SUM(B19+E19+H19+K19+N19+Q19)</f>
        <v>0</v>
      </c>
      <c r="U19" s="268">
        <f t="shared" si="4"/>
        <v>41969904</v>
      </c>
      <c r="V19" s="269">
        <f t="shared" si="4"/>
        <v>37286052</v>
      </c>
      <c r="W19" s="268">
        <f t="shared" si="1"/>
        <v>88.839974473136749</v>
      </c>
    </row>
    <row r="20" spans="1:23" ht="20.25" customHeight="1">
      <c r="A20" s="275" t="s">
        <v>35</v>
      </c>
      <c r="B20" s="270"/>
      <c r="C20" s="270"/>
      <c r="D20" s="270"/>
      <c r="E20" s="270"/>
      <c r="F20" s="270"/>
      <c r="G20" s="270"/>
      <c r="H20" s="270"/>
      <c r="I20" s="270"/>
      <c r="J20" s="270"/>
      <c r="K20" s="270">
        <v>10000000</v>
      </c>
      <c r="L20" s="270">
        <v>13864000</v>
      </c>
      <c r="M20" s="270">
        <v>13864000</v>
      </c>
      <c r="N20" s="270"/>
      <c r="O20" s="270"/>
      <c r="P20" s="270"/>
      <c r="Q20" s="270"/>
      <c r="R20" s="270"/>
      <c r="S20" s="270"/>
      <c r="T20" s="268">
        <f t="shared" si="5"/>
        <v>10000000</v>
      </c>
      <c r="U20" s="268">
        <f t="shared" si="4"/>
        <v>13864000</v>
      </c>
      <c r="V20" s="269">
        <f t="shared" si="4"/>
        <v>13864000</v>
      </c>
      <c r="W20" s="268">
        <f t="shared" si="1"/>
        <v>100</v>
      </c>
    </row>
    <row r="21" spans="1:23" ht="20.25" customHeight="1">
      <c r="A21" s="275" t="s">
        <v>14</v>
      </c>
      <c r="B21" s="270"/>
      <c r="C21" s="270"/>
      <c r="D21" s="270"/>
      <c r="E21" s="270"/>
      <c r="F21" s="270"/>
      <c r="G21" s="270"/>
      <c r="H21" s="270"/>
      <c r="I21" s="270"/>
      <c r="J21" s="270"/>
      <c r="K21" s="270"/>
      <c r="L21" s="270"/>
      <c r="M21" s="270"/>
      <c r="N21" s="270"/>
      <c r="O21" s="270"/>
      <c r="P21" s="270"/>
      <c r="Q21" s="270">
        <v>15000000</v>
      </c>
      <c r="R21" s="270">
        <v>15000000</v>
      </c>
      <c r="S21" s="270">
        <v>9000000</v>
      </c>
      <c r="T21" s="268">
        <f t="shared" si="5"/>
        <v>15000000</v>
      </c>
      <c r="U21" s="268">
        <f t="shared" si="4"/>
        <v>15000000</v>
      </c>
      <c r="V21" s="269">
        <f t="shared" si="4"/>
        <v>9000000</v>
      </c>
      <c r="W21" s="268">
        <f t="shared" si="1"/>
        <v>60</v>
      </c>
    </row>
    <row r="22" spans="1:23" ht="19.5" customHeight="1">
      <c r="A22" s="275" t="s">
        <v>15</v>
      </c>
      <c r="B22" s="270"/>
      <c r="C22" s="270"/>
      <c r="D22" s="270"/>
      <c r="E22" s="270"/>
      <c r="F22" s="270"/>
      <c r="G22" s="270"/>
      <c r="H22" s="270">
        <v>115520000</v>
      </c>
      <c r="I22" s="270">
        <v>115520000</v>
      </c>
      <c r="J22" s="270">
        <v>83357954</v>
      </c>
      <c r="K22" s="270"/>
      <c r="L22" s="270"/>
      <c r="M22" s="270"/>
      <c r="N22" s="270"/>
      <c r="O22" s="270"/>
      <c r="P22" s="270"/>
      <c r="Q22" s="270"/>
      <c r="R22" s="270"/>
      <c r="S22" s="270"/>
      <c r="T22" s="268">
        <f t="shared" si="5"/>
        <v>115520000</v>
      </c>
      <c r="U22" s="268">
        <f t="shared" si="4"/>
        <v>115520000</v>
      </c>
      <c r="V22" s="269">
        <f t="shared" si="4"/>
        <v>83357954</v>
      </c>
      <c r="W22" s="268">
        <f t="shared" si="1"/>
        <v>72.15889369806095</v>
      </c>
    </row>
    <row r="23" spans="1:23" ht="21" customHeight="1">
      <c r="A23" s="275" t="s">
        <v>279</v>
      </c>
      <c r="B23" s="270"/>
      <c r="C23" s="270">
        <v>9035420</v>
      </c>
      <c r="D23" s="270">
        <v>9021333</v>
      </c>
      <c r="E23" s="270"/>
      <c r="F23" s="270">
        <v>1247448</v>
      </c>
      <c r="G23" s="270">
        <v>1247448</v>
      </c>
      <c r="H23" s="270"/>
      <c r="I23" s="270">
        <v>14738655</v>
      </c>
      <c r="J23" s="270">
        <v>14480876</v>
      </c>
      <c r="K23" s="270"/>
      <c r="L23" s="270"/>
      <c r="M23" s="270"/>
      <c r="N23" s="270"/>
      <c r="O23" s="270"/>
      <c r="P23" s="270"/>
      <c r="Q23" s="270"/>
      <c r="R23" s="270"/>
      <c r="S23" s="270"/>
      <c r="T23" s="268">
        <f t="shared" si="5"/>
        <v>0</v>
      </c>
      <c r="U23" s="268">
        <f t="shared" si="4"/>
        <v>25021523</v>
      </c>
      <c r="V23" s="269">
        <f t="shared" si="4"/>
        <v>24749657</v>
      </c>
      <c r="W23" s="268">
        <f t="shared" si="1"/>
        <v>98.913471414190084</v>
      </c>
    </row>
    <row r="24" spans="1:23" ht="21.75" customHeight="1">
      <c r="A24" s="275" t="s">
        <v>98</v>
      </c>
      <c r="B24" s="270"/>
      <c r="C24" s="270"/>
      <c r="D24" s="270"/>
      <c r="E24" s="270"/>
      <c r="F24" s="270"/>
      <c r="G24" s="270"/>
      <c r="H24" s="270">
        <v>1067000</v>
      </c>
      <c r="I24" s="270">
        <v>1067000</v>
      </c>
      <c r="J24" s="270">
        <v>1067004</v>
      </c>
      <c r="K24" s="270"/>
      <c r="L24" s="270"/>
      <c r="M24" s="270"/>
      <c r="N24" s="270"/>
      <c r="O24" s="270"/>
      <c r="P24" s="270"/>
      <c r="Q24" s="270"/>
      <c r="R24" s="270"/>
      <c r="S24" s="270"/>
      <c r="T24" s="268">
        <f t="shared" si="5"/>
        <v>1067000</v>
      </c>
      <c r="U24" s="268">
        <f t="shared" si="4"/>
        <v>1067000</v>
      </c>
      <c r="V24" s="269">
        <f t="shared" si="4"/>
        <v>1067004</v>
      </c>
      <c r="W24" s="268">
        <f t="shared" si="1"/>
        <v>100.00037488284912</v>
      </c>
    </row>
    <row r="25" spans="1:23" ht="22.5" customHeight="1">
      <c r="A25" s="275" t="s">
        <v>36</v>
      </c>
      <c r="B25" s="270"/>
      <c r="C25" s="270"/>
      <c r="D25" s="270"/>
      <c r="E25" s="270"/>
      <c r="F25" s="270"/>
      <c r="G25" s="270"/>
      <c r="H25" s="270"/>
      <c r="I25" s="270">
        <v>47600</v>
      </c>
      <c r="J25" s="270">
        <v>47600</v>
      </c>
      <c r="K25" s="270"/>
      <c r="L25" s="270"/>
      <c r="M25" s="270"/>
      <c r="N25" s="270"/>
      <c r="O25" s="270"/>
      <c r="P25" s="270"/>
      <c r="Q25" s="270"/>
      <c r="R25" s="270"/>
      <c r="S25" s="270"/>
      <c r="T25" s="268">
        <f t="shared" si="5"/>
        <v>0</v>
      </c>
      <c r="U25" s="268">
        <f t="shared" si="4"/>
        <v>47600</v>
      </c>
      <c r="V25" s="269">
        <f t="shared" si="4"/>
        <v>47600</v>
      </c>
      <c r="W25" s="268">
        <f t="shared" si="1"/>
        <v>100</v>
      </c>
    </row>
    <row r="26" spans="1:23" ht="27.75" customHeight="1">
      <c r="A26" s="275" t="s">
        <v>288</v>
      </c>
      <c r="B26" s="270"/>
      <c r="C26" s="270"/>
      <c r="D26" s="270"/>
      <c r="E26" s="270"/>
      <c r="F26" s="270"/>
      <c r="G26" s="270"/>
      <c r="H26" s="270">
        <v>0</v>
      </c>
      <c r="I26" s="270">
        <v>2940452</v>
      </c>
      <c r="J26" s="270">
        <v>2940452</v>
      </c>
      <c r="K26" s="270"/>
      <c r="L26" s="270">
        <v>1550000</v>
      </c>
      <c r="M26" s="270">
        <v>50000</v>
      </c>
      <c r="N26" s="270"/>
      <c r="O26" s="270"/>
      <c r="P26" s="270"/>
      <c r="Q26" s="270"/>
      <c r="R26" s="270"/>
      <c r="S26" s="270"/>
      <c r="T26" s="268"/>
      <c r="U26" s="268">
        <f t="shared" si="4"/>
        <v>4490452</v>
      </c>
      <c r="V26" s="269">
        <f t="shared" si="4"/>
        <v>2990452</v>
      </c>
      <c r="W26" s="268">
        <f t="shared" si="1"/>
        <v>66.595790356961842</v>
      </c>
    </row>
    <row r="27" spans="1:23" ht="25.5" customHeight="1">
      <c r="A27" s="275" t="s">
        <v>16</v>
      </c>
      <c r="B27" s="270"/>
      <c r="C27" s="270"/>
      <c r="D27" s="270"/>
      <c r="E27" s="270"/>
      <c r="F27" s="270"/>
      <c r="G27" s="270"/>
      <c r="H27" s="270"/>
      <c r="I27" s="270"/>
      <c r="J27" s="270"/>
      <c r="K27" s="270"/>
      <c r="L27" s="270"/>
      <c r="M27" s="270"/>
      <c r="N27" s="270"/>
      <c r="O27" s="270"/>
      <c r="P27" s="270"/>
      <c r="Q27" s="270"/>
      <c r="R27" s="270"/>
      <c r="S27" s="270"/>
      <c r="T27" s="268">
        <f t="shared" si="5"/>
        <v>0</v>
      </c>
      <c r="U27" s="268">
        <f t="shared" si="4"/>
        <v>0</v>
      </c>
      <c r="V27" s="269">
        <f t="shared" si="4"/>
        <v>0</v>
      </c>
      <c r="W27" s="268"/>
    </row>
    <row r="28" spans="1:23" ht="19.5" customHeight="1">
      <c r="A28" s="275" t="s">
        <v>99</v>
      </c>
      <c r="B28" s="270"/>
      <c r="C28" s="270"/>
      <c r="D28" s="270"/>
      <c r="E28" s="270"/>
      <c r="F28" s="270"/>
      <c r="G28" s="270"/>
      <c r="H28" s="270"/>
      <c r="I28" s="270"/>
      <c r="J28" s="270"/>
      <c r="K28" s="270">
        <v>17300000</v>
      </c>
      <c r="L28" s="270">
        <v>22591700</v>
      </c>
      <c r="M28" s="270">
        <v>22591700</v>
      </c>
      <c r="N28" s="270"/>
      <c r="O28" s="270"/>
      <c r="P28" s="270"/>
      <c r="Q28" s="270"/>
      <c r="R28" s="270">
        <v>278811381</v>
      </c>
      <c r="S28" s="270">
        <v>278811381</v>
      </c>
      <c r="T28" s="268">
        <f t="shared" si="5"/>
        <v>17300000</v>
      </c>
      <c r="U28" s="268">
        <f t="shared" si="4"/>
        <v>301403081</v>
      </c>
      <c r="V28" s="269">
        <f t="shared" si="4"/>
        <v>301403081</v>
      </c>
      <c r="W28" s="268">
        <f t="shared" si="1"/>
        <v>100</v>
      </c>
    </row>
    <row r="29" spans="1:23" ht="18.75" customHeight="1">
      <c r="A29" s="275" t="s">
        <v>100</v>
      </c>
      <c r="B29" s="270"/>
      <c r="C29" s="270"/>
      <c r="D29" s="270"/>
      <c r="E29" s="270"/>
      <c r="F29" s="270"/>
      <c r="G29" s="270"/>
      <c r="H29" s="270">
        <v>300000</v>
      </c>
      <c r="I29" s="270">
        <v>440000</v>
      </c>
      <c r="J29" s="270">
        <v>440000</v>
      </c>
      <c r="K29" s="270"/>
      <c r="L29" s="270"/>
      <c r="M29" s="270"/>
      <c r="N29" s="270"/>
      <c r="O29" s="270"/>
      <c r="P29" s="270"/>
      <c r="Q29" s="270"/>
      <c r="R29" s="270"/>
      <c r="S29" s="270"/>
      <c r="T29" s="268">
        <f t="shared" si="5"/>
        <v>300000</v>
      </c>
      <c r="U29" s="268">
        <f t="shared" si="4"/>
        <v>440000</v>
      </c>
      <c r="V29" s="269">
        <f t="shared" si="4"/>
        <v>440000</v>
      </c>
      <c r="W29" s="268">
        <f t="shared" si="1"/>
        <v>100</v>
      </c>
    </row>
    <row r="30" spans="1:23" ht="28.5" customHeight="1">
      <c r="A30" s="275" t="s">
        <v>17</v>
      </c>
      <c r="B30" s="270">
        <v>1296184</v>
      </c>
      <c r="C30" s="270">
        <v>9484306</v>
      </c>
      <c r="D30" s="270">
        <v>4482368</v>
      </c>
      <c r="E30" s="270">
        <v>168504</v>
      </c>
      <c r="F30" s="270">
        <v>1389960</v>
      </c>
      <c r="G30" s="270">
        <v>537828</v>
      </c>
      <c r="H30" s="270">
        <v>6292000</v>
      </c>
      <c r="I30" s="270">
        <v>30437666</v>
      </c>
      <c r="J30" s="270">
        <v>21028635</v>
      </c>
      <c r="K30" s="270"/>
      <c r="L30" s="270">
        <v>750000</v>
      </c>
      <c r="M30" s="270">
        <v>350000</v>
      </c>
      <c r="N30" s="270"/>
      <c r="O30" s="270"/>
      <c r="P30" s="270"/>
      <c r="Q30" s="270"/>
      <c r="R30" s="270"/>
      <c r="S30" s="270"/>
      <c r="T30" s="268">
        <f t="shared" si="5"/>
        <v>7756688</v>
      </c>
      <c r="U30" s="268">
        <f t="shared" si="4"/>
        <v>42061932</v>
      </c>
      <c r="V30" s="269">
        <f t="shared" si="4"/>
        <v>26398831</v>
      </c>
      <c r="W30" s="268">
        <f t="shared" si="1"/>
        <v>62.761812747926079</v>
      </c>
    </row>
    <row r="31" spans="1:23" ht="18" customHeight="1">
      <c r="A31" s="275" t="s">
        <v>30</v>
      </c>
      <c r="B31" s="270"/>
      <c r="C31" s="270"/>
      <c r="D31" s="270"/>
      <c r="E31" s="270"/>
      <c r="F31" s="270"/>
      <c r="G31" s="270"/>
      <c r="H31" s="270">
        <v>5870000</v>
      </c>
      <c r="I31" s="270">
        <v>8360180</v>
      </c>
      <c r="J31" s="270">
        <v>8360180</v>
      </c>
      <c r="K31" s="270"/>
      <c r="L31" s="270"/>
      <c r="M31" s="270"/>
      <c r="N31" s="270"/>
      <c r="O31" s="270"/>
      <c r="P31" s="270"/>
      <c r="Q31" s="270"/>
      <c r="R31" s="270"/>
      <c r="S31" s="270"/>
      <c r="T31" s="268">
        <f t="shared" si="5"/>
        <v>5870000</v>
      </c>
      <c r="U31" s="268">
        <f t="shared" si="4"/>
        <v>8360180</v>
      </c>
      <c r="V31" s="269">
        <f t="shared" si="4"/>
        <v>8360180</v>
      </c>
      <c r="W31" s="268">
        <f t="shared" si="1"/>
        <v>100</v>
      </c>
    </row>
    <row r="32" spans="1:23" ht="20.25" customHeight="1">
      <c r="A32" s="275" t="s">
        <v>18</v>
      </c>
      <c r="B32" s="270"/>
      <c r="C32" s="270"/>
      <c r="D32" s="270"/>
      <c r="E32" s="270"/>
      <c r="F32" s="270"/>
      <c r="G32" s="270"/>
      <c r="H32" s="270"/>
      <c r="I32" s="270"/>
      <c r="J32" s="270"/>
      <c r="K32" s="270">
        <v>12168000</v>
      </c>
      <c r="L32" s="270">
        <v>9401778</v>
      </c>
      <c r="M32" s="270">
        <v>7081503</v>
      </c>
      <c r="N32" s="270"/>
      <c r="O32" s="270"/>
      <c r="P32" s="270"/>
      <c r="Q32" s="270"/>
      <c r="R32" s="270"/>
      <c r="S32" s="270"/>
      <c r="T32" s="268">
        <f t="shared" si="5"/>
        <v>12168000</v>
      </c>
      <c r="U32" s="268">
        <f t="shared" si="4"/>
        <v>9401778</v>
      </c>
      <c r="V32" s="269">
        <f t="shared" si="4"/>
        <v>7081503</v>
      </c>
      <c r="W32" s="268">
        <f t="shared" si="1"/>
        <v>75.320891431386698</v>
      </c>
    </row>
    <row r="33" spans="1:23" ht="26.25" customHeight="1">
      <c r="A33" s="275" t="s">
        <v>31</v>
      </c>
      <c r="B33" s="270"/>
      <c r="C33" s="270"/>
      <c r="D33" s="270"/>
      <c r="E33" s="270"/>
      <c r="F33" s="270"/>
      <c r="G33" s="270"/>
      <c r="H33" s="270">
        <v>120000</v>
      </c>
      <c r="I33" s="270">
        <v>310775</v>
      </c>
      <c r="J33" s="270">
        <v>21100</v>
      </c>
      <c r="K33" s="270"/>
      <c r="L33" s="270"/>
      <c r="M33" s="270"/>
      <c r="N33" s="270"/>
      <c r="O33" s="270"/>
      <c r="P33" s="270"/>
      <c r="Q33" s="270"/>
      <c r="R33" s="270"/>
      <c r="S33" s="270"/>
      <c r="T33" s="268">
        <f t="shared" si="5"/>
        <v>120000</v>
      </c>
      <c r="U33" s="268">
        <f t="shared" si="4"/>
        <v>310775</v>
      </c>
      <c r="V33" s="269">
        <f t="shared" si="4"/>
        <v>21100</v>
      </c>
      <c r="W33" s="268">
        <f t="shared" si="1"/>
        <v>6.7894779181079556</v>
      </c>
    </row>
    <row r="34" spans="1:23" ht="21" customHeight="1">
      <c r="A34" s="275" t="s">
        <v>37</v>
      </c>
      <c r="B34" s="270"/>
      <c r="C34" s="270"/>
      <c r="D34" s="270"/>
      <c r="E34" s="270"/>
      <c r="F34" s="270"/>
      <c r="G34" s="270"/>
      <c r="H34" s="270"/>
      <c r="I34" s="270"/>
      <c r="J34" s="270"/>
      <c r="K34" s="270">
        <v>31000000</v>
      </c>
      <c r="L34" s="270">
        <v>35768512</v>
      </c>
      <c r="M34" s="270">
        <v>35768512</v>
      </c>
      <c r="N34" s="270"/>
      <c r="O34" s="270"/>
      <c r="P34" s="270"/>
      <c r="Q34" s="270"/>
      <c r="R34" s="270"/>
      <c r="S34" s="270"/>
      <c r="T34" s="268">
        <f t="shared" si="5"/>
        <v>31000000</v>
      </c>
      <c r="U34" s="268">
        <f t="shared" si="4"/>
        <v>35768512</v>
      </c>
      <c r="V34" s="269">
        <f t="shared" si="4"/>
        <v>35768512</v>
      </c>
      <c r="W34" s="268">
        <f t="shared" si="1"/>
        <v>100</v>
      </c>
    </row>
    <row r="35" spans="1:23" ht="21" customHeight="1">
      <c r="A35" s="275" t="s">
        <v>280</v>
      </c>
      <c r="B35" s="270"/>
      <c r="C35" s="270"/>
      <c r="D35" s="270"/>
      <c r="E35" s="270"/>
      <c r="F35" s="270"/>
      <c r="G35" s="270"/>
      <c r="H35" s="270"/>
      <c r="I35" s="270"/>
      <c r="J35" s="270"/>
      <c r="K35" s="270"/>
      <c r="L35" s="270"/>
      <c r="M35" s="270"/>
      <c r="N35" s="270"/>
      <c r="O35" s="270"/>
      <c r="P35" s="270"/>
      <c r="Q35" s="270"/>
      <c r="R35" s="270"/>
      <c r="S35" s="270"/>
      <c r="T35" s="268">
        <f t="shared" si="5"/>
        <v>0</v>
      </c>
      <c r="U35" s="268">
        <f t="shared" si="4"/>
        <v>0</v>
      </c>
      <c r="V35" s="269">
        <f t="shared" si="4"/>
        <v>0</v>
      </c>
      <c r="W35" s="268"/>
    </row>
    <row r="36" spans="1:23" ht="20.25" customHeight="1">
      <c r="A36" s="275" t="s">
        <v>83</v>
      </c>
      <c r="B36" s="270"/>
      <c r="C36" s="270"/>
      <c r="D36" s="270"/>
      <c r="E36" s="270"/>
      <c r="F36" s="270"/>
      <c r="G36" s="270"/>
      <c r="H36" s="270"/>
      <c r="I36" s="270"/>
      <c r="J36" s="270"/>
      <c r="K36" s="270"/>
      <c r="L36" s="270"/>
      <c r="M36" s="270"/>
      <c r="N36" s="270"/>
      <c r="O36" s="270"/>
      <c r="P36" s="270"/>
      <c r="Q36" s="270"/>
      <c r="R36" s="270"/>
      <c r="S36" s="270"/>
      <c r="T36" s="268">
        <f t="shared" si="5"/>
        <v>0</v>
      </c>
      <c r="U36" s="268">
        <f t="shared" si="4"/>
        <v>0</v>
      </c>
      <c r="V36" s="269">
        <f t="shared" si="4"/>
        <v>0</v>
      </c>
      <c r="W36" s="268"/>
    </row>
    <row r="37" spans="1:23" ht="27" customHeight="1">
      <c r="A37" s="275" t="s">
        <v>85</v>
      </c>
      <c r="B37" s="270"/>
      <c r="C37" s="270"/>
      <c r="D37" s="270"/>
      <c r="E37" s="270"/>
      <c r="F37" s="270"/>
      <c r="G37" s="270"/>
      <c r="H37" s="270">
        <v>1100000</v>
      </c>
      <c r="I37" s="270">
        <v>3644870</v>
      </c>
      <c r="J37" s="270">
        <v>3644870</v>
      </c>
      <c r="K37" s="270">
        <v>1500000</v>
      </c>
      <c r="L37" s="270">
        <v>1500000</v>
      </c>
      <c r="M37" s="270">
        <v>1140000</v>
      </c>
      <c r="N37" s="270"/>
      <c r="O37" s="270"/>
      <c r="P37" s="270"/>
      <c r="Q37" s="270"/>
      <c r="R37" s="270"/>
      <c r="S37" s="270"/>
      <c r="T37" s="268">
        <f t="shared" si="5"/>
        <v>2600000</v>
      </c>
      <c r="U37" s="268">
        <f t="shared" si="4"/>
        <v>5144870</v>
      </c>
      <c r="V37" s="269">
        <f t="shared" si="4"/>
        <v>4784870</v>
      </c>
      <c r="W37" s="268">
        <f t="shared" si="1"/>
        <v>93.002738650344909</v>
      </c>
    </row>
    <row r="38" spans="1:23" ht="18.75" customHeight="1">
      <c r="A38" s="275" t="s">
        <v>281</v>
      </c>
      <c r="B38" s="270"/>
      <c r="C38" s="270"/>
      <c r="D38" s="270"/>
      <c r="E38" s="270"/>
      <c r="F38" s="270"/>
      <c r="G38" s="270"/>
      <c r="H38" s="270"/>
      <c r="I38" s="270"/>
      <c r="J38" s="270"/>
      <c r="K38" s="270"/>
      <c r="L38" s="270"/>
      <c r="M38" s="270"/>
      <c r="N38" s="270"/>
      <c r="O38" s="270"/>
      <c r="P38" s="270"/>
      <c r="Q38" s="270"/>
      <c r="R38" s="270"/>
      <c r="S38" s="270"/>
      <c r="T38" s="268">
        <f t="shared" si="5"/>
        <v>0</v>
      </c>
      <c r="U38" s="268">
        <f t="shared" si="4"/>
        <v>0</v>
      </c>
      <c r="V38" s="269">
        <f t="shared" si="4"/>
        <v>0</v>
      </c>
      <c r="W38" s="268"/>
    </row>
    <row r="39" spans="1:23" ht="18.75" customHeight="1">
      <c r="A39" s="275" t="s">
        <v>26</v>
      </c>
      <c r="B39" s="270"/>
      <c r="C39" s="270"/>
      <c r="D39" s="270"/>
      <c r="E39" s="270"/>
      <c r="F39" s="270"/>
      <c r="G39" s="270"/>
      <c r="H39" s="270"/>
      <c r="I39" s="270"/>
      <c r="J39" s="270"/>
      <c r="K39" s="270"/>
      <c r="L39" s="270"/>
      <c r="M39" s="270"/>
      <c r="N39" s="270"/>
      <c r="O39" s="270"/>
      <c r="P39" s="270"/>
      <c r="Q39" s="270"/>
      <c r="R39" s="270"/>
      <c r="S39" s="270"/>
      <c r="T39" s="268">
        <f t="shared" si="5"/>
        <v>0</v>
      </c>
      <c r="U39" s="268">
        <f t="shared" si="4"/>
        <v>0</v>
      </c>
      <c r="V39" s="269">
        <f t="shared" si="4"/>
        <v>0</v>
      </c>
      <c r="W39" s="268"/>
    </row>
    <row r="40" spans="1:23" ht="24" customHeight="1">
      <c r="A40" s="275" t="s">
        <v>282</v>
      </c>
      <c r="B40" s="270"/>
      <c r="C40" s="270"/>
      <c r="D40" s="270"/>
      <c r="E40" s="270"/>
      <c r="F40" s="270"/>
      <c r="G40" s="270"/>
      <c r="H40" s="270"/>
      <c r="I40" s="270"/>
      <c r="J40" s="270"/>
      <c r="K40" s="270"/>
      <c r="L40" s="270"/>
      <c r="M40" s="270"/>
      <c r="N40" s="270"/>
      <c r="O40" s="270"/>
      <c r="P40" s="270"/>
      <c r="Q40" s="270"/>
      <c r="R40" s="270"/>
      <c r="S40" s="270"/>
      <c r="T40" s="268">
        <f t="shared" si="5"/>
        <v>0</v>
      </c>
      <c r="U40" s="268">
        <f t="shared" si="4"/>
        <v>0</v>
      </c>
      <c r="V40" s="269">
        <f t="shared" si="4"/>
        <v>0</v>
      </c>
      <c r="W40" s="268"/>
    </row>
    <row r="41" spans="1:23" ht="26.25" customHeight="1">
      <c r="A41" s="275" t="s">
        <v>19</v>
      </c>
      <c r="B41" s="270"/>
      <c r="C41" s="270"/>
      <c r="D41" s="270"/>
      <c r="E41" s="270"/>
      <c r="F41" s="270"/>
      <c r="G41" s="270"/>
      <c r="H41" s="270"/>
      <c r="I41" s="270">
        <v>988600</v>
      </c>
      <c r="J41" s="270">
        <v>988600</v>
      </c>
      <c r="K41" s="270"/>
      <c r="L41" s="270">
        <v>900000</v>
      </c>
      <c r="M41" s="270">
        <v>900000</v>
      </c>
      <c r="N41" s="270">
        <v>36000000</v>
      </c>
      <c r="O41" s="270">
        <v>33772229</v>
      </c>
      <c r="P41" s="270">
        <v>33772229</v>
      </c>
      <c r="Q41" s="270"/>
      <c r="R41" s="270"/>
      <c r="S41" s="270"/>
      <c r="T41" s="268">
        <f t="shared" si="5"/>
        <v>36000000</v>
      </c>
      <c r="U41" s="268">
        <f t="shared" si="4"/>
        <v>35660829</v>
      </c>
      <c r="V41" s="269">
        <f t="shared" si="4"/>
        <v>35660829</v>
      </c>
      <c r="W41" s="268">
        <f t="shared" si="1"/>
        <v>100</v>
      </c>
    </row>
    <row r="42" spans="1:23" ht="20.25" customHeight="1">
      <c r="A42" s="275" t="s">
        <v>94</v>
      </c>
      <c r="B42" s="270"/>
      <c r="C42" s="270"/>
      <c r="D42" s="270"/>
      <c r="E42" s="270"/>
      <c r="F42" s="270"/>
      <c r="G42" s="270"/>
      <c r="H42" s="270"/>
      <c r="I42" s="270"/>
      <c r="J42" s="270"/>
      <c r="K42" s="270">
        <v>100000000</v>
      </c>
      <c r="L42" s="270">
        <v>145337388</v>
      </c>
      <c r="M42" s="270">
        <v>145337388</v>
      </c>
      <c r="N42" s="270"/>
      <c r="O42" s="270"/>
      <c r="P42" s="270"/>
      <c r="Q42" s="270"/>
      <c r="R42" s="270"/>
      <c r="S42" s="270"/>
      <c r="T42" s="268">
        <f t="shared" si="5"/>
        <v>100000000</v>
      </c>
      <c r="U42" s="268">
        <f t="shared" si="4"/>
        <v>145337388</v>
      </c>
      <c r="V42" s="269">
        <f t="shared" si="4"/>
        <v>145337388</v>
      </c>
      <c r="W42" s="268">
        <f t="shared" si="1"/>
        <v>100</v>
      </c>
    </row>
    <row r="43" spans="1:23" ht="26.25" customHeight="1">
      <c r="A43" s="275" t="s">
        <v>86</v>
      </c>
      <c r="B43" s="270"/>
      <c r="C43" s="270"/>
      <c r="D43" s="270"/>
      <c r="E43" s="270"/>
      <c r="F43" s="270"/>
      <c r="G43" s="270"/>
      <c r="H43" s="270"/>
      <c r="I43" s="270"/>
      <c r="J43" s="270"/>
      <c r="K43" s="270"/>
      <c r="L43" s="270">
        <v>5165000</v>
      </c>
      <c r="M43" s="270">
        <v>5165000</v>
      </c>
      <c r="N43" s="270"/>
      <c r="O43" s="270"/>
      <c r="P43" s="270"/>
      <c r="Q43" s="270"/>
      <c r="R43" s="270"/>
      <c r="S43" s="270"/>
      <c r="T43" s="268">
        <f t="shared" si="5"/>
        <v>0</v>
      </c>
      <c r="U43" s="268">
        <f t="shared" si="4"/>
        <v>5165000</v>
      </c>
      <c r="V43" s="269">
        <f t="shared" si="4"/>
        <v>5165000</v>
      </c>
      <c r="W43" s="268">
        <f t="shared" si="1"/>
        <v>100</v>
      </c>
    </row>
    <row r="44" spans="1:23" ht="25.5" customHeight="1">
      <c r="A44" s="275" t="s">
        <v>289</v>
      </c>
      <c r="B44" s="270"/>
      <c r="C44" s="270"/>
      <c r="D44" s="270"/>
      <c r="E44" s="270"/>
      <c r="F44" s="270"/>
      <c r="G44" s="270"/>
      <c r="H44" s="270"/>
      <c r="I44" s="270"/>
      <c r="J44" s="270"/>
      <c r="K44" s="270"/>
      <c r="L44" s="270">
        <v>8197797</v>
      </c>
      <c r="M44" s="270">
        <v>8197797</v>
      </c>
      <c r="N44" s="270"/>
      <c r="O44" s="270"/>
      <c r="P44" s="270"/>
      <c r="Q44" s="270"/>
      <c r="R44" s="270"/>
      <c r="S44" s="270"/>
      <c r="T44" s="268">
        <f t="shared" si="5"/>
        <v>0</v>
      </c>
      <c r="U44" s="268">
        <f t="shared" si="4"/>
        <v>8197797</v>
      </c>
      <c r="V44" s="269">
        <f t="shared" si="4"/>
        <v>8197797</v>
      </c>
      <c r="W44" s="268">
        <f t="shared" si="1"/>
        <v>100</v>
      </c>
    </row>
    <row r="45" spans="1:23" ht="21" customHeight="1">
      <c r="A45" s="275" t="s">
        <v>283</v>
      </c>
      <c r="B45" s="270"/>
      <c r="C45" s="270"/>
      <c r="D45" s="270"/>
      <c r="E45" s="270"/>
      <c r="F45" s="270"/>
      <c r="G45" s="270"/>
      <c r="H45" s="270">
        <v>53948825</v>
      </c>
      <c r="I45" s="270">
        <v>53948825</v>
      </c>
      <c r="J45" s="270">
        <v>53948825</v>
      </c>
      <c r="K45" s="270"/>
      <c r="L45" s="270"/>
      <c r="M45" s="270"/>
      <c r="N45" s="270"/>
      <c r="O45" s="270"/>
      <c r="P45" s="270"/>
      <c r="Q45" s="270"/>
      <c r="R45" s="270"/>
      <c r="S45" s="270"/>
      <c r="T45" s="268">
        <f t="shared" si="5"/>
        <v>53948825</v>
      </c>
      <c r="U45" s="268">
        <f t="shared" si="4"/>
        <v>53948825</v>
      </c>
      <c r="V45" s="269">
        <f t="shared" si="4"/>
        <v>53948825</v>
      </c>
      <c r="W45" s="268">
        <f t="shared" si="1"/>
        <v>100</v>
      </c>
    </row>
    <row r="46" spans="1:23" ht="21" customHeight="1">
      <c r="A46" s="275" t="s">
        <v>284</v>
      </c>
      <c r="B46" s="270"/>
      <c r="C46" s="270"/>
      <c r="D46" s="270"/>
      <c r="E46" s="270"/>
      <c r="F46" s="270"/>
      <c r="G46" s="270"/>
      <c r="H46" s="270"/>
      <c r="I46" s="270"/>
      <c r="J46" s="270"/>
      <c r="K46" s="270"/>
      <c r="L46" s="270"/>
      <c r="M46" s="270"/>
      <c r="N46" s="270"/>
      <c r="O46" s="270"/>
      <c r="P46" s="270"/>
      <c r="Q46" s="270"/>
      <c r="R46" s="270"/>
      <c r="S46" s="270"/>
      <c r="T46" s="268">
        <f t="shared" si="5"/>
        <v>0</v>
      </c>
      <c r="U46" s="268">
        <f t="shared" si="4"/>
        <v>0</v>
      </c>
      <c r="V46" s="269">
        <f t="shared" si="4"/>
        <v>0</v>
      </c>
      <c r="W46" s="268"/>
    </row>
    <row r="47" spans="1:23" ht="22.5" customHeight="1">
      <c r="A47" s="275" t="s">
        <v>285</v>
      </c>
      <c r="B47" s="270"/>
      <c r="C47" s="270"/>
      <c r="D47" s="270"/>
      <c r="E47" s="270"/>
      <c r="F47" s="270"/>
      <c r="G47" s="270"/>
      <c r="H47" s="270"/>
      <c r="I47" s="270"/>
      <c r="J47" s="270"/>
      <c r="K47" s="270"/>
      <c r="L47" s="270"/>
      <c r="M47" s="270"/>
      <c r="N47" s="270"/>
      <c r="O47" s="270"/>
      <c r="P47" s="270"/>
      <c r="Q47" s="270"/>
      <c r="R47" s="270"/>
      <c r="S47" s="270"/>
      <c r="T47" s="268">
        <f t="shared" si="5"/>
        <v>0</v>
      </c>
      <c r="U47" s="268">
        <f t="shared" si="4"/>
        <v>0</v>
      </c>
      <c r="V47" s="269">
        <f t="shared" si="4"/>
        <v>0</v>
      </c>
      <c r="W47" s="268"/>
    </row>
    <row r="48" spans="1:23" ht="18" customHeight="1">
      <c r="A48" s="275" t="s">
        <v>286</v>
      </c>
      <c r="B48" s="270"/>
      <c r="C48" s="270"/>
      <c r="D48" s="270"/>
      <c r="E48" s="270"/>
      <c r="F48" s="270"/>
      <c r="G48" s="270"/>
      <c r="H48" s="270">
        <v>2500000</v>
      </c>
      <c r="I48" s="270"/>
      <c r="J48" s="270"/>
      <c r="K48" s="270"/>
      <c r="L48" s="270">
        <v>4121865</v>
      </c>
      <c r="M48" s="270">
        <v>3320397</v>
      </c>
      <c r="N48" s="270"/>
      <c r="O48" s="270"/>
      <c r="P48" s="270"/>
      <c r="Q48" s="270"/>
      <c r="R48" s="270"/>
      <c r="S48" s="270"/>
      <c r="T48" s="268">
        <f t="shared" si="5"/>
        <v>2500000</v>
      </c>
      <c r="U48" s="268">
        <f t="shared" si="4"/>
        <v>4121865</v>
      </c>
      <c r="V48" s="269">
        <f t="shared" si="4"/>
        <v>3320397</v>
      </c>
      <c r="W48" s="268">
        <f t="shared" si="1"/>
        <v>80.555695055514917</v>
      </c>
    </row>
    <row r="49" spans="1:23" ht="20.25" customHeight="1">
      <c r="A49" s="275" t="s">
        <v>97</v>
      </c>
      <c r="B49" s="270"/>
      <c r="C49" s="270"/>
      <c r="D49" s="270"/>
      <c r="E49" s="270"/>
      <c r="F49" s="270"/>
      <c r="G49" s="270"/>
      <c r="H49" s="270">
        <v>164031228</v>
      </c>
      <c r="I49" s="270">
        <v>164031228</v>
      </c>
      <c r="J49" s="270">
        <v>164031228</v>
      </c>
      <c r="K49" s="270"/>
      <c r="L49" s="270"/>
      <c r="M49" s="270"/>
      <c r="N49" s="270"/>
      <c r="O49" s="270"/>
      <c r="P49" s="270"/>
      <c r="Q49" s="270"/>
      <c r="R49" s="270"/>
      <c r="S49" s="270"/>
      <c r="T49" s="268">
        <f t="shared" si="5"/>
        <v>164031228</v>
      </c>
      <c r="U49" s="268">
        <f t="shared" si="4"/>
        <v>164031228</v>
      </c>
      <c r="V49" s="269">
        <f t="shared" si="4"/>
        <v>164031228</v>
      </c>
      <c r="W49" s="268">
        <f t="shared" si="1"/>
        <v>100</v>
      </c>
    </row>
    <row r="50" spans="1:23" ht="21" customHeight="1">
      <c r="A50" s="275" t="s">
        <v>89</v>
      </c>
      <c r="B50" s="270"/>
      <c r="C50" s="270"/>
      <c r="D50" s="270"/>
      <c r="E50" s="270"/>
      <c r="F50" s="270"/>
      <c r="G50" s="270"/>
      <c r="H50" s="270">
        <v>4236000</v>
      </c>
      <c r="I50" s="270"/>
      <c r="J50" s="270"/>
      <c r="K50" s="270"/>
      <c r="L50" s="270"/>
      <c r="M50" s="270"/>
      <c r="N50" s="270"/>
      <c r="O50" s="270"/>
      <c r="P50" s="270"/>
      <c r="Q50" s="270">
        <v>36504000</v>
      </c>
      <c r="R50" s="270">
        <v>36504000</v>
      </c>
      <c r="S50" s="270">
        <v>27378000</v>
      </c>
      <c r="T50" s="268">
        <f t="shared" si="5"/>
        <v>40740000</v>
      </c>
      <c r="U50" s="268">
        <f t="shared" si="4"/>
        <v>36504000</v>
      </c>
      <c r="V50" s="269">
        <f t="shared" si="4"/>
        <v>27378000</v>
      </c>
      <c r="W50" s="268">
        <f t="shared" si="1"/>
        <v>75</v>
      </c>
    </row>
    <row r="51" spans="1:23" ht="15.95" customHeight="1">
      <c r="A51" s="275" t="s">
        <v>84</v>
      </c>
      <c r="B51" s="270"/>
      <c r="C51" s="270"/>
      <c r="D51" s="270"/>
      <c r="E51" s="270"/>
      <c r="F51" s="270"/>
      <c r="G51" s="270"/>
      <c r="H51" s="270">
        <v>450000000</v>
      </c>
      <c r="I51" s="270">
        <v>450000000</v>
      </c>
      <c r="J51" s="270">
        <v>249524710</v>
      </c>
      <c r="K51" s="270"/>
      <c r="L51" s="270"/>
      <c r="M51" s="270"/>
      <c r="N51" s="270"/>
      <c r="O51" s="270"/>
      <c r="P51" s="270"/>
      <c r="Q51" s="270"/>
      <c r="R51" s="270"/>
      <c r="S51" s="270"/>
      <c r="T51" s="268">
        <f t="shared" si="5"/>
        <v>450000000</v>
      </c>
      <c r="U51" s="268">
        <f t="shared" si="4"/>
        <v>450000000</v>
      </c>
      <c r="V51" s="273">
        <f t="shared" si="4"/>
        <v>249524710</v>
      </c>
      <c r="W51" s="268">
        <f t="shared" si="1"/>
        <v>55.449935555555555</v>
      </c>
    </row>
    <row r="52" spans="1:23" s="9" customFormat="1" ht="23.25" customHeight="1">
      <c r="A52" s="276" t="s">
        <v>8</v>
      </c>
      <c r="B52" s="277">
        <f t="shared" ref="B52:V52" si="6">SUM(B13:B51)</f>
        <v>56263934</v>
      </c>
      <c r="C52" s="277">
        <f t="shared" si="6"/>
        <v>104863771</v>
      </c>
      <c r="D52" s="277">
        <f t="shared" si="6"/>
        <v>95434307</v>
      </c>
      <c r="E52" s="277">
        <f t="shared" si="6"/>
        <v>7293684</v>
      </c>
      <c r="F52" s="277">
        <f t="shared" si="6"/>
        <v>11662949</v>
      </c>
      <c r="G52" s="277">
        <f t="shared" si="6"/>
        <v>10386006</v>
      </c>
      <c r="H52" s="277">
        <f t="shared" si="6"/>
        <v>906385053</v>
      </c>
      <c r="I52" s="277">
        <f t="shared" si="6"/>
        <v>1040209263</v>
      </c>
      <c r="J52" s="277">
        <f t="shared" si="6"/>
        <v>761488970</v>
      </c>
      <c r="K52" s="277">
        <f>SUM(K13:K51)</f>
        <v>171968000</v>
      </c>
      <c r="L52" s="277">
        <f>SUM(L13:L51)</f>
        <v>317513386</v>
      </c>
      <c r="M52" s="277">
        <f>SUM(M13:M51)</f>
        <v>300879555</v>
      </c>
      <c r="N52" s="277">
        <f t="shared" ref="N52" si="7">SUM(N13:N51)</f>
        <v>36000000</v>
      </c>
      <c r="O52" s="277">
        <f t="shared" si="6"/>
        <v>33772229</v>
      </c>
      <c r="P52" s="277">
        <f t="shared" si="6"/>
        <v>33772229</v>
      </c>
      <c r="Q52" s="277">
        <f t="shared" si="6"/>
        <v>842609446</v>
      </c>
      <c r="R52" s="277">
        <f t="shared" si="6"/>
        <v>1161138783</v>
      </c>
      <c r="S52" s="277">
        <f t="shared" si="6"/>
        <v>803126098</v>
      </c>
      <c r="T52" s="277">
        <f t="shared" si="6"/>
        <v>2020520117</v>
      </c>
      <c r="U52" s="277">
        <f t="shared" si="6"/>
        <v>2669160381</v>
      </c>
      <c r="V52" s="278">
        <f t="shared" si="6"/>
        <v>2005087165</v>
      </c>
      <c r="W52" s="268">
        <f t="shared" si="1"/>
        <v>75.120520268204899</v>
      </c>
    </row>
    <row r="53" spans="1:23" ht="21.75" customHeight="1">
      <c r="A53" s="279" t="s">
        <v>29</v>
      </c>
      <c r="B53" s="270"/>
      <c r="C53" s="270"/>
      <c r="D53" s="270"/>
      <c r="E53" s="270"/>
      <c r="F53" s="270"/>
      <c r="G53" s="270"/>
      <c r="H53" s="270"/>
      <c r="I53" s="270"/>
      <c r="J53" s="270"/>
      <c r="K53" s="270"/>
      <c r="L53" s="270"/>
      <c r="M53" s="270"/>
      <c r="N53" s="270"/>
      <c r="O53" s="270"/>
      <c r="P53" s="270"/>
      <c r="Q53" s="270"/>
      <c r="R53" s="270"/>
      <c r="S53" s="270"/>
      <c r="T53" s="270">
        <v>0</v>
      </c>
      <c r="U53" s="270">
        <f t="shared" ref="U53:V58" si="8">SUM(C53+F53+I53+L53+O53+R53)</f>
        <v>0</v>
      </c>
      <c r="V53" s="280">
        <f t="shared" si="8"/>
        <v>0</v>
      </c>
      <c r="W53" s="268"/>
    </row>
    <row r="54" spans="1:23" ht="26.25" customHeight="1">
      <c r="A54" s="275" t="s">
        <v>20</v>
      </c>
      <c r="B54" s="270">
        <v>278084218</v>
      </c>
      <c r="C54" s="270">
        <v>281288540</v>
      </c>
      <c r="D54" s="270">
        <v>281288540</v>
      </c>
      <c r="E54" s="270">
        <v>36478499</v>
      </c>
      <c r="F54" s="270">
        <v>39654844</v>
      </c>
      <c r="G54" s="270">
        <v>39654844</v>
      </c>
      <c r="H54" s="270">
        <v>51170000</v>
      </c>
      <c r="I54" s="270">
        <v>50905978</v>
      </c>
      <c r="J54" s="270">
        <v>48471894</v>
      </c>
      <c r="K54" s="270">
        <v>505890</v>
      </c>
      <c r="L54" s="270">
        <v>190000</v>
      </c>
      <c r="M54" s="270"/>
      <c r="N54" s="270"/>
      <c r="O54" s="270"/>
      <c r="P54" s="270"/>
      <c r="Q54" s="270"/>
      <c r="R54" s="270">
        <v>8894817</v>
      </c>
      <c r="S54" s="270">
        <v>8894817</v>
      </c>
      <c r="T54" s="268">
        <f>SUM(B54+E54+H54+K54+N54+Q54)</f>
        <v>366238607</v>
      </c>
      <c r="U54" s="268">
        <f t="shared" si="8"/>
        <v>380934179</v>
      </c>
      <c r="V54" s="269">
        <f t="shared" si="8"/>
        <v>378310095</v>
      </c>
      <c r="W54" s="268">
        <f t="shared" si="1"/>
        <v>99.311145036423738</v>
      </c>
    </row>
    <row r="55" spans="1:23" ht="23.25" customHeight="1">
      <c r="A55" s="275" t="s">
        <v>660</v>
      </c>
      <c r="B55" s="270"/>
      <c r="C55" s="270">
        <v>14922288</v>
      </c>
      <c r="D55" s="270"/>
      <c r="E55" s="270"/>
      <c r="F55" s="270">
        <v>1939897</v>
      </c>
      <c r="G55" s="270">
        <v>0</v>
      </c>
      <c r="H55" s="270"/>
      <c r="I55" s="270">
        <v>660000</v>
      </c>
      <c r="J55" s="270">
        <v>660000</v>
      </c>
      <c r="K55" s="270"/>
      <c r="L55" s="270"/>
      <c r="M55" s="270"/>
      <c r="N55" s="270"/>
      <c r="O55" s="270"/>
      <c r="P55" s="270"/>
      <c r="Q55" s="270"/>
      <c r="R55" s="270"/>
      <c r="S55" s="270"/>
      <c r="T55" s="268">
        <f>SUM(B55+E55+H55+K55+N55+Q55)</f>
        <v>0</v>
      </c>
      <c r="U55" s="268">
        <f t="shared" si="8"/>
        <v>17522185</v>
      </c>
      <c r="V55" s="269">
        <f t="shared" si="8"/>
        <v>660000</v>
      </c>
      <c r="W55" s="268">
        <f t="shared" si="1"/>
        <v>3.7666535309380653</v>
      </c>
    </row>
    <row r="56" spans="1:23" ht="28.5" customHeight="1">
      <c r="A56" s="275" t="s">
        <v>290</v>
      </c>
      <c r="B56" s="270"/>
      <c r="C56" s="270">
        <v>5234118</v>
      </c>
      <c r="D56" s="270">
        <v>5234118</v>
      </c>
      <c r="E56" s="270"/>
      <c r="F56" s="270">
        <v>720643</v>
      </c>
      <c r="G56" s="270">
        <v>720643</v>
      </c>
      <c r="H56" s="270"/>
      <c r="I56" s="270">
        <v>419240</v>
      </c>
      <c r="J56" s="270">
        <v>419240</v>
      </c>
      <c r="K56" s="270"/>
      <c r="L56" s="270">
        <v>682522</v>
      </c>
      <c r="M56" s="270">
        <v>682522</v>
      </c>
      <c r="N56" s="270"/>
      <c r="O56" s="270"/>
      <c r="P56" s="270"/>
      <c r="Q56" s="270"/>
      <c r="R56" s="270">
        <v>347980</v>
      </c>
      <c r="S56" s="270">
        <v>347980</v>
      </c>
      <c r="T56" s="268">
        <f>SUM(B56+E56+H56+K56+N56+Q56)</f>
        <v>0</v>
      </c>
      <c r="U56" s="268">
        <f t="shared" si="8"/>
        <v>7404503</v>
      </c>
      <c r="V56" s="269">
        <f t="shared" si="8"/>
        <v>7404503</v>
      </c>
      <c r="W56" s="268">
        <f t="shared" si="1"/>
        <v>100</v>
      </c>
    </row>
    <row r="57" spans="1:23" ht="18.75" customHeight="1">
      <c r="A57" s="275" t="s">
        <v>25</v>
      </c>
      <c r="B57" s="270"/>
      <c r="C57" s="270"/>
      <c r="D57" s="270"/>
      <c r="E57" s="270"/>
      <c r="F57" s="270"/>
      <c r="G57" s="270"/>
      <c r="H57" s="270"/>
      <c r="I57" s="270"/>
      <c r="J57" s="270"/>
      <c r="K57" s="270"/>
      <c r="L57" s="270"/>
      <c r="M57" s="270"/>
      <c r="N57" s="270"/>
      <c r="O57" s="270"/>
      <c r="P57" s="270"/>
      <c r="Q57" s="270"/>
      <c r="R57" s="270"/>
      <c r="S57" s="270"/>
      <c r="T57" s="268">
        <f>SUM(B57+E57+H57+K57+N57+Q57)</f>
        <v>0</v>
      </c>
      <c r="U57" s="268">
        <f t="shared" si="8"/>
        <v>0</v>
      </c>
      <c r="V57" s="269">
        <f t="shared" si="8"/>
        <v>0</v>
      </c>
      <c r="W57" s="268"/>
    </row>
    <row r="58" spans="1:23" ht="20.25" customHeight="1">
      <c r="A58" s="275" t="s">
        <v>34</v>
      </c>
      <c r="B58" s="281"/>
      <c r="C58" s="281">
        <v>370815</v>
      </c>
      <c r="D58" s="281">
        <v>370815</v>
      </c>
      <c r="E58" s="281"/>
      <c r="F58" s="281">
        <v>25487</v>
      </c>
      <c r="G58" s="281">
        <v>25487</v>
      </c>
      <c r="H58" s="281"/>
      <c r="I58" s="281"/>
      <c r="J58" s="281"/>
      <c r="K58" s="281"/>
      <c r="L58" s="281"/>
      <c r="M58" s="281"/>
      <c r="N58" s="281"/>
      <c r="O58" s="281"/>
      <c r="P58" s="281"/>
      <c r="Q58" s="281"/>
      <c r="R58" s="281"/>
      <c r="S58" s="281"/>
      <c r="T58" s="268">
        <f>SUM(B58+E58+H58+K58+N58+Q58)</f>
        <v>0</v>
      </c>
      <c r="U58" s="268">
        <f t="shared" si="8"/>
        <v>396302</v>
      </c>
      <c r="V58" s="269">
        <f t="shared" si="8"/>
        <v>396302</v>
      </c>
      <c r="W58" s="268">
        <f t="shared" si="1"/>
        <v>100</v>
      </c>
    </row>
    <row r="59" spans="1:23" s="10" customFormat="1" ht="21.75" customHeight="1">
      <c r="A59" s="282" t="s">
        <v>9</v>
      </c>
      <c r="B59" s="277">
        <f t="shared" ref="B59" si="9">SUM(B53:B58)</f>
        <v>278084218</v>
      </c>
      <c r="C59" s="277">
        <f t="shared" ref="C59:V59" si="10">SUM(C53:C58)</f>
        <v>301815761</v>
      </c>
      <c r="D59" s="277">
        <f t="shared" si="10"/>
        <v>286893473</v>
      </c>
      <c r="E59" s="277">
        <f t="shared" si="10"/>
        <v>36478499</v>
      </c>
      <c r="F59" s="277">
        <f t="shared" si="10"/>
        <v>42340871</v>
      </c>
      <c r="G59" s="277">
        <f t="shared" si="10"/>
        <v>40400974</v>
      </c>
      <c r="H59" s="277">
        <f t="shared" si="10"/>
        <v>51170000</v>
      </c>
      <c r="I59" s="277">
        <f t="shared" si="10"/>
        <v>51985218</v>
      </c>
      <c r="J59" s="277">
        <f t="shared" si="10"/>
        <v>49551134</v>
      </c>
      <c r="K59" s="277">
        <f t="shared" si="10"/>
        <v>505890</v>
      </c>
      <c r="L59" s="277">
        <f t="shared" si="10"/>
        <v>872522</v>
      </c>
      <c r="M59" s="277">
        <f t="shared" si="10"/>
        <v>682522</v>
      </c>
      <c r="N59" s="277">
        <f t="shared" si="10"/>
        <v>0</v>
      </c>
      <c r="O59" s="277">
        <f t="shared" si="10"/>
        <v>0</v>
      </c>
      <c r="P59" s="277">
        <f t="shared" si="10"/>
        <v>0</v>
      </c>
      <c r="Q59" s="277">
        <f t="shared" si="10"/>
        <v>0</v>
      </c>
      <c r="R59" s="277">
        <f t="shared" si="10"/>
        <v>9242797</v>
      </c>
      <c r="S59" s="277">
        <f t="shared" si="10"/>
        <v>9242797</v>
      </c>
      <c r="T59" s="277">
        <f t="shared" si="10"/>
        <v>366238607</v>
      </c>
      <c r="U59" s="277">
        <f t="shared" si="10"/>
        <v>406257169</v>
      </c>
      <c r="V59" s="278">
        <f t="shared" si="10"/>
        <v>386770900</v>
      </c>
      <c r="W59" s="268">
        <f t="shared" si="1"/>
        <v>95.203464581815169</v>
      </c>
    </row>
    <row r="60" spans="1:23" ht="17.25" customHeight="1">
      <c r="A60" s="283" t="s">
        <v>88</v>
      </c>
      <c r="B60" s="281">
        <v>2022404</v>
      </c>
      <c r="C60" s="281">
        <v>2022404</v>
      </c>
      <c r="D60" s="281">
        <v>2022404</v>
      </c>
      <c r="E60" s="281">
        <v>266656</v>
      </c>
      <c r="F60" s="281">
        <v>266656</v>
      </c>
      <c r="G60" s="281">
        <v>266651</v>
      </c>
      <c r="H60" s="281">
        <v>30366780</v>
      </c>
      <c r="I60" s="281">
        <v>58421458</v>
      </c>
      <c r="J60" s="281">
        <v>54918252</v>
      </c>
      <c r="K60" s="281"/>
      <c r="L60" s="281"/>
      <c r="M60" s="281"/>
      <c r="N60" s="281"/>
      <c r="O60" s="281"/>
      <c r="P60" s="281"/>
      <c r="Q60" s="265"/>
      <c r="R60" s="281"/>
      <c r="S60" s="281"/>
      <c r="T60" s="268">
        <f>SUM(B60+E60+H60+K60+N60+Q60)</f>
        <v>32655840</v>
      </c>
      <c r="U60" s="268">
        <f>SUM(C60+F60+I60+L60+O60+R60)</f>
        <v>60710518</v>
      </c>
      <c r="V60" s="269">
        <f>SUM(D60+G60+J60+M60+P60+S60)</f>
        <v>57207307</v>
      </c>
      <c r="W60" s="268">
        <f t="shared" si="1"/>
        <v>94.229647324043583</v>
      </c>
    </row>
    <row r="61" spans="1:23" s="6" customFormat="1" ht="21" customHeight="1">
      <c r="A61" s="6" t="s">
        <v>10</v>
      </c>
      <c r="B61" s="284">
        <f t="shared" ref="B61:V61" si="11">SUM(B12+B52+B59+B60)</f>
        <v>1997189308</v>
      </c>
      <c r="C61" s="284">
        <f t="shared" si="11"/>
        <v>2194319176</v>
      </c>
      <c r="D61" s="284">
        <f t="shared" si="11"/>
        <v>2160670268</v>
      </c>
      <c r="E61" s="284">
        <f t="shared" si="11"/>
        <v>247705649</v>
      </c>
      <c r="F61" s="284">
        <f t="shared" si="11"/>
        <v>278644103</v>
      </c>
      <c r="G61" s="284">
        <f t="shared" si="11"/>
        <v>274658598</v>
      </c>
      <c r="H61" s="284">
        <f t="shared" si="11"/>
        <v>1779970609</v>
      </c>
      <c r="I61" s="284">
        <f t="shared" si="11"/>
        <v>2240385827</v>
      </c>
      <c r="J61" s="284">
        <f t="shared" si="11"/>
        <v>1867149379</v>
      </c>
      <c r="K61" s="284">
        <f t="shared" si="11"/>
        <v>185541374</v>
      </c>
      <c r="L61" s="284">
        <f t="shared" si="11"/>
        <v>340283392</v>
      </c>
      <c r="M61" s="284">
        <f t="shared" si="11"/>
        <v>320479561</v>
      </c>
      <c r="N61" s="284">
        <f t="shared" si="11"/>
        <v>36000000</v>
      </c>
      <c r="O61" s="284">
        <f t="shared" si="11"/>
        <v>33772229</v>
      </c>
      <c r="P61" s="284">
        <f t="shared" si="11"/>
        <v>33772229</v>
      </c>
      <c r="Q61" s="284">
        <f t="shared" si="11"/>
        <v>858213732</v>
      </c>
      <c r="R61" s="284">
        <f t="shared" si="11"/>
        <v>1318753785</v>
      </c>
      <c r="S61" s="284">
        <f t="shared" si="11"/>
        <v>921763855</v>
      </c>
      <c r="T61" s="284">
        <f t="shared" si="11"/>
        <v>5104620672</v>
      </c>
      <c r="U61" s="284">
        <f t="shared" si="11"/>
        <v>6406158512</v>
      </c>
      <c r="V61" s="285">
        <f t="shared" si="11"/>
        <v>5578493890</v>
      </c>
      <c r="W61" s="268">
        <f t="shared" si="1"/>
        <v>87.080172611251811</v>
      </c>
    </row>
    <row r="503" ht="9.75" customHeight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</sheetData>
  <mergeCells count="9">
    <mergeCell ref="Q1:S1"/>
    <mergeCell ref="T1:V1"/>
    <mergeCell ref="W1:W2"/>
    <mergeCell ref="A1:A2"/>
    <mergeCell ref="B1:D1"/>
    <mergeCell ref="E1:G1"/>
    <mergeCell ref="H1:J1"/>
    <mergeCell ref="K1:M1"/>
    <mergeCell ref="N1:P1"/>
  </mergeCells>
  <printOptions horizontalCentered="1" gridLines="1" gridLinesSet="0"/>
  <pageMargins left="0.19685039370078741" right="0.19685039370078741" top="0.70062500000000005" bottom="0.9055118110236221" header="0.15748031496062992" footer="0.55118110236220474"/>
  <pageSetup paperSize="8" scale="57" orientation="landscape" r:id="rId1"/>
  <headerFooter alignWithMargins="0">
    <oddHeader>&amp;L&amp;11
&amp;C&amp;"Arial CE,Félkövér"&amp;14 
2.1 Kimutatás az önkormányzati költségvetési szervek 2022. évi tervszámainak teljesítéséről&amp;18
Kiadás &amp;R
Adatok Ft-ban</oddHeader>
    <oddFooter xml:space="preserve">&amp;C&amp;Z&amp;F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51"/>
  <sheetViews>
    <sheetView view="pageLayout" topLeftCell="M77" zoomScale="68" zoomScaleSheetLayoutView="84" zoomScalePageLayoutView="68" workbookViewId="0">
      <selection activeCell="A133" sqref="A133:XFD133"/>
    </sheetView>
  </sheetViews>
  <sheetFormatPr defaultRowHeight="15.75"/>
  <cols>
    <col min="1" max="1" width="53.5703125" style="301" customWidth="1"/>
    <col min="2" max="2" width="13.28515625" style="1" customWidth="1"/>
    <col min="3" max="3" width="13.140625" style="1" customWidth="1"/>
    <col min="4" max="4" width="13" style="1" customWidth="1"/>
    <col min="5" max="5" width="7.42578125" style="1" customWidth="1"/>
    <col min="6" max="6" width="12.5703125" style="1" customWidth="1"/>
    <col min="7" max="7" width="11.85546875" style="1" customWidth="1"/>
    <col min="8" max="8" width="13.7109375" style="1" customWidth="1"/>
    <col min="9" max="9" width="9.140625" style="1" customWidth="1"/>
    <col min="10" max="10" width="14" style="1" customWidth="1"/>
    <col min="11" max="11" width="14.28515625" style="1" customWidth="1"/>
    <col min="12" max="12" width="12.28515625" style="1" customWidth="1"/>
    <col min="13" max="13" width="8.85546875" style="1" customWidth="1"/>
    <col min="14" max="14" width="13" style="1" customWidth="1"/>
    <col min="15" max="15" width="12.85546875" style="1" customWidth="1"/>
    <col min="16" max="16" width="12" style="1" customWidth="1"/>
    <col min="17" max="17" width="9" style="1" customWidth="1"/>
    <col min="18" max="18" width="11.140625" style="1" customWidth="1"/>
    <col min="19" max="19" width="11.7109375" style="1" customWidth="1"/>
    <col min="20" max="20" width="7.7109375" style="1" customWidth="1"/>
    <col min="21" max="21" width="8.7109375" style="1" customWidth="1"/>
    <col min="22" max="22" width="13.42578125" style="1" customWidth="1"/>
    <col min="23" max="23" width="12.5703125" style="1" customWidth="1"/>
    <col min="24" max="24" width="12" style="1" customWidth="1"/>
    <col min="25" max="25" width="8.28515625" style="1" customWidth="1"/>
    <col min="26" max="26" width="14" style="1" customWidth="1"/>
    <col min="27" max="27" width="13.42578125" style="1" customWidth="1"/>
    <col min="28" max="28" width="13.85546875" style="1" customWidth="1"/>
    <col min="29" max="29" width="7.5703125" style="1" customWidth="1"/>
    <col min="30" max="30" width="0.140625" style="343" hidden="1" customWidth="1"/>
    <col min="31" max="16384" width="9.140625" style="1"/>
  </cols>
  <sheetData>
    <row r="1" spans="1:30" s="287" customFormat="1" ht="15.95" customHeight="1">
      <c r="A1" s="446" t="s">
        <v>291</v>
      </c>
      <c r="B1" s="437" t="s">
        <v>3</v>
      </c>
      <c r="C1" s="449"/>
      <c r="D1" s="449"/>
      <c r="E1" s="449"/>
      <c r="F1" s="437" t="s">
        <v>292</v>
      </c>
      <c r="G1" s="449"/>
      <c r="H1" s="449"/>
      <c r="I1" s="449"/>
      <c r="J1" s="437" t="s">
        <v>2</v>
      </c>
      <c r="K1" s="437"/>
      <c r="L1" s="437"/>
      <c r="M1" s="437"/>
      <c r="N1" s="437" t="s">
        <v>4</v>
      </c>
      <c r="O1" s="437"/>
      <c r="P1" s="437"/>
      <c r="Q1" s="437"/>
      <c r="R1" s="437" t="s">
        <v>5</v>
      </c>
      <c r="S1" s="437"/>
      <c r="T1" s="437"/>
      <c r="U1" s="437"/>
      <c r="V1" s="437" t="s">
        <v>6</v>
      </c>
      <c r="W1" s="437"/>
      <c r="X1" s="437"/>
      <c r="Y1" s="437"/>
      <c r="Z1" s="437" t="s">
        <v>1</v>
      </c>
      <c r="AA1" s="437"/>
      <c r="AB1" s="437"/>
      <c r="AC1" s="438"/>
      <c r="AD1" s="439"/>
    </row>
    <row r="2" spans="1:30" s="287" customFormat="1" ht="30" customHeight="1">
      <c r="A2" s="447"/>
      <c r="B2" s="441" t="s">
        <v>293</v>
      </c>
      <c r="C2" s="443" t="s">
        <v>294</v>
      </c>
      <c r="D2" s="444"/>
      <c r="E2" s="444"/>
      <c r="F2" s="441" t="s">
        <v>293</v>
      </c>
      <c r="G2" s="443" t="s">
        <v>294</v>
      </c>
      <c r="H2" s="444"/>
      <c r="I2" s="444"/>
      <c r="J2" s="441" t="s">
        <v>293</v>
      </c>
      <c r="K2" s="443" t="s">
        <v>294</v>
      </c>
      <c r="L2" s="444"/>
      <c r="M2" s="444"/>
      <c r="N2" s="441" t="s">
        <v>293</v>
      </c>
      <c r="O2" s="443" t="s">
        <v>294</v>
      </c>
      <c r="P2" s="444"/>
      <c r="Q2" s="444"/>
      <c r="R2" s="441" t="s">
        <v>293</v>
      </c>
      <c r="S2" s="443" t="s">
        <v>294</v>
      </c>
      <c r="T2" s="444"/>
      <c r="U2" s="444"/>
      <c r="V2" s="441" t="s">
        <v>293</v>
      </c>
      <c r="W2" s="443" t="s">
        <v>294</v>
      </c>
      <c r="X2" s="444"/>
      <c r="Y2" s="444"/>
      <c r="Z2" s="441" t="s">
        <v>293</v>
      </c>
      <c r="AA2" s="443" t="s">
        <v>294</v>
      </c>
      <c r="AB2" s="444"/>
      <c r="AC2" s="445"/>
      <c r="AD2" s="440"/>
    </row>
    <row r="3" spans="1:30" s="287" customFormat="1" ht="30" customHeight="1">
      <c r="A3" s="448"/>
      <c r="B3" s="442"/>
      <c r="C3" s="288" t="s">
        <v>295</v>
      </c>
      <c r="D3" s="288" t="s">
        <v>296</v>
      </c>
      <c r="E3" s="288" t="s">
        <v>297</v>
      </c>
      <c r="F3" s="442"/>
      <c r="G3" s="288" t="s">
        <v>295</v>
      </c>
      <c r="H3" s="288" t="s">
        <v>296</v>
      </c>
      <c r="I3" s="288" t="s">
        <v>297</v>
      </c>
      <c r="J3" s="442"/>
      <c r="K3" s="288" t="s">
        <v>295</v>
      </c>
      <c r="L3" s="288" t="s">
        <v>296</v>
      </c>
      <c r="M3" s="289" t="s">
        <v>297</v>
      </c>
      <c r="N3" s="442"/>
      <c r="O3" s="288" t="s">
        <v>295</v>
      </c>
      <c r="P3" s="288" t="s">
        <v>296</v>
      </c>
      <c r="Q3" s="289" t="s">
        <v>297</v>
      </c>
      <c r="R3" s="442"/>
      <c r="S3" s="288" t="s">
        <v>295</v>
      </c>
      <c r="T3" s="288" t="s">
        <v>296</v>
      </c>
      <c r="U3" s="289" t="s">
        <v>297</v>
      </c>
      <c r="V3" s="442"/>
      <c r="W3" s="288" t="s">
        <v>295</v>
      </c>
      <c r="X3" s="288" t="s">
        <v>296</v>
      </c>
      <c r="Y3" s="289" t="s">
        <v>297</v>
      </c>
      <c r="Z3" s="442"/>
      <c r="AA3" s="288" t="s">
        <v>295</v>
      </c>
      <c r="AB3" s="288" t="s">
        <v>296</v>
      </c>
      <c r="AC3" s="428" t="s">
        <v>297</v>
      </c>
      <c r="AD3" s="290"/>
    </row>
    <row r="4" spans="1:30" s="296" customFormat="1" ht="15.95" customHeight="1">
      <c r="A4" s="291">
        <v>1</v>
      </c>
      <c r="B4" s="292">
        <v>2</v>
      </c>
      <c r="C4" s="292">
        <v>3</v>
      </c>
      <c r="D4" s="292">
        <v>4</v>
      </c>
      <c r="E4" s="292">
        <v>5</v>
      </c>
      <c r="F4" s="292">
        <v>6</v>
      </c>
      <c r="G4" s="292">
        <v>7</v>
      </c>
      <c r="H4" s="292">
        <v>8</v>
      </c>
      <c r="I4" s="292">
        <v>9</v>
      </c>
      <c r="J4" s="292">
        <v>10</v>
      </c>
      <c r="K4" s="292">
        <v>11</v>
      </c>
      <c r="L4" s="292">
        <v>12</v>
      </c>
      <c r="M4" s="292">
        <v>13</v>
      </c>
      <c r="N4" s="292">
        <v>14</v>
      </c>
      <c r="O4" s="292">
        <v>15</v>
      </c>
      <c r="P4" s="292">
        <v>16</v>
      </c>
      <c r="Q4" s="292">
        <v>17</v>
      </c>
      <c r="R4" s="292">
        <v>18</v>
      </c>
      <c r="S4" s="292">
        <v>19</v>
      </c>
      <c r="T4" s="292">
        <v>20</v>
      </c>
      <c r="U4" s="292">
        <v>21</v>
      </c>
      <c r="V4" s="292">
        <v>22</v>
      </c>
      <c r="W4" s="292">
        <v>23</v>
      </c>
      <c r="X4" s="292">
        <v>24</v>
      </c>
      <c r="Y4" s="292">
        <v>25</v>
      </c>
      <c r="Z4" s="293">
        <v>26</v>
      </c>
      <c r="AA4" s="292">
        <v>27</v>
      </c>
      <c r="AB4" s="292">
        <v>28</v>
      </c>
      <c r="AC4" s="294">
        <v>29</v>
      </c>
      <c r="AD4" s="295"/>
    </row>
    <row r="5" spans="1:30" s="264" customFormat="1" ht="15.95" customHeight="1">
      <c r="A5" s="297" t="s">
        <v>298</v>
      </c>
      <c r="B5" s="298">
        <f>SUM(B6:B19)</f>
        <v>197561134</v>
      </c>
      <c r="C5" s="298">
        <f t="shared" ref="C5:AC5" si="0">SUM(C6:C19)</f>
        <v>197561134</v>
      </c>
      <c r="D5" s="298">
        <f t="shared" si="0"/>
        <v>0</v>
      </c>
      <c r="E5" s="298">
        <f t="shared" si="0"/>
        <v>0</v>
      </c>
      <c r="F5" s="298">
        <f t="shared" si="0"/>
        <v>26469770</v>
      </c>
      <c r="G5" s="298">
        <f t="shared" si="0"/>
        <v>26469770</v>
      </c>
      <c r="H5" s="298">
        <f t="shared" si="0"/>
        <v>0</v>
      </c>
      <c r="I5" s="298">
        <f t="shared" si="0"/>
        <v>0</v>
      </c>
      <c r="J5" s="298">
        <f t="shared" si="0"/>
        <v>171853589</v>
      </c>
      <c r="K5" s="298">
        <f t="shared" si="0"/>
        <v>171853589</v>
      </c>
      <c r="L5" s="298">
        <f t="shared" si="0"/>
        <v>0</v>
      </c>
      <c r="M5" s="298">
        <f t="shared" si="0"/>
        <v>0</v>
      </c>
      <c r="N5" s="298">
        <f t="shared" si="0"/>
        <v>0</v>
      </c>
      <c r="O5" s="298">
        <f t="shared" si="0"/>
        <v>0</v>
      </c>
      <c r="P5" s="298">
        <f t="shared" si="0"/>
        <v>0</v>
      </c>
      <c r="Q5" s="298">
        <f t="shared" si="0"/>
        <v>0</v>
      </c>
      <c r="R5" s="298">
        <f t="shared" si="0"/>
        <v>0</v>
      </c>
      <c r="S5" s="298">
        <f t="shared" si="0"/>
        <v>0</v>
      </c>
      <c r="T5" s="298">
        <f t="shared" si="0"/>
        <v>0</v>
      </c>
      <c r="U5" s="298">
        <f t="shared" si="0"/>
        <v>0</v>
      </c>
      <c r="V5" s="298">
        <f t="shared" si="0"/>
        <v>50525133</v>
      </c>
      <c r="W5" s="298">
        <f t="shared" si="0"/>
        <v>50525133</v>
      </c>
      <c r="X5" s="298">
        <f t="shared" si="0"/>
        <v>0</v>
      </c>
      <c r="Y5" s="298">
        <f t="shared" si="0"/>
        <v>0</v>
      </c>
      <c r="Z5" s="298">
        <f t="shared" si="0"/>
        <v>446409626</v>
      </c>
      <c r="AA5" s="298">
        <f t="shared" si="0"/>
        <v>446409626</v>
      </c>
      <c r="AB5" s="298">
        <f t="shared" si="0"/>
        <v>0</v>
      </c>
      <c r="AC5" s="299">
        <f t="shared" si="0"/>
        <v>0</v>
      </c>
      <c r="AD5" s="300"/>
    </row>
    <row r="6" spans="1:30" ht="15.95" customHeight="1">
      <c r="A6" s="301" t="s">
        <v>299</v>
      </c>
      <c r="B6" s="287"/>
      <c r="C6" s="287"/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302"/>
      <c r="AA6" s="302"/>
      <c r="AB6" s="302"/>
      <c r="AC6" s="303"/>
      <c r="AD6" s="304"/>
    </row>
    <row r="7" spans="1:30" ht="15.95" customHeight="1">
      <c r="A7" s="301" t="s">
        <v>664</v>
      </c>
      <c r="B7" s="306">
        <v>13608241</v>
      </c>
      <c r="C7" s="306">
        <v>13608241</v>
      </c>
      <c r="D7" s="306"/>
      <c r="E7" s="306"/>
      <c r="F7" s="306">
        <v>1835879</v>
      </c>
      <c r="G7" s="306">
        <v>1835879</v>
      </c>
      <c r="H7" s="306"/>
      <c r="I7" s="306"/>
      <c r="J7" s="306">
        <v>624521</v>
      </c>
      <c r="K7" s="306">
        <v>624521</v>
      </c>
      <c r="L7" s="287"/>
      <c r="M7" s="287"/>
      <c r="N7" s="287"/>
      <c r="O7" s="287"/>
      <c r="P7" s="287"/>
      <c r="Q7" s="287"/>
      <c r="R7" s="287"/>
      <c r="S7" s="287"/>
      <c r="T7" s="287"/>
      <c r="U7" s="287"/>
      <c r="V7" s="287"/>
      <c r="W7" s="287"/>
      <c r="X7" s="287"/>
      <c r="Y7" s="287"/>
      <c r="Z7" s="302">
        <f t="shared" ref="Z7:AA19" si="1">SUM(B7,F7,J7,N7,R7,V7)</f>
        <v>16068641</v>
      </c>
      <c r="AA7" s="302">
        <f t="shared" si="1"/>
        <v>16068641</v>
      </c>
      <c r="AB7" s="302"/>
      <c r="AC7" s="303"/>
      <c r="AD7" s="304"/>
    </row>
    <row r="8" spans="1:30" ht="15.95" customHeight="1">
      <c r="A8" s="301" t="s">
        <v>300</v>
      </c>
      <c r="B8" s="306">
        <v>42145292</v>
      </c>
      <c r="C8" s="306">
        <v>42145292</v>
      </c>
      <c r="D8" s="306"/>
      <c r="E8" s="306"/>
      <c r="F8" s="306">
        <v>5693009</v>
      </c>
      <c r="G8" s="306">
        <v>5693009</v>
      </c>
      <c r="H8" s="306"/>
      <c r="I8" s="306"/>
      <c r="J8" s="306">
        <v>9294133</v>
      </c>
      <c r="K8" s="306">
        <v>9294133</v>
      </c>
      <c r="L8" s="287"/>
      <c r="M8" s="287"/>
      <c r="N8" s="287"/>
      <c r="O8" s="287"/>
      <c r="P8" s="287"/>
      <c r="Q8" s="287"/>
      <c r="R8" s="287"/>
      <c r="S8" s="287"/>
      <c r="T8" s="287"/>
      <c r="U8" s="287"/>
      <c r="V8" s="287">
        <f>23612441</f>
        <v>23612441</v>
      </c>
      <c r="W8" s="287">
        <v>23612441</v>
      </c>
      <c r="X8" s="287"/>
      <c r="Y8" s="287"/>
      <c r="Z8" s="302">
        <f t="shared" si="1"/>
        <v>80744875</v>
      </c>
      <c r="AA8" s="302">
        <f t="shared" si="1"/>
        <v>80744875</v>
      </c>
      <c r="AB8" s="302"/>
      <c r="AC8" s="303"/>
      <c r="AD8" s="304"/>
    </row>
    <row r="9" spans="1:30" ht="15.95" customHeight="1">
      <c r="A9" s="301" t="s">
        <v>301</v>
      </c>
      <c r="B9" s="306">
        <v>66109642</v>
      </c>
      <c r="C9" s="306">
        <v>66109642</v>
      </c>
      <c r="D9" s="306"/>
      <c r="E9" s="306"/>
      <c r="F9" s="306">
        <v>9155380</v>
      </c>
      <c r="G9" s="306">
        <v>9155380</v>
      </c>
      <c r="H9" s="306"/>
      <c r="I9" s="306"/>
      <c r="J9" s="306">
        <v>89617708</v>
      </c>
      <c r="K9" s="306">
        <v>89617708</v>
      </c>
      <c r="L9" s="287"/>
      <c r="M9" s="287"/>
      <c r="N9" s="287"/>
      <c r="O9" s="287"/>
      <c r="P9" s="287"/>
      <c r="Q9" s="287"/>
      <c r="R9" s="287"/>
      <c r="S9" s="287"/>
      <c r="T9" s="287"/>
      <c r="U9" s="287"/>
      <c r="V9" s="287">
        <f>340830+3327576</f>
        <v>3668406</v>
      </c>
      <c r="W9" s="287">
        <f>340830+3327576</f>
        <v>3668406</v>
      </c>
      <c r="X9" s="287"/>
      <c r="Y9" s="287"/>
      <c r="Z9" s="302">
        <f t="shared" si="1"/>
        <v>168551136</v>
      </c>
      <c r="AA9" s="302">
        <f t="shared" si="1"/>
        <v>168551136</v>
      </c>
      <c r="AB9" s="302"/>
      <c r="AC9" s="303"/>
      <c r="AD9" s="304"/>
    </row>
    <row r="10" spans="1:30" ht="15.95" customHeight="1">
      <c r="A10" s="301" t="s">
        <v>302</v>
      </c>
      <c r="B10" s="306">
        <v>3979169</v>
      </c>
      <c r="C10" s="306">
        <v>3979169</v>
      </c>
      <c r="D10" s="306"/>
      <c r="E10" s="306"/>
      <c r="F10" s="306">
        <v>526007</v>
      </c>
      <c r="G10" s="306">
        <v>526007</v>
      </c>
      <c r="H10" s="306"/>
      <c r="I10" s="306"/>
      <c r="J10" s="306">
        <v>2556728</v>
      </c>
      <c r="K10" s="306">
        <v>2556728</v>
      </c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302">
        <f t="shared" si="1"/>
        <v>7061904</v>
      </c>
      <c r="AA10" s="302">
        <f t="shared" si="1"/>
        <v>7061904</v>
      </c>
      <c r="AB10" s="302"/>
      <c r="AC10" s="303"/>
      <c r="AD10" s="304"/>
    </row>
    <row r="11" spans="1:30" ht="15.95" customHeight="1">
      <c r="A11" s="301" t="s">
        <v>372</v>
      </c>
      <c r="B11" s="306"/>
      <c r="C11" s="306"/>
      <c r="D11" s="306"/>
      <c r="E11" s="306"/>
      <c r="F11" s="306"/>
      <c r="G11" s="306"/>
      <c r="H11" s="306"/>
      <c r="I11" s="306"/>
      <c r="J11" s="306">
        <v>149970</v>
      </c>
      <c r="K11" s="306">
        <v>149970</v>
      </c>
      <c r="L11" s="287"/>
      <c r="M11" s="287"/>
      <c r="N11" s="287"/>
      <c r="O11" s="287"/>
      <c r="P11" s="287"/>
      <c r="Q11" s="287"/>
      <c r="R11" s="287"/>
      <c r="S11" s="287"/>
      <c r="T11" s="287"/>
      <c r="U11" s="287"/>
      <c r="V11" s="287"/>
      <c r="W11" s="287"/>
      <c r="X11" s="287"/>
      <c r="Y11" s="287"/>
      <c r="Z11" s="302">
        <f t="shared" si="1"/>
        <v>149970</v>
      </c>
      <c r="AA11" s="302">
        <f t="shared" si="1"/>
        <v>149970</v>
      </c>
      <c r="AB11" s="302"/>
      <c r="AC11" s="303"/>
      <c r="AD11" s="304"/>
    </row>
    <row r="12" spans="1:30" ht="15.95" customHeight="1">
      <c r="A12" s="301" t="s">
        <v>303</v>
      </c>
      <c r="B12" s="306">
        <v>2833200</v>
      </c>
      <c r="C12" s="306">
        <v>2833200</v>
      </c>
      <c r="D12" s="306"/>
      <c r="E12" s="306"/>
      <c r="F12" s="306">
        <v>0</v>
      </c>
      <c r="G12" s="306">
        <v>0</v>
      </c>
      <c r="H12" s="306"/>
      <c r="I12" s="306"/>
      <c r="J12" s="306">
        <v>1201239</v>
      </c>
      <c r="K12" s="306">
        <v>1201239</v>
      </c>
      <c r="L12" s="287"/>
      <c r="M12" s="287"/>
      <c r="N12" s="287"/>
      <c r="O12" s="287"/>
      <c r="P12" s="287"/>
      <c r="Q12" s="287"/>
      <c r="R12" s="287"/>
      <c r="S12" s="287"/>
      <c r="T12" s="287"/>
      <c r="U12" s="287"/>
      <c r="V12" s="287"/>
      <c r="W12" s="287"/>
      <c r="X12" s="287"/>
      <c r="Y12" s="287"/>
      <c r="Z12" s="302">
        <f t="shared" si="1"/>
        <v>4034439</v>
      </c>
      <c r="AA12" s="302">
        <f t="shared" si="1"/>
        <v>4034439</v>
      </c>
      <c r="AB12" s="302"/>
      <c r="AC12" s="303"/>
      <c r="AD12" s="304"/>
    </row>
    <row r="13" spans="1:30" ht="15.95" customHeight="1">
      <c r="A13" s="301" t="s">
        <v>304</v>
      </c>
      <c r="B13" s="306"/>
      <c r="C13" s="306"/>
      <c r="D13" s="306"/>
      <c r="E13" s="306"/>
      <c r="F13" s="306"/>
      <c r="G13" s="306"/>
      <c r="H13" s="306"/>
      <c r="I13" s="306"/>
      <c r="J13" s="306">
        <v>1118456</v>
      </c>
      <c r="K13" s="306">
        <v>1118456</v>
      </c>
      <c r="L13" s="287"/>
      <c r="M13" s="287"/>
      <c r="N13" s="287"/>
      <c r="O13" s="287"/>
      <c r="P13" s="287"/>
      <c r="Q13" s="287"/>
      <c r="R13" s="287"/>
      <c r="S13" s="287"/>
      <c r="T13" s="287"/>
      <c r="U13" s="287"/>
      <c r="V13" s="287"/>
      <c r="W13" s="287"/>
      <c r="X13" s="287"/>
      <c r="Y13" s="287"/>
      <c r="Z13" s="302">
        <f t="shared" si="1"/>
        <v>1118456</v>
      </c>
      <c r="AA13" s="302">
        <f t="shared" si="1"/>
        <v>1118456</v>
      </c>
      <c r="AB13" s="302"/>
      <c r="AC13" s="303"/>
      <c r="AD13" s="304"/>
    </row>
    <row r="14" spans="1:30" ht="15.95" customHeight="1">
      <c r="A14" s="301" t="s">
        <v>305</v>
      </c>
      <c r="B14" s="306">
        <v>45990172</v>
      </c>
      <c r="C14" s="306">
        <v>45990172</v>
      </c>
      <c r="D14" s="306"/>
      <c r="E14" s="306"/>
      <c r="F14" s="306">
        <v>6314223</v>
      </c>
      <c r="G14" s="306">
        <v>6314223</v>
      </c>
      <c r="H14" s="306"/>
      <c r="I14" s="306"/>
      <c r="J14" s="306">
        <v>34251925</v>
      </c>
      <c r="K14" s="306">
        <v>34251925</v>
      </c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>
        <v>4004286</v>
      </c>
      <c r="W14" s="287">
        <v>4004286</v>
      </c>
      <c r="X14" s="287"/>
      <c r="Y14" s="287"/>
      <c r="Z14" s="302">
        <f t="shared" si="1"/>
        <v>90560606</v>
      </c>
      <c r="AA14" s="302">
        <f t="shared" si="1"/>
        <v>90560606</v>
      </c>
      <c r="AB14" s="302"/>
      <c r="AC14" s="303"/>
      <c r="AD14" s="304"/>
    </row>
    <row r="15" spans="1:30" ht="15.95" customHeight="1">
      <c r="A15" s="301" t="s">
        <v>306</v>
      </c>
      <c r="J15" s="1">
        <v>4541353</v>
      </c>
      <c r="K15" s="1">
        <v>4541353</v>
      </c>
      <c r="U15" s="287"/>
      <c r="V15" s="287"/>
      <c r="W15" s="287"/>
      <c r="X15" s="287"/>
      <c r="Y15" s="287"/>
      <c r="Z15" s="302">
        <f t="shared" si="1"/>
        <v>4541353</v>
      </c>
      <c r="AA15" s="302">
        <f t="shared" si="1"/>
        <v>4541353</v>
      </c>
      <c r="AB15" s="302"/>
      <c r="AC15" s="303"/>
      <c r="AD15" s="304"/>
    </row>
    <row r="16" spans="1:30" ht="15.95" customHeight="1">
      <c r="A16" s="301" t="s">
        <v>307</v>
      </c>
      <c r="B16" s="306">
        <v>19401781</v>
      </c>
      <c r="C16" s="306">
        <v>19401781</v>
      </c>
      <c r="D16" s="306"/>
      <c r="E16" s="306"/>
      <c r="F16" s="306">
        <v>2491639</v>
      </c>
      <c r="G16" s="306">
        <v>2491639</v>
      </c>
      <c r="H16" s="306"/>
      <c r="I16" s="306"/>
      <c r="J16" s="306">
        <v>25197364</v>
      </c>
      <c r="K16" s="306">
        <v>25197364</v>
      </c>
      <c r="L16" s="287"/>
      <c r="M16" s="287"/>
      <c r="N16" s="287"/>
      <c r="O16" s="287"/>
      <c r="P16" s="287"/>
      <c r="Q16" s="287"/>
      <c r="R16" s="287"/>
      <c r="S16" s="287"/>
      <c r="T16" s="287"/>
      <c r="U16" s="287"/>
      <c r="V16" s="287">
        <v>19240000</v>
      </c>
      <c r="W16" s="287">
        <v>19240000</v>
      </c>
      <c r="X16" s="287"/>
      <c r="Y16" s="287"/>
      <c r="Z16" s="302">
        <f t="shared" si="1"/>
        <v>66330784</v>
      </c>
      <c r="AA16" s="302">
        <f t="shared" si="1"/>
        <v>66330784</v>
      </c>
      <c r="AB16" s="302"/>
      <c r="AC16" s="303"/>
      <c r="AD16" s="304"/>
    </row>
    <row r="17" spans="1:30" ht="15.95" hidden="1" customHeight="1">
      <c r="A17" s="301" t="s">
        <v>308</v>
      </c>
      <c r="B17" s="306"/>
      <c r="C17" s="306"/>
      <c r="D17" s="306"/>
      <c r="E17" s="306"/>
      <c r="F17" s="306"/>
      <c r="G17" s="306"/>
      <c r="H17" s="306"/>
      <c r="I17" s="306"/>
      <c r="J17" s="306"/>
      <c r="K17" s="306"/>
      <c r="L17" s="287"/>
      <c r="M17" s="287"/>
      <c r="N17" s="287"/>
      <c r="O17" s="287"/>
      <c r="P17" s="287"/>
      <c r="Q17" s="287"/>
      <c r="R17" s="287"/>
      <c r="S17" s="287"/>
      <c r="T17" s="287"/>
      <c r="U17" s="287"/>
      <c r="V17" s="287"/>
      <c r="W17" s="287"/>
      <c r="X17" s="287"/>
      <c r="Y17" s="287"/>
      <c r="Z17" s="302">
        <f t="shared" si="1"/>
        <v>0</v>
      </c>
      <c r="AA17" s="302">
        <f t="shared" si="1"/>
        <v>0</v>
      </c>
      <c r="AB17" s="302"/>
      <c r="AC17" s="303"/>
      <c r="AD17" s="304"/>
    </row>
    <row r="18" spans="1:30" ht="15.95" customHeight="1">
      <c r="A18" s="301" t="s">
        <v>309</v>
      </c>
      <c r="B18" s="306">
        <f>3493637</f>
        <v>3493637</v>
      </c>
      <c r="C18" s="306">
        <f>3493637</f>
        <v>3493637</v>
      </c>
      <c r="D18" s="306"/>
      <c r="E18" s="306"/>
      <c r="F18" s="306">
        <v>453633</v>
      </c>
      <c r="G18" s="306">
        <v>453633</v>
      </c>
      <c r="H18" s="306"/>
      <c r="I18" s="306"/>
      <c r="J18" s="306">
        <v>3170683</v>
      </c>
      <c r="K18" s="306">
        <v>3170683</v>
      </c>
      <c r="L18" s="287"/>
      <c r="M18" s="287"/>
      <c r="N18" s="287"/>
      <c r="O18" s="287"/>
      <c r="P18" s="287"/>
      <c r="Q18" s="287"/>
      <c r="R18" s="287"/>
      <c r="S18" s="287"/>
      <c r="T18" s="287"/>
      <c r="U18" s="287"/>
      <c r="V18" s="287"/>
      <c r="W18" s="287"/>
      <c r="X18" s="287"/>
      <c r="Y18" s="287"/>
      <c r="Z18" s="302">
        <f t="shared" si="1"/>
        <v>7117953</v>
      </c>
      <c r="AA18" s="302">
        <f t="shared" si="1"/>
        <v>7117953</v>
      </c>
      <c r="AB18" s="302"/>
      <c r="AC18" s="303"/>
      <c r="AD18" s="304"/>
    </row>
    <row r="19" spans="1:30" ht="15.95" customHeight="1">
      <c r="A19" s="301" t="s">
        <v>310</v>
      </c>
      <c r="B19" s="306"/>
      <c r="C19" s="306"/>
      <c r="D19" s="306"/>
      <c r="E19" s="306"/>
      <c r="F19" s="306"/>
      <c r="G19" s="306"/>
      <c r="H19" s="306"/>
      <c r="I19" s="306"/>
      <c r="J19" s="306">
        <v>129509</v>
      </c>
      <c r="K19" s="306">
        <v>129509</v>
      </c>
      <c r="L19" s="287"/>
      <c r="M19" s="287"/>
      <c r="N19" s="287"/>
      <c r="O19" s="287"/>
      <c r="P19" s="287"/>
      <c r="Q19" s="287"/>
      <c r="R19" s="287"/>
      <c r="S19" s="287"/>
      <c r="T19" s="287"/>
      <c r="U19" s="287"/>
      <c r="V19" s="287"/>
      <c r="W19" s="287"/>
      <c r="X19" s="287"/>
      <c r="Y19" s="287"/>
      <c r="Z19" s="302">
        <f t="shared" si="1"/>
        <v>129509</v>
      </c>
      <c r="AA19" s="302">
        <f t="shared" si="1"/>
        <v>129509</v>
      </c>
      <c r="AB19" s="302"/>
      <c r="AC19" s="303"/>
      <c r="AD19" s="304"/>
    </row>
    <row r="20" spans="1:30" ht="13.5" customHeight="1">
      <c r="B20" s="306"/>
      <c r="C20" s="306"/>
      <c r="D20" s="306"/>
      <c r="E20" s="306"/>
      <c r="F20" s="306"/>
      <c r="G20" s="306"/>
      <c r="H20" s="306"/>
      <c r="I20" s="306"/>
      <c r="J20" s="306"/>
      <c r="K20" s="306"/>
      <c r="L20" s="287"/>
      <c r="M20" s="287"/>
      <c r="N20" s="287"/>
      <c r="O20" s="287"/>
      <c r="P20" s="287"/>
      <c r="Q20" s="287"/>
      <c r="R20" s="287"/>
      <c r="S20" s="287"/>
      <c r="T20" s="287"/>
      <c r="U20" s="287"/>
      <c r="V20" s="287"/>
      <c r="W20" s="287"/>
      <c r="X20" s="287"/>
      <c r="Y20" s="287"/>
      <c r="Z20" s="302"/>
      <c r="AA20" s="302"/>
      <c r="AB20" s="302"/>
      <c r="AC20" s="303"/>
      <c r="AD20" s="304"/>
    </row>
    <row r="21" spans="1:30" s="264" customFormat="1" ht="15.95" customHeight="1">
      <c r="A21" s="297" t="s">
        <v>311</v>
      </c>
      <c r="B21" s="298">
        <f>SUM(B22:B30)</f>
        <v>160579588</v>
      </c>
      <c r="C21" s="298">
        <f t="shared" ref="C21:AC21" si="2">SUM(C22:C30)</f>
        <v>160579588</v>
      </c>
      <c r="D21" s="298">
        <f t="shared" si="2"/>
        <v>0</v>
      </c>
      <c r="E21" s="298">
        <f t="shared" si="2"/>
        <v>0</v>
      </c>
      <c r="F21" s="298">
        <f t="shared" si="2"/>
        <v>22199346</v>
      </c>
      <c r="G21" s="298">
        <f t="shared" si="2"/>
        <v>22199346</v>
      </c>
      <c r="H21" s="298">
        <f t="shared" si="2"/>
        <v>0</v>
      </c>
      <c r="I21" s="298">
        <f t="shared" si="2"/>
        <v>0</v>
      </c>
      <c r="J21" s="298">
        <f t="shared" si="2"/>
        <v>273851926</v>
      </c>
      <c r="K21" s="298">
        <f t="shared" si="2"/>
        <v>273851926</v>
      </c>
      <c r="L21" s="298">
        <f t="shared" si="2"/>
        <v>0</v>
      </c>
      <c r="M21" s="298">
        <f t="shared" si="2"/>
        <v>0</v>
      </c>
      <c r="N21" s="298">
        <f t="shared" si="2"/>
        <v>0</v>
      </c>
      <c r="O21" s="298">
        <f t="shared" si="2"/>
        <v>0</v>
      </c>
      <c r="P21" s="298">
        <f t="shared" si="2"/>
        <v>0</v>
      </c>
      <c r="Q21" s="298">
        <f t="shared" si="2"/>
        <v>0</v>
      </c>
      <c r="R21" s="298">
        <f t="shared" si="2"/>
        <v>0</v>
      </c>
      <c r="S21" s="298">
        <f t="shared" si="2"/>
        <v>0</v>
      </c>
      <c r="T21" s="298">
        <f t="shared" si="2"/>
        <v>0</v>
      </c>
      <c r="U21" s="298">
        <f t="shared" si="2"/>
        <v>0</v>
      </c>
      <c r="V21" s="298">
        <f t="shared" si="2"/>
        <v>986685</v>
      </c>
      <c r="W21" s="298">
        <f t="shared" si="2"/>
        <v>986685</v>
      </c>
      <c r="X21" s="298">
        <f t="shared" si="2"/>
        <v>0</v>
      </c>
      <c r="Y21" s="298">
        <f t="shared" si="2"/>
        <v>0</v>
      </c>
      <c r="Z21" s="298">
        <f t="shared" si="2"/>
        <v>457617545</v>
      </c>
      <c r="AA21" s="298">
        <f t="shared" si="2"/>
        <v>457617545</v>
      </c>
      <c r="AB21" s="302">
        <f t="shared" ref="AB21" si="3">SUM(AB22:AB35)</f>
        <v>0</v>
      </c>
      <c r="AC21" s="299">
        <f t="shared" si="2"/>
        <v>0</v>
      </c>
      <c r="AD21" s="300"/>
    </row>
    <row r="22" spans="1:30" ht="15.95" customHeight="1">
      <c r="A22" s="301" t="s">
        <v>299</v>
      </c>
      <c r="B22" s="307"/>
      <c r="C22" s="307"/>
      <c r="D22" s="307"/>
      <c r="E22" s="307"/>
      <c r="F22" s="307"/>
      <c r="G22" s="307"/>
      <c r="H22" s="307"/>
      <c r="I22" s="307"/>
      <c r="J22" s="307"/>
      <c r="K22" s="307"/>
      <c r="L22" s="307"/>
      <c r="M22" s="307"/>
      <c r="N22" s="307"/>
      <c r="O22" s="307"/>
      <c r="P22" s="307"/>
      <c r="Q22" s="307"/>
      <c r="R22" s="307"/>
      <c r="S22" s="307"/>
      <c r="T22" s="307"/>
      <c r="U22" s="307"/>
      <c r="V22" s="307"/>
      <c r="W22" s="307"/>
      <c r="X22" s="307"/>
      <c r="Y22" s="307"/>
      <c r="Z22" s="298"/>
      <c r="AA22" s="298"/>
      <c r="AB22" s="302"/>
      <c r="AC22" s="303"/>
      <c r="AD22" s="304"/>
    </row>
    <row r="23" spans="1:30" ht="15.95" customHeight="1">
      <c r="A23" s="301" t="s">
        <v>312</v>
      </c>
      <c r="B23" s="308">
        <v>96877046</v>
      </c>
      <c r="C23" s="308">
        <v>96877046</v>
      </c>
      <c r="D23" s="308"/>
      <c r="E23" s="308"/>
      <c r="F23" s="308">
        <v>13706862</v>
      </c>
      <c r="G23" s="308">
        <v>13706862</v>
      </c>
      <c r="H23" s="308"/>
      <c r="I23" s="308"/>
      <c r="J23" s="308">
        <v>208807213</v>
      </c>
      <c r="K23" s="308">
        <v>208807213</v>
      </c>
      <c r="L23" s="309"/>
      <c r="M23" s="309"/>
      <c r="N23" s="309"/>
      <c r="O23" s="309"/>
      <c r="P23" s="309"/>
      <c r="Q23" s="309"/>
      <c r="R23" s="309"/>
      <c r="S23" s="309"/>
      <c r="T23" s="309"/>
      <c r="U23" s="309"/>
      <c r="V23" s="309">
        <v>449155</v>
      </c>
      <c r="W23" s="309">
        <v>449155</v>
      </c>
      <c r="X23" s="309"/>
      <c r="Y23" s="309"/>
      <c r="Z23" s="302">
        <f t="shared" ref="Z23:AA31" si="4">SUM(B23,F23,J23,N23,R23,V23)</f>
        <v>319840276</v>
      </c>
      <c r="AA23" s="302">
        <f t="shared" si="4"/>
        <v>319840276</v>
      </c>
      <c r="AB23" s="302">
        <f>SUM(D23+H23+L23+X23)</f>
        <v>0</v>
      </c>
      <c r="AC23" s="303"/>
      <c r="AD23" s="304"/>
    </row>
    <row r="24" spans="1:30" ht="15.95" customHeight="1">
      <c r="A24" s="301" t="s">
        <v>313</v>
      </c>
      <c r="B24" s="308">
        <v>1405877</v>
      </c>
      <c r="C24" s="308">
        <v>1405877</v>
      </c>
      <c r="D24" s="308"/>
      <c r="E24" s="308"/>
      <c r="F24" s="308">
        <v>203690</v>
      </c>
      <c r="G24" s="308">
        <v>203690</v>
      </c>
      <c r="H24" s="308"/>
      <c r="I24" s="308"/>
      <c r="J24" s="308">
        <v>10763055</v>
      </c>
      <c r="K24" s="308">
        <v>10763055</v>
      </c>
      <c r="L24" s="309"/>
      <c r="M24" s="309"/>
      <c r="N24" s="309"/>
      <c r="O24" s="309"/>
      <c r="P24" s="309"/>
      <c r="Q24" s="309"/>
      <c r="R24" s="309"/>
      <c r="S24" s="309"/>
      <c r="T24" s="309"/>
      <c r="U24" s="309"/>
      <c r="V24" s="309">
        <v>31410</v>
      </c>
      <c r="W24" s="309">
        <v>31410</v>
      </c>
      <c r="X24" s="309"/>
      <c r="Y24" s="309"/>
      <c r="Z24" s="302">
        <f t="shared" si="4"/>
        <v>12404032</v>
      </c>
      <c r="AA24" s="302">
        <f t="shared" si="4"/>
        <v>12404032</v>
      </c>
      <c r="AB24" s="302">
        <f>SUM(D24+H24+L24+X24)</f>
        <v>0</v>
      </c>
      <c r="AC24" s="303"/>
      <c r="AD24" s="304"/>
    </row>
    <row r="25" spans="1:30" ht="15.95" customHeight="1">
      <c r="A25" s="301" t="s">
        <v>314</v>
      </c>
      <c r="B25" s="308"/>
      <c r="C25" s="308"/>
      <c r="D25" s="308"/>
      <c r="E25" s="308"/>
      <c r="F25" s="308"/>
      <c r="G25" s="308"/>
      <c r="H25" s="308"/>
      <c r="I25" s="308"/>
      <c r="J25" s="308">
        <v>844999</v>
      </c>
      <c r="K25" s="308">
        <v>844999</v>
      </c>
      <c r="L25" s="309"/>
      <c r="M25" s="309"/>
      <c r="N25" s="309"/>
      <c r="O25" s="309"/>
      <c r="P25" s="309"/>
      <c r="Q25" s="309"/>
      <c r="R25" s="309"/>
      <c r="S25" s="309"/>
      <c r="T25" s="309"/>
      <c r="U25" s="309"/>
      <c r="V25" s="309"/>
      <c r="W25" s="309"/>
      <c r="X25" s="309"/>
      <c r="Y25" s="309"/>
      <c r="Z25" s="302">
        <f t="shared" si="4"/>
        <v>844999</v>
      </c>
      <c r="AA25" s="302">
        <f t="shared" si="4"/>
        <v>844999</v>
      </c>
      <c r="AB25" s="302">
        <f>SUM(D25+H25+L25+X25)</f>
        <v>0</v>
      </c>
      <c r="AC25" s="303"/>
      <c r="AD25" s="304"/>
    </row>
    <row r="26" spans="1:30" ht="15.95" customHeight="1">
      <c r="A26" s="301" t="s">
        <v>373</v>
      </c>
      <c r="B26" s="308">
        <v>2093612</v>
      </c>
      <c r="C26" s="308">
        <v>2093612</v>
      </c>
      <c r="D26" s="308"/>
      <c r="E26" s="308"/>
      <c r="F26" s="308">
        <v>239009</v>
      </c>
      <c r="G26" s="308">
        <v>239009</v>
      </c>
      <c r="H26" s="308"/>
      <c r="I26" s="308"/>
      <c r="J26" s="308">
        <v>21440</v>
      </c>
      <c r="K26" s="308">
        <v>21440</v>
      </c>
      <c r="L26" s="309"/>
      <c r="M26" s="309"/>
      <c r="N26" s="309"/>
      <c r="O26" s="309"/>
      <c r="P26" s="309"/>
      <c r="Q26" s="309"/>
      <c r="R26" s="309"/>
      <c r="S26" s="309"/>
      <c r="T26" s="309"/>
      <c r="U26" s="309"/>
      <c r="V26" s="309"/>
      <c r="W26" s="309"/>
      <c r="X26" s="309"/>
      <c r="Y26" s="309"/>
      <c r="Z26" s="302">
        <f t="shared" si="4"/>
        <v>2354061</v>
      </c>
      <c r="AA26" s="302">
        <f t="shared" si="4"/>
        <v>2354061</v>
      </c>
      <c r="AB26" s="302"/>
      <c r="AC26" s="303"/>
      <c r="AD26" s="304"/>
    </row>
    <row r="27" spans="1:30" ht="15.95" customHeight="1">
      <c r="A27" s="301" t="s">
        <v>315</v>
      </c>
      <c r="B27" s="308">
        <v>9960953</v>
      </c>
      <c r="C27" s="308">
        <v>9960953</v>
      </c>
      <c r="D27" s="308"/>
      <c r="E27" s="308"/>
      <c r="F27" s="308">
        <v>1326049</v>
      </c>
      <c r="G27" s="308">
        <v>1326049</v>
      </c>
      <c r="H27" s="308"/>
      <c r="I27" s="308"/>
      <c r="J27" s="308">
        <v>47154152</v>
      </c>
      <c r="K27" s="308">
        <v>47154152</v>
      </c>
      <c r="L27" s="310"/>
      <c r="M27" s="309"/>
      <c r="N27" s="309"/>
      <c r="O27" s="309"/>
      <c r="P27" s="309"/>
      <c r="Q27" s="309"/>
      <c r="R27" s="309"/>
      <c r="S27" s="309"/>
      <c r="T27" s="309"/>
      <c r="U27" s="309"/>
      <c r="V27" s="309">
        <v>76685</v>
      </c>
      <c r="W27" s="309">
        <v>76685</v>
      </c>
      <c r="X27" s="309"/>
      <c r="Y27" s="309"/>
      <c r="Z27" s="302">
        <f t="shared" si="4"/>
        <v>58517839</v>
      </c>
      <c r="AA27" s="302">
        <f t="shared" si="4"/>
        <v>58517839</v>
      </c>
      <c r="AB27" s="302">
        <f>SUM(D27+H27+L27+X27)</f>
        <v>0</v>
      </c>
      <c r="AC27" s="303"/>
      <c r="AD27" s="304"/>
    </row>
    <row r="28" spans="1:30" ht="15.95" customHeight="1">
      <c r="A28" s="301" t="s">
        <v>665</v>
      </c>
      <c r="B28" s="308">
        <v>44119429</v>
      </c>
      <c r="C28" s="308">
        <v>44119429</v>
      </c>
      <c r="D28" s="308"/>
      <c r="E28" s="308"/>
      <c r="F28" s="308">
        <v>5907023</v>
      </c>
      <c r="G28" s="308">
        <v>5907023</v>
      </c>
      <c r="H28" s="308"/>
      <c r="I28" s="308"/>
      <c r="J28" s="308">
        <v>5917854</v>
      </c>
      <c r="K28" s="308">
        <v>5917854</v>
      </c>
      <c r="L28" s="310"/>
      <c r="M28" s="309"/>
      <c r="N28" s="309"/>
      <c r="O28" s="309"/>
      <c r="P28" s="309"/>
      <c r="Q28" s="309"/>
      <c r="R28" s="309"/>
      <c r="S28" s="309"/>
      <c r="T28" s="309"/>
      <c r="U28" s="309"/>
      <c r="V28" s="309">
        <v>429435</v>
      </c>
      <c r="W28" s="309">
        <v>429435</v>
      </c>
      <c r="X28" s="309"/>
      <c r="Y28" s="309"/>
      <c r="Z28" s="302">
        <f t="shared" si="4"/>
        <v>56373741</v>
      </c>
      <c r="AA28" s="302">
        <f t="shared" si="4"/>
        <v>56373741</v>
      </c>
      <c r="AB28" s="302">
        <f t="shared" ref="AB28:AB31" si="5">SUM(D28+H28+L28+X28)</f>
        <v>0</v>
      </c>
      <c r="AC28" s="303"/>
      <c r="AD28" s="304"/>
    </row>
    <row r="29" spans="1:30" ht="15.95" customHeight="1">
      <c r="A29" s="301" t="s">
        <v>310</v>
      </c>
      <c r="B29" s="308"/>
      <c r="C29" s="308"/>
      <c r="D29" s="308"/>
      <c r="E29" s="308"/>
      <c r="F29" s="308"/>
      <c r="G29" s="308"/>
      <c r="H29" s="308"/>
      <c r="I29" s="308"/>
      <c r="J29" s="308">
        <v>47000</v>
      </c>
      <c r="K29" s="308">
        <v>47000</v>
      </c>
      <c r="L29" s="310"/>
      <c r="M29" s="309"/>
      <c r="N29" s="309"/>
      <c r="O29" s="309"/>
      <c r="P29" s="309"/>
      <c r="Q29" s="309"/>
      <c r="R29" s="309"/>
      <c r="S29" s="309"/>
      <c r="T29" s="309"/>
      <c r="U29" s="309"/>
      <c r="V29" s="309"/>
      <c r="W29" s="309"/>
      <c r="X29" s="309"/>
      <c r="Y29" s="309"/>
      <c r="Z29" s="302">
        <f t="shared" si="4"/>
        <v>47000</v>
      </c>
      <c r="AA29" s="302">
        <f t="shared" si="4"/>
        <v>47000</v>
      </c>
      <c r="AB29" s="302">
        <f t="shared" si="5"/>
        <v>0</v>
      </c>
      <c r="AC29" s="303"/>
      <c r="AD29" s="304"/>
    </row>
    <row r="30" spans="1:30" ht="15.95" customHeight="1">
      <c r="A30" s="301" t="s">
        <v>316</v>
      </c>
      <c r="B30" s="308">
        <v>6122671</v>
      </c>
      <c r="C30" s="308">
        <v>6122671</v>
      </c>
      <c r="D30" s="308"/>
      <c r="E30" s="308"/>
      <c r="F30" s="308">
        <v>816713</v>
      </c>
      <c r="G30" s="308">
        <v>816713</v>
      </c>
      <c r="H30" s="308"/>
      <c r="I30" s="308"/>
      <c r="J30" s="308">
        <v>296213</v>
      </c>
      <c r="K30" s="308">
        <v>296213</v>
      </c>
      <c r="L30" s="310"/>
      <c r="M30" s="309"/>
      <c r="N30" s="309"/>
      <c r="O30" s="309"/>
      <c r="P30" s="309"/>
      <c r="Q30" s="309"/>
      <c r="R30" s="309"/>
      <c r="S30" s="309"/>
      <c r="T30" s="309"/>
      <c r="U30" s="309"/>
      <c r="V30" s="309"/>
      <c r="W30" s="309"/>
      <c r="X30" s="309"/>
      <c r="Y30" s="309"/>
      <c r="Z30" s="302">
        <f t="shared" si="4"/>
        <v>7235597</v>
      </c>
      <c r="AA30" s="302">
        <f t="shared" si="4"/>
        <v>7235597</v>
      </c>
      <c r="AB30" s="302">
        <f t="shared" si="5"/>
        <v>0</v>
      </c>
      <c r="AC30" s="303"/>
      <c r="AD30" s="304"/>
    </row>
    <row r="31" spans="1:30" ht="15.95" customHeight="1">
      <c r="A31" s="305"/>
      <c r="B31" s="308"/>
      <c r="C31" s="308"/>
      <c r="D31" s="308"/>
      <c r="E31" s="308"/>
      <c r="F31" s="308"/>
      <c r="G31" s="308"/>
      <c r="H31" s="308"/>
      <c r="I31" s="310"/>
      <c r="J31" s="309"/>
      <c r="K31" s="309"/>
      <c r="L31" s="309"/>
      <c r="M31" s="309"/>
      <c r="N31" s="309"/>
      <c r="O31" s="309"/>
      <c r="P31" s="309"/>
      <c r="Q31" s="309"/>
      <c r="R31" s="309"/>
      <c r="S31" s="309"/>
      <c r="T31" s="309"/>
      <c r="U31" s="309"/>
      <c r="V31" s="309"/>
      <c r="W31" s="307"/>
      <c r="X31" s="307"/>
      <c r="Y31" s="307"/>
      <c r="Z31" s="302">
        <f t="shared" si="4"/>
        <v>0</v>
      </c>
      <c r="AA31" s="302">
        <f t="shared" si="4"/>
        <v>0</v>
      </c>
      <c r="AB31" s="302">
        <f t="shared" si="5"/>
        <v>0</v>
      </c>
      <c r="AC31" s="303"/>
      <c r="AD31" s="304"/>
    </row>
    <row r="32" spans="1:30" s="264" customFormat="1" ht="15" customHeight="1">
      <c r="A32" s="297" t="s">
        <v>317</v>
      </c>
      <c r="B32" s="298">
        <f>SUM(B33:B38)</f>
        <v>324949147</v>
      </c>
      <c r="C32" s="298">
        <f t="shared" ref="C32:AC32" si="6">SUM(C33:C38)</f>
        <v>324949147</v>
      </c>
      <c r="D32" s="298">
        <f t="shared" si="6"/>
        <v>0</v>
      </c>
      <c r="E32" s="298">
        <f t="shared" si="6"/>
        <v>0</v>
      </c>
      <c r="F32" s="298">
        <f t="shared" si="6"/>
        <v>44857424</v>
      </c>
      <c r="G32" s="298">
        <f t="shared" si="6"/>
        <v>44857424</v>
      </c>
      <c r="H32" s="298">
        <f t="shared" si="6"/>
        <v>0</v>
      </c>
      <c r="I32" s="298">
        <f t="shared" si="6"/>
        <v>0</v>
      </c>
      <c r="J32" s="298">
        <f t="shared" si="6"/>
        <v>33305749</v>
      </c>
      <c r="K32" s="298">
        <f t="shared" si="6"/>
        <v>33305749</v>
      </c>
      <c r="L32" s="298">
        <f t="shared" si="6"/>
        <v>0</v>
      </c>
      <c r="M32" s="298">
        <f t="shared" si="6"/>
        <v>0</v>
      </c>
      <c r="N32" s="298">
        <f t="shared" si="6"/>
        <v>0</v>
      </c>
      <c r="O32" s="298">
        <f t="shared" si="6"/>
        <v>0</v>
      </c>
      <c r="P32" s="298">
        <f t="shared" si="6"/>
        <v>0</v>
      </c>
      <c r="Q32" s="298">
        <f t="shared" si="6"/>
        <v>0</v>
      </c>
      <c r="R32" s="298">
        <f t="shared" si="6"/>
        <v>0</v>
      </c>
      <c r="S32" s="298">
        <f t="shared" si="6"/>
        <v>0</v>
      </c>
      <c r="T32" s="298">
        <f t="shared" si="6"/>
        <v>0</v>
      </c>
      <c r="U32" s="298">
        <f t="shared" si="6"/>
        <v>0</v>
      </c>
      <c r="V32" s="298">
        <f t="shared" si="6"/>
        <v>25320051</v>
      </c>
      <c r="W32" s="298">
        <f t="shared" si="6"/>
        <v>25320051</v>
      </c>
      <c r="X32" s="298">
        <f t="shared" si="6"/>
        <v>0</v>
      </c>
      <c r="Y32" s="298">
        <f t="shared" si="6"/>
        <v>0</v>
      </c>
      <c r="Z32" s="298">
        <f t="shared" si="6"/>
        <v>428432371</v>
      </c>
      <c r="AA32" s="298">
        <f t="shared" si="6"/>
        <v>428432371</v>
      </c>
      <c r="AB32" s="302">
        <f t="shared" si="6"/>
        <v>0</v>
      </c>
      <c r="AC32" s="299">
        <f t="shared" si="6"/>
        <v>0</v>
      </c>
      <c r="AD32" s="300"/>
    </row>
    <row r="33" spans="1:30" ht="15" customHeight="1">
      <c r="A33" s="301" t="s">
        <v>299</v>
      </c>
      <c r="B33" s="309"/>
      <c r="C33" s="309"/>
      <c r="D33" s="309"/>
      <c r="E33" s="309"/>
      <c r="F33" s="309"/>
      <c r="G33" s="309"/>
      <c r="H33" s="309"/>
      <c r="I33" s="309"/>
      <c r="J33" s="309"/>
      <c r="K33" s="309"/>
      <c r="L33" s="309"/>
      <c r="M33" s="309"/>
      <c r="N33" s="309"/>
      <c r="O33" s="309"/>
      <c r="P33" s="309"/>
      <c r="Q33" s="309"/>
      <c r="R33" s="309"/>
      <c r="S33" s="309"/>
      <c r="T33" s="309"/>
      <c r="U33" s="309"/>
      <c r="V33" s="309"/>
      <c r="W33" s="309"/>
      <c r="X33" s="309"/>
      <c r="Y33" s="309"/>
      <c r="Z33" s="302"/>
      <c r="AA33" s="302"/>
      <c r="AB33" s="302"/>
      <c r="AC33" s="303"/>
      <c r="AD33" s="304"/>
    </row>
    <row r="34" spans="1:30" ht="15" customHeight="1">
      <c r="A34" s="301" t="s">
        <v>373</v>
      </c>
      <c r="B34" s="309">
        <v>4039326</v>
      </c>
      <c r="C34" s="309">
        <v>4039326</v>
      </c>
      <c r="D34" s="309"/>
      <c r="E34" s="309"/>
      <c r="F34" s="309">
        <v>290816</v>
      </c>
      <c r="G34" s="309">
        <v>290816</v>
      </c>
      <c r="H34" s="309"/>
      <c r="I34" s="309"/>
      <c r="J34" s="309">
        <v>5233</v>
      </c>
      <c r="K34" s="309">
        <v>5233</v>
      </c>
      <c r="L34" s="309"/>
      <c r="M34" s="309"/>
      <c r="N34" s="309"/>
      <c r="O34" s="309"/>
      <c r="P34" s="309"/>
      <c r="Q34" s="309"/>
      <c r="R34" s="309"/>
      <c r="S34" s="309"/>
      <c r="T34" s="309"/>
      <c r="U34" s="309"/>
      <c r="V34" s="310"/>
      <c r="W34" s="309"/>
      <c r="X34" s="309"/>
      <c r="Y34" s="309"/>
      <c r="Z34" s="302">
        <f>SUM(B34,F34,J34,N34,R34,V34)</f>
        <v>4335375</v>
      </c>
      <c r="AA34" s="302">
        <f>SUM(C34,G34,K34,O34,S34,W34)</f>
        <v>4335375</v>
      </c>
      <c r="AB34" s="302"/>
      <c r="AC34" s="303"/>
      <c r="AD34" s="304"/>
    </row>
    <row r="35" spans="1:30" ht="15" customHeight="1">
      <c r="A35" s="301" t="s">
        <v>318</v>
      </c>
      <c r="B35" s="308">
        <v>320909821</v>
      </c>
      <c r="C35" s="308">
        <v>320909821</v>
      </c>
      <c r="D35" s="308"/>
      <c r="E35" s="308"/>
      <c r="F35" s="308">
        <v>44566608</v>
      </c>
      <c r="G35" s="308">
        <v>44566608</v>
      </c>
      <c r="H35" s="308"/>
      <c r="I35" s="308"/>
      <c r="J35" s="308">
        <v>270000</v>
      </c>
      <c r="K35" s="308">
        <v>270000</v>
      </c>
      <c r="L35" s="309"/>
      <c r="M35" s="309"/>
      <c r="N35" s="309"/>
      <c r="O35" s="309"/>
      <c r="P35" s="309"/>
      <c r="Q35" s="309"/>
      <c r="R35" s="309"/>
      <c r="S35" s="309"/>
      <c r="T35" s="309"/>
      <c r="U35" s="309"/>
      <c r="V35" s="310"/>
      <c r="W35" s="309"/>
      <c r="X35" s="309"/>
      <c r="Y35" s="309"/>
      <c r="Z35" s="302">
        <f>SUM(B35+F35+J35+N35+R35+V35)</f>
        <v>365746429</v>
      </c>
      <c r="AA35" s="302">
        <f t="shared" ref="Z35:AA38" si="7">SUM(C35+G35+K35+O35+S35+W35)</f>
        <v>365746429</v>
      </c>
      <c r="AB35" s="302"/>
      <c r="AC35" s="303"/>
      <c r="AD35" s="304"/>
    </row>
    <row r="36" spans="1:30" ht="13.5" customHeight="1">
      <c r="A36" s="301" t="s">
        <v>374</v>
      </c>
      <c r="B36" s="308"/>
      <c r="C36" s="308"/>
      <c r="D36" s="308"/>
      <c r="E36" s="308"/>
      <c r="F36" s="308"/>
      <c r="G36" s="308"/>
      <c r="H36" s="308"/>
      <c r="I36" s="308"/>
      <c r="J36" s="308">
        <v>3082200</v>
      </c>
      <c r="K36" s="308">
        <v>3082200</v>
      </c>
      <c r="L36" s="309"/>
      <c r="M36" s="309"/>
      <c r="N36" s="309"/>
      <c r="O36" s="309"/>
      <c r="P36" s="309"/>
      <c r="Q36" s="309"/>
      <c r="R36" s="309"/>
      <c r="S36" s="309"/>
      <c r="T36" s="309"/>
      <c r="U36" s="309"/>
      <c r="V36" s="310"/>
      <c r="W36" s="309"/>
      <c r="X36" s="309"/>
      <c r="Y36" s="309"/>
      <c r="Z36" s="302">
        <f t="shared" si="7"/>
        <v>3082200</v>
      </c>
      <c r="AA36" s="302">
        <f t="shared" si="7"/>
        <v>3082200</v>
      </c>
      <c r="AB36" s="302"/>
      <c r="AC36" s="303"/>
      <c r="AD36" s="304"/>
    </row>
    <row r="37" spans="1:30" ht="15" customHeight="1">
      <c r="A37" s="301" t="s">
        <v>319</v>
      </c>
      <c r="B37" s="308"/>
      <c r="C37" s="308"/>
      <c r="D37" s="308"/>
      <c r="E37" s="308"/>
      <c r="F37" s="308"/>
      <c r="G37" s="308"/>
      <c r="H37" s="308"/>
      <c r="I37" s="308"/>
      <c r="J37" s="308">
        <v>29948316</v>
      </c>
      <c r="K37" s="308">
        <v>29948316</v>
      </c>
      <c r="L37" s="309"/>
      <c r="M37" s="309"/>
      <c r="N37" s="309"/>
      <c r="O37" s="309"/>
      <c r="P37" s="309"/>
      <c r="Q37" s="309"/>
      <c r="R37" s="309"/>
      <c r="S37" s="309"/>
      <c r="T37" s="309"/>
      <c r="U37" s="309"/>
      <c r="V37" s="310">
        <v>25320051</v>
      </c>
      <c r="W37" s="310">
        <v>25320051</v>
      </c>
      <c r="X37" s="309"/>
      <c r="Y37" s="309"/>
      <c r="Z37" s="302">
        <f t="shared" si="7"/>
        <v>55268367</v>
      </c>
      <c r="AA37" s="302">
        <f t="shared" si="7"/>
        <v>55268367</v>
      </c>
      <c r="AB37" s="302"/>
      <c r="AC37" s="303"/>
      <c r="AD37" s="304"/>
    </row>
    <row r="38" spans="1:30" ht="15" customHeight="1">
      <c r="A38" s="301" t="s">
        <v>375</v>
      </c>
      <c r="B38" s="308"/>
      <c r="C38" s="308"/>
      <c r="D38" s="308"/>
      <c r="E38" s="308"/>
      <c r="F38" s="308"/>
      <c r="G38" s="308"/>
      <c r="H38" s="308"/>
      <c r="I38" s="308"/>
      <c r="J38" s="308"/>
      <c r="K38" s="308"/>
      <c r="L38" s="309"/>
      <c r="M38" s="309"/>
      <c r="N38" s="309"/>
      <c r="O38" s="309"/>
      <c r="P38" s="309"/>
      <c r="Q38" s="309"/>
      <c r="R38" s="309"/>
      <c r="S38" s="309"/>
      <c r="T38" s="309"/>
      <c r="U38" s="309"/>
      <c r="V38" s="309"/>
      <c r="W38" s="309"/>
      <c r="X38" s="309"/>
      <c r="Y38" s="309"/>
      <c r="Z38" s="302">
        <f t="shared" si="7"/>
        <v>0</v>
      </c>
      <c r="AA38" s="302">
        <f t="shared" si="7"/>
        <v>0</v>
      </c>
      <c r="AB38" s="302"/>
      <c r="AC38" s="303"/>
      <c r="AD38" s="304"/>
    </row>
    <row r="39" spans="1:30" ht="15" customHeight="1">
      <c r="B39" s="306"/>
      <c r="C39" s="306"/>
      <c r="D39" s="306"/>
      <c r="E39" s="306"/>
      <c r="F39" s="306"/>
      <c r="G39" s="306"/>
      <c r="H39" s="306"/>
      <c r="I39" s="306"/>
      <c r="J39" s="306"/>
      <c r="K39" s="306"/>
      <c r="L39" s="307"/>
      <c r="M39" s="307"/>
      <c r="N39" s="307"/>
      <c r="O39" s="307"/>
      <c r="P39" s="307"/>
      <c r="Q39" s="307"/>
      <c r="R39" s="307"/>
      <c r="S39" s="307"/>
      <c r="T39" s="307"/>
      <c r="U39" s="307"/>
      <c r="V39" s="307"/>
      <c r="W39" s="307"/>
      <c r="X39" s="307"/>
      <c r="Y39" s="307"/>
      <c r="Z39" s="302"/>
      <c r="AA39" s="302"/>
      <c r="AB39" s="302"/>
      <c r="AC39" s="303"/>
      <c r="AD39" s="304"/>
    </row>
    <row r="40" spans="1:30" s="264" customFormat="1" ht="15" customHeight="1">
      <c r="A40" s="297" t="s">
        <v>320</v>
      </c>
      <c r="B40" s="298">
        <f>SUM(B41:B49)</f>
        <v>47272067</v>
      </c>
      <c r="C40" s="298">
        <f t="shared" ref="C40:AC40" si="8">SUM(C41:C49)</f>
        <v>47272067</v>
      </c>
      <c r="D40" s="298">
        <f t="shared" si="8"/>
        <v>0</v>
      </c>
      <c r="E40" s="298">
        <f t="shared" si="8"/>
        <v>0</v>
      </c>
      <c r="F40" s="298">
        <f t="shared" si="8"/>
        <v>6243486</v>
      </c>
      <c r="G40" s="298">
        <f t="shared" si="8"/>
        <v>6243486</v>
      </c>
      <c r="H40" s="298">
        <f t="shared" si="8"/>
        <v>0</v>
      </c>
      <c r="I40" s="298">
        <f t="shared" si="8"/>
        <v>0</v>
      </c>
      <c r="J40" s="298">
        <f t="shared" si="8"/>
        <v>64188927</v>
      </c>
      <c r="K40" s="298">
        <f t="shared" si="8"/>
        <v>64188927</v>
      </c>
      <c r="L40" s="298">
        <f t="shared" si="8"/>
        <v>0</v>
      </c>
      <c r="M40" s="298">
        <f t="shared" si="8"/>
        <v>0</v>
      </c>
      <c r="N40" s="298">
        <f t="shared" si="8"/>
        <v>100000</v>
      </c>
      <c r="O40" s="298">
        <f t="shared" si="8"/>
        <v>100000</v>
      </c>
      <c r="P40" s="298">
        <f t="shared" si="8"/>
        <v>0</v>
      </c>
      <c r="Q40" s="298">
        <f t="shared" si="8"/>
        <v>0</v>
      </c>
      <c r="R40" s="298">
        <f t="shared" si="8"/>
        <v>0</v>
      </c>
      <c r="S40" s="298">
        <f t="shared" si="8"/>
        <v>0</v>
      </c>
      <c r="T40" s="298">
        <f t="shared" si="8"/>
        <v>0</v>
      </c>
      <c r="U40" s="298">
        <f t="shared" si="8"/>
        <v>0</v>
      </c>
      <c r="V40" s="298">
        <f t="shared" si="8"/>
        <v>4522005</v>
      </c>
      <c r="W40" s="298">
        <f t="shared" si="8"/>
        <v>4522005</v>
      </c>
      <c r="X40" s="298">
        <f t="shared" si="8"/>
        <v>0</v>
      </c>
      <c r="Y40" s="298">
        <f t="shared" si="8"/>
        <v>0</v>
      </c>
      <c r="Z40" s="298">
        <f t="shared" si="8"/>
        <v>122326485</v>
      </c>
      <c r="AA40" s="298">
        <f t="shared" si="8"/>
        <v>122326485</v>
      </c>
      <c r="AB40" s="298">
        <f t="shared" si="8"/>
        <v>0</v>
      </c>
      <c r="AC40" s="299">
        <f t="shared" si="8"/>
        <v>0</v>
      </c>
      <c r="AD40" s="300"/>
    </row>
    <row r="41" spans="1:30" ht="15" customHeight="1">
      <c r="A41" s="301" t="s">
        <v>299</v>
      </c>
      <c r="B41" s="309"/>
      <c r="C41" s="309"/>
      <c r="D41" s="309"/>
      <c r="E41" s="309"/>
      <c r="F41" s="309"/>
      <c r="G41" s="309"/>
      <c r="H41" s="309"/>
      <c r="I41" s="309"/>
      <c r="J41" s="309"/>
      <c r="K41" s="309"/>
      <c r="L41" s="309"/>
      <c r="M41" s="309"/>
      <c r="N41" s="309"/>
      <c r="O41" s="309"/>
      <c r="P41" s="309"/>
      <c r="Q41" s="309"/>
      <c r="R41" s="309"/>
      <c r="S41" s="309"/>
      <c r="T41" s="309"/>
      <c r="U41" s="309"/>
      <c r="V41" s="309"/>
      <c r="W41" s="309"/>
      <c r="X41" s="309"/>
      <c r="Y41" s="309"/>
      <c r="Z41" s="302"/>
      <c r="AA41" s="302"/>
      <c r="AB41" s="302"/>
      <c r="AC41" s="303"/>
      <c r="AD41" s="304"/>
    </row>
    <row r="42" spans="1:30" ht="15" customHeight="1">
      <c r="A42" s="301" t="s">
        <v>373</v>
      </c>
      <c r="B42" s="309">
        <v>791801</v>
      </c>
      <c r="C42" s="309">
        <v>791801</v>
      </c>
      <c r="D42" s="309"/>
      <c r="E42" s="309"/>
      <c r="F42" s="309">
        <v>56274</v>
      </c>
      <c r="G42" s="309">
        <v>56274</v>
      </c>
      <c r="H42" s="309"/>
      <c r="I42" s="309"/>
      <c r="J42" s="309"/>
      <c r="K42" s="309"/>
      <c r="L42" s="309"/>
      <c r="M42" s="309"/>
      <c r="N42" s="309"/>
      <c r="O42" s="309"/>
      <c r="P42" s="309"/>
      <c r="Q42" s="309"/>
      <c r="R42" s="309"/>
      <c r="S42" s="309"/>
      <c r="T42" s="309"/>
      <c r="U42" s="309"/>
      <c r="V42" s="309"/>
      <c r="W42" s="309"/>
      <c r="X42" s="309"/>
      <c r="Y42" s="309"/>
      <c r="Z42" s="302">
        <f t="shared" ref="Z42:AA49" si="9">SUM(B42+F42+J42+N42+R42+V42)</f>
        <v>848075</v>
      </c>
      <c r="AA42" s="302">
        <f t="shared" si="9"/>
        <v>848075</v>
      </c>
      <c r="AB42" s="302">
        <f>SUM(D42+H42+L42+P42+X42)</f>
        <v>0</v>
      </c>
      <c r="AC42" s="303"/>
      <c r="AD42" s="304"/>
    </row>
    <row r="43" spans="1:30" ht="15" customHeight="1">
      <c r="A43" s="301" t="s">
        <v>376</v>
      </c>
      <c r="B43" s="309"/>
      <c r="C43" s="309"/>
      <c r="D43" s="309"/>
      <c r="E43" s="309"/>
      <c r="F43" s="309"/>
      <c r="G43" s="309"/>
      <c r="H43" s="309"/>
      <c r="I43" s="309"/>
      <c r="J43" s="309">
        <v>3000000</v>
      </c>
      <c r="K43" s="309">
        <v>3000000</v>
      </c>
      <c r="L43" s="309"/>
      <c r="M43" s="309"/>
      <c r="N43" s="309"/>
      <c r="O43" s="309"/>
      <c r="P43" s="309"/>
      <c r="Q43" s="309"/>
      <c r="R43" s="309"/>
      <c r="S43" s="309"/>
      <c r="T43" s="309"/>
      <c r="U43" s="309"/>
      <c r="V43" s="309"/>
      <c r="W43" s="309"/>
      <c r="X43" s="309"/>
      <c r="Y43" s="309"/>
      <c r="Z43" s="302">
        <f t="shared" si="9"/>
        <v>3000000</v>
      </c>
      <c r="AA43" s="302">
        <f t="shared" si="9"/>
        <v>3000000</v>
      </c>
      <c r="AB43" s="302">
        <f t="shared" ref="AB43:AB49" si="10">SUM(D43+H43+L43+P43+X43)</f>
        <v>0</v>
      </c>
      <c r="AC43" s="303"/>
      <c r="AD43" s="304"/>
    </row>
    <row r="44" spans="1:30" ht="15" customHeight="1">
      <c r="A44" s="301" t="s">
        <v>321</v>
      </c>
      <c r="B44" s="310">
        <v>7839223</v>
      </c>
      <c r="C44" s="310">
        <v>7839223</v>
      </c>
      <c r="D44" s="309"/>
      <c r="E44" s="309"/>
      <c r="F44" s="310">
        <v>1038771</v>
      </c>
      <c r="G44" s="310">
        <v>1038771</v>
      </c>
      <c r="H44" s="309"/>
      <c r="I44" s="309"/>
      <c r="J44" s="310">
        <v>20713689</v>
      </c>
      <c r="K44" s="310">
        <v>20713689</v>
      </c>
      <c r="L44" s="309"/>
      <c r="M44" s="309"/>
      <c r="N44" s="309"/>
      <c r="O44" s="309"/>
      <c r="P44" s="309"/>
      <c r="Q44" s="309"/>
      <c r="R44" s="309"/>
      <c r="S44" s="309"/>
      <c r="T44" s="309"/>
      <c r="U44" s="309"/>
      <c r="V44" s="309">
        <v>175040</v>
      </c>
      <c r="W44" s="309">
        <v>175040</v>
      </c>
      <c r="X44" s="309"/>
      <c r="Y44" s="309"/>
      <c r="Z44" s="302">
        <f>SUM(B44+F44+J44+N44+R44+V44)</f>
        <v>29766723</v>
      </c>
      <c r="AA44" s="302">
        <f t="shared" si="9"/>
        <v>29766723</v>
      </c>
      <c r="AB44" s="302">
        <f t="shared" si="10"/>
        <v>0</v>
      </c>
      <c r="AC44" s="303"/>
      <c r="AD44" s="304"/>
    </row>
    <row r="45" spans="1:30" ht="26.25" customHeight="1">
      <c r="A45" s="421" t="s">
        <v>322</v>
      </c>
      <c r="B45" s="310">
        <v>8144040</v>
      </c>
      <c r="C45" s="310">
        <v>8144040</v>
      </c>
      <c r="D45" s="309"/>
      <c r="E45" s="309"/>
      <c r="F45" s="310">
        <v>1013841</v>
      </c>
      <c r="G45" s="310">
        <v>1013841</v>
      </c>
      <c r="H45" s="309"/>
      <c r="I45" s="309"/>
      <c r="J45" s="310">
        <v>14560322</v>
      </c>
      <c r="K45" s="310">
        <v>14560322</v>
      </c>
      <c r="L45" s="309"/>
      <c r="M45" s="309"/>
      <c r="N45" s="309"/>
      <c r="O45" s="309"/>
      <c r="P45" s="309"/>
      <c r="Q45" s="309"/>
      <c r="R45" s="309"/>
      <c r="S45" s="309"/>
      <c r="T45" s="309"/>
      <c r="U45" s="309"/>
      <c r="V45" s="309">
        <v>1746405</v>
      </c>
      <c r="W45" s="309">
        <v>1746405</v>
      </c>
      <c r="X45" s="309"/>
      <c r="Y45" s="309"/>
      <c r="Z45" s="302">
        <f t="shared" si="9"/>
        <v>25464608</v>
      </c>
      <c r="AA45" s="302">
        <f t="shared" si="9"/>
        <v>25464608</v>
      </c>
      <c r="AB45" s="302">
        <f t="shared" si="10"/>
        <v>0</v>
      </c>
      <c r="AC45" s="303"/>
      <c r="AD45" s="304"/>
    </row>
    <row r="46" spans="1:30" ht="26.25" customHeight="1">
      <c r="A46" s="424" t="s">
        <v>323</v>
      </c>
      <c r="B46" s="310">
        <v>3344180</v>
      </c>
      <c r="C46" s="310">
        <v>3344180</v>
      </c>
      <c r="D46" s="309"/>
      <c r="E46" s="309"/>
      <c r="F46" s="310">
        <v>453573</v>
      </c>
      <c r="G46" s="310">
        <v>453573</v>
      </c>
      <c r="H46" s="309"/>
      <c r="I46" s="309"/>
      <c r="J46" s="310">
        <v>3648341</v>
      </c>
      <c r="K46" s="310">
        <v>3648341</v>
      </c>
      <c r="L46" s="309"/>
      <c r="M46" s="309"/>
      <c r="N46" s="309"/>
      <c r="O46" s="309"/>
      <c r="P46" s="309"/>
      <c r="Q46" s="309"/>
      <c r="R46" s="309"/>
      <c r="S46" s="309"/>
      <c r="T46" s="309"/>
      <c r="U46" s="309"/>
      <c r="V46" s="309">
        <v>9000</v>
      </c>
      <c r="W46" s="309">
        <v>9000</v>
      </c>
      <c r="X46" s="309"/>
      <c r="Y46" s="309"/>
      <c r="Z46" s="302">
        <f>SUM(B46+F46+J46+N46+R46+V46)</f>
        <v>7455094</v>
      </c>
      <c r="AA46" s="302">
        <f t="shared" si="9"/>
        <v>7455094</v>
      </c>
      <c r="AB46" s="302">
        <f t="shared" si="10"/>
        <v>0</v>
      </c>
      <c r="AC46" s="303"/>
      <c r="AD46" s="304"/>
    </row>
    <row r="47" spans="1:30" ht="16.5" customHeight="1">
      <c r="A47" s="425" t="s">
        <v>377</v>
      </c>
      <c r="B47" s="310">
        <v>5632858</v>
      </c>
      <c r="C47" s="310">
        <v>5632858</v>
      </c>
      <c r="D47" s="309"/>
      <c r="E47" s="309"/>
      <c r="F47" s="310">
        <v>732231</v>
      </c>
      <c r="G47" s="310">
        <v>732231</v>
      </c>
      <c r="H47" s="309"/>
      <c r="I47" s="309"/>
      <c r="J47" s="310"/>
      <c r="K47" s="310"/>
      <c r="L47" s="309"/>
      <c r="M47" s="309"/>
      <c r="N47" s="309"/>
      <c r="O47" s="309"/>
      <c r="P47" s="309"/>
      <c r="Q47" s="309"/>
      <c r="R47" s="309"/>
      <c r="S47" s="309"/>
      <c r="T47" s="309"/>
      <c r="U47" s="309"/>
      <c r="V47" s="309"/>
      <c r="W47" s="309"/>
      <c r="X47" s="309"/>
      <c r="Y47" s="309"/>
      <c r="Z47" s="302">
        <f t="shared" si="9"/>
        <v>6365089</v>
      </c>
      <c r="AA47" s="302">
        <f t="shared" si="9"/>
        <v>6365089</v>
      </c>
      <c r="AB47" s="302">
        <f t="shared" si="10"/>
        <v>0</v>
      </c>
      <c r="AC47" s="303"/>
      <c r="AD47" s="304"/>
    </row>
    <row r="48" spans="1:30" ht="15" customHeight="1">
      <c r="A48" s="301" t="s">
        <v>324</v>
      </c>
      <c r="B48" s="310">
        <v>14665334</v>
      </c>
      <c r="C48" s="310">
        <v>14665334</v>
      </c>
      <c r="D48" s="310"/>
      <c r="E48" s="309"/>
      <c r="F48" s="310">
        <v>2190906</v>
      </c>
      <c r="G48" s="310">
        <v>2190906</v>
      </c>
      <c r="H48" s="310"/>
      <c r="I48" s="309"/>
      <c r="J48" s="310">
        <v>7847909</v>
      </c>
      <c r="K48" s="310">
        <v>7847909</v>
      </c>
      <c r="L48" s="310"/>
      <c r="M48" s="309"/>
      <c r="N48" s="309"/>
      <c r="O48" s="309"/>
      <c r="P48" s="309"/>
      <c r="Q48" s="309"/>
      <c r="R48" s="309"/>
      <c r="S48" s="309"/>
      <c r="T48" s="309"/>
      <c r="U48" s="309"/>
      <c r="V48" s="309">
        <v>2591560</v>
      </c>
      <c r="W48" s="309">
        <v>2591560</v>
      </c>
      <c r="X48" s="309"/>
      <c r="Y48" s="309"/>
      <c r="Z48" s="302">
        <f t="shared" si="9"/>
        <v>27295709</v>
      </c>
      <c r="AA48" s="302">
        <f t="shared" si="9"/>
        <v>27295709</v>
      </c>
      <c r="AB48" s="302">
        <f t="shared" si="10"/>
        <v>0</v>
      </c>
      <c r="AC48" s="303"/>
      <c r="AD48" s="304"/>
    </row>
    <row r="49" spans="1:30" ht="15" customHeight="1">
      <c r="A49" s="301" t="s">
        <v>325</v>
      </c>
      <c r="B49" s="310">
        <v>6854631</v>
      </c>
      <c r="C49" s="310">
        <v>6854631</v>
      </c>
      <c r="D49" s="310"/>
      <c r="E49" s="309"/>
      <c r="F49" s="310">
        <v>757890</v>
      </c>
      <c r="G49" s="310">
        <v>757890</v>
      </c>
      <c r="H49" s="310"/>
      <c r="I49" s="309"/>
      <c r="J49" s="310">
        <v>14418666</v>
      </c>
      <c r="K49" s="310">
        <v>14418666</v>
      </c>
      <c r="L49" s="310"/>
      <c r="M49" s="309"/>
      <c r="N49" s="309">
        <v>100000</v>
      </c>
      <c r="O49" s="309">
        <v>100000</v>
      </c>
      <c r="P49" s="309"/>
      <c r="Q49" s="309"/>
      <c r="R49" s="309"/>
      <c r="S49" s="309"/>
      <c r="T49" s="309"/>
      <c r="U49" s="309"/>
      <c r="V49" s="309"/>
      <c r="W49" s="309"/>
      <c r="X49" s="309"/>
      <c r="Y49" s="309"/>
      <c r="Z49" s="302">
        <f t="shared" si="9"/>
        <v>22131187</v>
      </c>
      <c r="AA49" s="302">
        <f t="shared" si="9"/>
        <v>22131187</v>
      </c>
      <c r="AB49" s="302">
        <f t="shared" si="10"/>
        <v>0</v>
      </c>
      <c r="AC49" s="303"/>
      <c r="AD49" s="304"/>
    </row>
    <row r="50" spans="1:30" ht="15" customHeight="1">
      <c r="B50" s="311"/>
      <c r="C50" s="311"/>
      <c r="D50" s="311"/>
      <c r="E50" s="311"/>
      <c r="F50" s="311"/>
      <c r="G50" s="311"/>
      <c r="H50" s="311"/>
      <c r="I50" s="311"/>
      <c r="J50" s="311"/>
      <c r="K50" s="311"/>
      <c r="L50" s="307"/>
      <c r="M50" s="307"/>
      <c r="N50" s="307"/>
      <c r="O50" s="307"/>
      <c r="P50" s="307"/>
      <c r="Q50" s="307"/>
      <c r="R50" s="307"/>
      <c r="S50" s="307"/>
      <c r="T50" s="307"/>
      <c r="U50" s="307"/>
      <c r="V50" s="307"/>
      <c r="W50" s="307"/>
      <c r="X50" s="307"/>
      <c r="Y50" s="307"/>
      <c r="Z50" s="302"/>
      <c r="AA50" s="302"/>
      <c r="AB50" s="302"/>
      <c r="AC50" s="303"/>
      <c r="AD50" s="304"/>
    </row>
    <row r="51" spans="1:30" s="264" customFormat="1" ht="15.95" customHeight="1">
      <c r="A51" s="297" t="s">
        <v>326</v>
      </c>
      <c r="B51" s="298">
        <f>SUM(B53:B62)</f>
        <v>57841344</v>
      </c>
      <c r="C51" s="298">
        <f t="shared" ref="C51:AC51" si="11">SUM(C53:C62)</f>
        <v>57841344</v>
      </c>
      <c r="D51" s="298">
        <f t="shared" si="11"/>
        <v>0</v>
      </c>
      <c r="E51" s="298">
        <f t="shared" si="11"/>
        <v>0</v>
      </c>
      <c r="F51" s="298">
        <f t="shared" si="11"/>
        <v>7652350</v>
      </c>
      <c r="G51" s="298">
        <f t="shared" si="11"/>
        <v>7652350</v>
      </c>
      <c r="H51" s="298">
        <f t="shared" si="11"/>
        <v>0</v>
      </c>
      <c r="I51" s="298">
        <f t="shared" si="11"/>
        <v>0</v>
      </c>
      <c r="J51" s="298">
        <f t="shared" si="11"/>
        <v>30705318</v>
      </c>
      <c r="K51" s="298">
        <f t="shared" si="11"/>
        <v>30705318</v>
      </c>
      <c r="L51" s="298">
        <f t="shared" si="11"/>
        <v>0</v>
      </c>
      <c r="M51" s="298">
        <f t="shared" si="11"/>
        <v>0</v>
      </c>
      <c r="N51" s="298">
        <f t="shared" si="11"/>
        <v>5750000</v>
      </c>
      <c r="O51" s="298">
        <f t="shared" si="11"/>
        <v>5750000</v>
      </c>
      <c r="P51" s="298">
        <f t="shared" si="11"/>
        <v>0</v>
      </c>
      <c r="Q51" s="298">
        <f t="shared" si="11"/>
        <v>0</v>
      </c>
      <c r="R51" s="298">
        <f t="shared" si="11"/>
        <v>0</v>
      </c>
      <c r="S51" s="298">
        <f t="shared" si="11"/>
        <v>0</v>
      </c>
      <c r="T51" s="298">
        <f t="shared" si="11"/>
        <v>0</v>
      </c>
      <c r="U51" s="298">
        <f t="shared" si="11"/>
        <v>0</v>
      </c>
      <c r="V51" s="298">
        <f t="shared" si="11"/>
        <v>6103591</v>
      </c>
      <c r="W51" s="298">
        <f t="shared" si="11"/>
        <v>6103591</v>
      </c>
      <c r="X51" s="298">
        <f t="shared" si="11"/>
        <v>0</v>
      </c>
      <c r="Y51" s="298">
        <f t="shared" si="11"/>
        <v>0</v>
      </c>
      <c r="Z51" s="298">
        <f t="shared" si="11"/>
        <v>108052603</v>
      </c>
      <c r="AA51" s="298">
        <f t="shared" si="11"/>
        <v>108052603</v>
      </c>
      <c r="AB51" s="298">
        <f t="shared" si="11"/>
        <v>0</v>
      </c>
      <c r="AC51" s="298">
        <f t="shared" si="11"/>
        <v>0</v>
      </c>
      <c r="AD51" s="300"/>
    </row>
    <row r="52" spans="1:30" ht="15.95" customHeight="1">
      <c r="A52" s="301" t="s">
        <v>299</v>
      </c>
      <c r="B52" s="309"/>
      <c r="C52" s="309"/>
      <c r="D52" s="309"/>
      <c r="E52" s="309"/>
      <c r="F52" s="309"/>
      <c r="G52" s="309"/>
      <c r="H52" s="309"/>
      <c r="I52" s="309"/>
      <c r="J52" s="309"/>
      <c r="K52" s="309"/>
      <c r="L52" s="309"/>
      <c r="M52" s="309"/>
      <c r="N52" s="309"/>
      <c r="O52" s="309"/>
      <c r="P52" s="309"/>
      <c r="Q52" s="309"/>
      <c r="R52" s="309"/>
      <c r="S52" s="309"/>
      <c r="T52" s="309"/>
      <c r="U52" s="309"/>
      <c r="V52" s="309"/>
      <c r="W52" s="309"/>
      <c r="X52" s="309"/>
      <c r="Y52" s="309"/>
      <c r="Z52" s="302">
        <f>SUM(B52+F52+J52+N52+R52+N52)</f>
        <v>0</v>
      </c>
      <c r="AA52" s="302">
        <f>SUM(C52+G52+K52+O52+S52+O52)</f>
        <v>0</v>
      </c>
      <c r="AB52" s="302"/>
      <c r="AC52" s="303"/>
      <c r="AD52" s="304"/>
    </row>
    <row r="53" spans="1:30" ht="15.95" customHeight="1">
      <c r="A53" s="301" t="s">
        <v>373</v>
      </c>
      <c r="B53" s="309">
        <v>4070064</v>
      </c>
      <c r="C53" s="309">
        <v>4070064</v>
      </c>
      <c r="D53" s="309"/>
      <c r="E53" s="309"/>
      <c r="F53" s="309">
        <v>365565</v>
      </c>
      <c r="G53" s="309">
        <v>365565</v>
      </c>
      <c r="H53" s="309"/>
      <c r="I53" s="309"/>
      <c r="J53" s="309">
        <v>9500</v>
      </c>
      <c r="K53" s="309">
        <v>9500</v>
      </c>
      <c r="L53" s="309"/>
      <c r="M53" s="309"/>
      <c r="N53" s="309"/>
      <c r="O53" s="309"/>
      <c r="P53" s="309"/>
      <c r="Q53" s="309"/>
      <c r="R53" s="309"/>
      <c r="S53" s="309"/>
      <c r="T53" s="309"/>
      <c r="U53" s="309"/>
      <c r="V53" s="309"/>
      <c r="W53" s="309"/>
      <c r="X53" s="309"/>
      <c r="Y53" s="309"/>
      <c r="Z53" s="302">
        <f>SUM(B53+F53+J53+N53+R53+N53)</f>
        <v>4445129</v>
      </c>
      <c r="AA53" s="302">
        <f>SUM(C53+G53+K53+O53+S53+O53)</f>
        <v>4445129</v>
      </c>
      <c r="AB53" s="302"/>
      <c r="AC53" s="303"/>
      <c r="AD53" s="304"/>
    </row>
    <row r="54" spans="1:30" ht="15.95" customHeight="1">
      <c r="A54" s="312" t="s">
        <v>327</v>
      </c>
      <c r="B54" s="310">
        <v>31340347</v>
      </c>
      <c r="C54" s="310">
        <v>31340347</v>
      </c>
      <c r="D54" s="309"/>
      <c r="E54" s="309"/>
      <c r="F54" s="310">
        <v>4223535</v>
      </c>
      <c r="G54" s="310">
        <v>4223535</v>
      </c>
      <c r="H54" s="309"/>
      <c r="I54" s="309"/>
      <c r="J54" s="310">
        <v>10834172</v>
      </c>
      <c r="K54" s="310">
        <v>10834172</v>
      </c>
      <c r="L54" s="309"/>
      <c r="M54" s="309"/>
      <c r="N54" s="309"/>
      <c r="O54" s="309"/>
      <c r="P54" s="309"/>
      <c r="Q54" s="309"/>
      <c r="R54" s="309"/>
      <c r="S54" s="309"/>
      <c r="T54" s="309"/>
      <c r="U54" s="309"/>
      <c r="V54" s="309">
        <v>6016993</v>
      </c>
      <c r="W54" s="309">
        <v>6016993</v>
      </c>
      <c r="X54" s="309"/>
      <c r="Y54" s="309"/>
      <c r="Z54" s="302">
        <f>SUM(B54+F54+J54+N54+R54+N54+V54)</f>
        <v>52415047</v>
      </c>
      <c r="AA54" s="302">
        <f>SUM(C54+G54+K54+O54+S54+O54+W54)</f>
        <v>52415047</v>
      </c>
      <c r="AB54" s="302"/>
      <c r="AC54" s="303"/>
      <c r="AD54" s="304"/>
    </row>
    <row r="55" spans="1:30" s="311" customFormat="1" ht="15.75" customHeight="1">
      <c r="A55" s="312" t="s">
        <v>328</v>
      </c>
      <c r="B55" s="310"/>
      <c r="C55" s="310"/>
      <c r="D55" s="309"/>
      <c r="E55" s="309"/>
      <c r="F55" s="310"/>
      <c r="G55" s="310"/>
      <c r="H55" s="309"/>
      <c r="I55" s="309"/>
      <c r="J55" s="310">
        <v>486000</v>
      </c>
      <c r="K55" s="310">
        <v>486000</v>
      </c>
      <c r="L55" s="309"/>
      <c r="M55" s="309"/>
      <c r="N55" s="309"/>
      <c r="O55" s="309"/>
      <c r="P55" s="309"/>
      <c r="Q55" s="309"/>
      <c r="R55" s="309"/>
      <c r="S55" s="309"/>
      <c r="T55" s="309"/>
      <c r="U55" s="309"/>
      <c r="V55" s="309"/>
      <c r="W55" s="309"/>
      <c r="X55" s="309"/>
      <c r="Y55" s="309"/>
      <c r="Z55" s="302">
        <f t="shared" ref="Z55:AA62" si="12">SUM(B55+F55+J55+N55+R55+V55)</f>
        <v>486000</v>
      </c>
      <c r="AA55" s="302">
        <f t="shared" si="12"/>
        <v>486000</v>
      </c>
      <c r="AB55" s="302"/>
      <c r="AC55" s="303"/>
      <c r="AD55" s="313"/>
    </row>
    <row r="56" spans="1:30" s="311" customFormat="1" ht="15.75" customHeight="1">
      <c r="A56" s="312" t="s">
        <v>378</v>
      </c>
      <c r="B56" s="310"/>
      <c r="C56" s="310"/>
      <c r="D56" s="309"/>
      <c r="E56" s="309"/>
      <c r="F56" s="310"/>
      <c r="G56" s="310"/>
      <c r="H56" s="309"/>
      <c r="I56" s="309"/>
      <c r="J56" s="310">
        <v>4197393</v>
      </c>
      <c r="K56" s="310">
        <v>4197393</v>
      </c>
      <c r="L56" s="309"/>
      <c r="M56" s="309"/>
      <c r="N56" s="309"/>
      <c r="O56" s="309"/>
      <c r="P56" s="309"/>
      <c r="Q56" s="309"/>
      <c r="R56" s="309"/>
      <c r="S56" s="309"/>
      <c r="T56" s="309"/>
      <c r="U56" s="309"/>
      <c r="V56" s="309"/>
      <c r="W56" s="309"/>
      <c r="X56" s="309"/>
      <c r="Y56" s="309"/>
      <c r="Z56" s="302">
        <f t="shared" si="12"/>
        <v>4197393</v>
      </c>
      <c r="AA56" s="302">
        <f t="shared" si="12"/>
        <v>4197393</v>
      </c>
      <c r="AB56" s="302"/>
      <c r="AC56" s="303"/>
      <c r="AD56" s="313"/>
    </row>
    <row r="57" spans="1:30" s="311" customFormat="1" ht="15.95" customHeight="1">
      <c r="A57" s="312" t="s">
        <v>329</v>
      </c>
      <c r="B57" s="310">
        <v>15453350</v>
      </c>
      <c r="C57" s="310">
        <v>15453350</v>
      </c>
      <c r="D57" s="309"/>
      <c r="E57" s="309"/>
      <c r="F57" s="310">
        <v>1921782</v>
      </c>
      <c r="G57" s="310">
        <v>1921782</v>
      </c>
      <c r="H57" s="309"/>
      <c r="I57" s="309"/>
      <c r="J57" s="310">
        <v>6360757</v>
      </c>
      <c r="K57" s="310">
        <v>6360757</v>
      </c>
      <c r="L57" s="309"/>
      <c r="M57" s="309"/>
      <c r="N57" s="309"/>
      <c r="O57" s="309"/>
      <c r="P57" s="309"/>
      <c r="Q57" s="309"/>
      <c r="R57" s="309"/>
      <c r="S57" s="309"/>
      <c r="T57" s="309"/>
      <c r="U57" s="309"/>
      <c r="V57" s="309">
        <v>86598</v>
      </c>
      <c r="W57" s="309">
        <v>86598</v>
      </c>
      <c r="X57" s="309"/>
      <c r="Y57" s="309"/>
      <c r="Z57" s="302">
        <f t="shared" si="12"/>
        <v>23822487</v>
      </c>
      <c r="AA57" s="302">
        <f t="shared" si="12"/>
        <v>23822487</v>
      </c>
      <c r="AB57" s="302"/>
      <c r="AC57" s="303"/>
      <c r="AD57" s="313"/>
    </row>
    <row r="58" spans="1:30" s="311" customFormat="1" ht="15.75" customHeight="1">
      <c r="A58" s="312" t="s">
        <v>321</v>
      </c>
      <c r="B58" s="344"/>
      <c r="C58" s="344"/>
      <c r="D58" s="345"/>
      <c r="E58" s="345"/>
      <c r="F58" s="344">
        <v>239157</v>
      </c>
      <c r="G58" s="344">
        <v>239157</v>
      </c>
      <c r="H58" s="345"/>
      <c r="I58" s="345"/>
      <c r="J58" s="345"/>
      <c r="K58" s="345"/>
      <c r="L58" s="345"/>
      <c r="M58" s="345"/>
      <c r="N58" s="345"/>
      <c r="O58" s="345"/>
      <c r="P58" s="345"/>
      <c r="Q58" s="345"/>
      <c r="R58" s="345"/>
      <c r="S58" s="345"/>
      <c r="T58" s="345"/>
      <c r="U58" s="345"/>
      <c r="V58" s="345"/>
      <c r="W58" s="345"/>
      <c r="X58" s="345"/>
      <c r="Y58" s="345"/>
      <c r="Z58" s="302">
        <f t="shared" si="12"/>
        <v>239157</v>
      </c>
      <c r="AA58" s="302">
        <f t="shared" si="12"/>
        <v>239157</v>
      </c>
      <c r="AB58" s="302"/>
      <c r="AC58" s="303"/>
      <c r="AD58" s="313"/>
    </row>
    <row r="59" spans="1:30" s="311" customFormat="1" ht="15.75" customHeight="1">
      <c r="A59" s="312" t="s">
        <v>379</v>
      </c>
      <c r="B59" s="346">
        <v>6424527</v>
      </c>
      <c r="C59" s="346">
        <v>6424527</v>
      </c>
      <c r="D59" s="347"/>
      <c r="E59" s="347"/>
      <c r="F59" s="346">
        <v>835108</v>
      </c>
      <c r="G59" s="346">
        <v>835108</v>
      </c>
      <c r="H59" s="347"/>
      <c r="I59" s="347"/>
      <c r="J59" s="347"/>
      <c r="K59" s="347"/>
      <c r="L59" s="347"/>
      <c r="M59" s="347"/>
      <c r="N59" s="347"/>
      <c r="O59" s="347"/>
      <c r="P59" s="347"/>
      <c r="Q59" s="347"/>
      <c r="R59" s="347"/>
      <c r="S59" s="347"/>
      <c r="T59" s="347"/>
      <c r="U59" s="347"/>
      <c r="V59" s="347"/>
      <c r="W59" s="347"/>
      <c r="X59" s="347"/>
      <c r="Y59" s="347"/>
      <c r="Z59" s="302">
        <f t="shared" si="12"/>
        <v>7259635</v>
      </c>
      <c r="AA59" s="302">
        <f t="shared" si="12"/>
        <v>7259635</v>
      </c>
      <c r="AB59" s="302"/>
      <c r="AC59" s="303"/>
      <c r="AD59" s="313"/>
    </row>
    <row r="60" spans="1:30" s="311" customFormat="1" ht="15.75" customHeight="1">
      <c r="A60" s="312" t="s">
        <v>324</v>
      </c>
      <c r="B60" s="346">
        <v>553056</v>
      </c>
      <c r="C60" s="346">
        <v>553056</v>
      </c>
      <c r="D60" s="347"/>
      <c r="E60" s="347"/>
      <c r="F60" s="346">
        <v>67203</v>
      </c>
      <c r="G60" s="346">
        <v>67203</v>
      </c>
      <c r="H60" s="347"/>
      <c r="I60" s="347"/>
      <c r="J60" s="347">
        <v>7600</v>
      </c>
      <c r="K60" s="347">
        <v>7600</v>
      </c>
      <c r="L60" s="347"/>
      <c r="M60" s="347"/>
      <c r="N60" s="347"/>
      <c r="O60" s="347"/>
      <c r="P60" s="347"/>
      <c r="Q60" s="347"/>
      <c r="R60" s="347"/>
      <c r="S60" s="347"/>
      <c r="T60" s="347"/>
      <c r="U60" s="347"/>
      <c r="V60" s="347"/>
      <c r="W60" s="347"/>
      <c r="X60" s="347"/>
      <c r="Y60" s="347"/>
      <c r="Z60" s="302">
        <f t="shared" si="12"/>
        <v>627859</v>
      </c>
      <c r="AA60" s="302">
        <f t="shared" si="12"/>
        <v>627859</v>
      </c>
      <c r="AB60" s="302"/>
      <c r="AC60" s="303"/>
      <c r="AD60" s="313"/>
    </row>
    <row r="61" spans="1:30" s="311" customFormat="1" ht="15.75" customHeight="1">
      <c r="A61" s="312" t="s">
        <v>661</v>
      </c>
      <c r="B61" s="346"/>
      <c r="C61" s="346"/>
      <c r="D61" s="347"/>
      <c r="E61" s="347"/>
      <c r="F61" s="346"/>
      <c r="G61" s="346"/>
      <c r="H61" s="347"/>
      <c r="I61" s="347"/>
      <c r="J61" s="347"/>
      <c r="K61" s="347"/>
      <c r="L61" s="347"/>
      <c r="M61" s="347"/>
      <c r="N61" s="347">
        <v>5750000</v>
      </c>
      <c r="O61" s="347">
        <v>5750000</v>
      </c>
      <c r="P61" s="347"/>
      <c r="Q61" s="347"/>
      <c r="R61" s="347"/>
      <c r="S61" s="347"/>
      <c r="T61" s="347"/>
      <c r="U61" s="347"/>
      <c r="V61" s="347"/>
      <c r="W61" s="347"/>
      <c r="X61" s="347"/>
      <c r="Y61" s="347"/>
      <c r="Z61" s="302">
        <f t="shared" si="12"/>
        <v>5750000</v>
      </c>
      <c r="AA61" s="302">
        <f t="shared" si="12"/>
        <v>5750000</v>
      </c>
      <c r="AB61" s="302"/>
      <c r="AC61" s="303"/>
      <c r="AD61" s="313"/>
    </row>
    <row r="62" spans="1:30" s="311" customFormat="1" ht="15.75" customHeight="1">
      <c r="A62" s="312" t="s">
        <v>325</v>
      </c>
      <c r="B62" s="346"/>
      <c r="C62" s="346"/>
      <c r="D62" s="347"/>
      <c r="E62" s="347"/>
      <c r="F62" s="346"/>
      <c r="G62" s="346"/>
      <c r="H62" s="347"/>
      <c r="I62" s="347"/>
      <c r="J62" s="347">
        <v>8809896</v>
      </c>
      <c r="K62" s="347">
        <v>8809896</v>
      </c>
      <c r="L62" s="347"/>
      <c r="M62" s="347"/>
      <c r="N62" s="347"/>
      <c r="O62" s="347"/>
      <c r="P62" s="347"/>
      <c r="Q62" s="347"/>
      <c r="R62" s="347"/>
      <c r="S62" s="347"/>
      <c r="T62" s="347"/>
      <c r="U62" s="347"/>
      <c r="V62" s="347"/>
      <c r="W62" s="347"/>
      <c r="X62" s="347"/>
      <c r="Y62" s="347"/>
      <c r="Z62" s="302">
        <f t="shared" si="12"/>
        <v>8809896</v>
      </c>
      <c r="AA62" s="302">
        <f t="shared" si="12"/>
        <v>8809896</v>
      </c>
      <c r="AB62" s="302"/>
      <c r="AC62" s="303"/>
      <c r="AD62" s="313"/>
    </row>
    <row r="63" spans="1:30" ht="15.95" customHeight="1">
      <c r="L63" s="307"/>
      <c r="M63" s="307"/>
      <c r="N63" s="307"/>
      <c r="O63" s="307"/>
      <c r="P63" s="307"/>
      <c r="Q63" s="307"/>
      <c r="R63" s="307"/>
      <c r="S63" s="307"/>
      <c r="T63" s="307"/>
      <c r="U63" s="307"/>
      <c r="V63" s="307"/>
      <c r="W63" s="307"/>
      <c r="X63" s="307"/>
      <c r="Y63" s="307"/>
      <c r="Z63" s="302"/>
      <c r="AA63" s="302"/>
      <c r="AB63" s="302"/>
      <c r="AC63" s="303"/>
      <c r="AD63" s="304"/>
    </row>
    <row r="64" spans="1:30" ht="15.95" hidden="1" customHeight="1">
      <c r="B64" s="307"/>
      <c r="C64" s="307"/>
      <c r="D64" s="307"/>
      <c r="E64" s="307"/>
      <c r="F64" s="307"/>
      <c r="G64" s="307"/>
      <c r="H64" s="307"/>
      <c r="I64" s="307"/>
      <c r="J64" s="307"/>
      <c r="K64" s="307"/>
      <c r="L64" s="307"/>
      <c r="M64" s="307"/>
      <c r="N64" s="307"/>
      <c r="O64" s="307"/>
      <c r="P64" s="307"/>
      <c r="Q64" s="307"/>
      <c r="R64" s="307"/>
      <c r="S64" s="307"/>
      <c r="T64" s="307"/>
      <c r="U64" s="307"/>
      <c r="V64" s="307"/>
      <c r="W64" s="307"/>
      <c r="X64" s="307"/>
      <c r="Y64" s="307"/>
      <c r="Z64" s="302"/>
      <c r="AA64" s="302"/>
      <c r="AB64" s="302"/>
      <c r="AC64" s="303"/>
      <c r="AD64" s="304"/>
    </row>
    <row r="65" spans="1:30" ht="15.95" hidden="1" customHeight="1">
      <c r="B65" s="307"/>
      <c r="C65" s="307"/>
      <c r="D65" s="307"/>
      <c r="E65" s="307"/>
      <c r="F65" s="307"/>
      <c r="G65" s="307"/>
      <c r="H65" s="307"/>
      <c r="I65" s="307"/>
      <c r="J65" s="307"/>
      <c r="K65" s="307"/>
      <c r="L65" s="307"/>
      <c r="M65" s="307"/>
      <c r="N65" s="307"/>
      <c r="O65" s="307"/>
      <c r="P65" s="307"/>
      <c r="Q65" s="307"/>
      <c r="R65" s="307"/>
      <c r="S65" s="307"/>
      <c r="T65" s="307"/>
      <c r="U65" s="307"/>
      <c r="V65" s="307"/>
      <c r="W65" s="307"/>
      <c r="X65" s="307"/>
      <c r="Y65" s="307"/>
      <c r="Z65" s="302"/>
      <c r="AA65" s="302"/>
      <c r="AB65" s="302"/>
      <c r="AC65" s="303"/>
      <c r="AD65" s="304"/>
    </row>
    <row r="66" spans="1:30" ht="15.95" hidden="1" customHeight="1">
      <c r="B66" s="307"/>
      <c r="C66" s="307"/>
      <c r="D66" s="307"/>
      <c r="E66" s="307"/>
      <c r="F66" s="307"/>
      <c r="G66" s="307"/>
      <c r="H66" s="307"/>
      <c r="I66" s="307"/>
      <c r="J66" s="307"/>
      <c r="K66" s="307"/>
      <c r="L66" s="307"/>
      <c r="M66" s="307"/>
      <c r="N66" s="307"/>
      <c r="O66" s="307"/>
      <c r="P66" s="307"/>
      <c r="Q66" s="307"/>
      <c r="R66" s="307"/>
      <c r="S66" s="307"/>
      <c r="T66" s="307"/>
      <c r="U66" s="307"/>
      <c r="V66" s="307"/>
      <c r="W66" s="307"/>
      <c r="X66" s="307"/>
      <c r="Y66" s="307"/>
      <c r="Z66" s="302"/>
      <c r="AA66" s="302"/>
      <c r="AB66" s="302"/>
      <c r="AC66" s="303"/>
      <c r="AD66" s="304"/>
    </row>
    <row r="67" spans="1:30" ht="15.95" hidden="1" customHeight="1">
      <c r="B67" s="307"/>
      <c r="C67" s="307"/>
      <c r="D67" s="307"/>
      <c r="E67" s="307"/>
      <c r="F67" s="307"/>
      <c r="G67" s="307"/>
      <c r="H67" s="307"/>
      <c r="I67" s="307"/>
      <c r="J67" s="307"/>
      <c r="K67" s="307"/>
      <c r="L67" s="307"/>
      <c r="M67" s="307"/>
      <c r="N67" s="307"/>
      <c r="O67" s="307"/>
      <c r="P67" s="307"/>
      <c r="Q67" s="307"/>
      <c r="R67" s="307"/>
      <c r="S67" s="307"/>
      <c r="T67" s="307"/>
      <c r="U67" s="307"/>
      <c r="V67" s="307"/>
      <c r="W67" s="307"/>
      <c r="X67" s="307"/>
      <c r="Y67" s="307"/>
      <c r="Z67" s="302"/>
      <c r="AA67" s="302"/>
      <c r="AB67" s="302"/>
      <c r="AC67" s="303"/>
      <c r="AD67" s="304"/>
    </row>
    <row r="68" spans="1:30" s="264" customFormat="1" ht="18" customHeight="1">
      <c r="A68" s="314" t="s">
        <v>330</v>
      </c>
      <c r="B68" s="315">
        <f t="shared" ref="B68:AC68" si="13">SUM(B5+B21+B32+B40+B51)</f>
        <v>788203280</v>
      </c>
      <c r="C68" s="315">
        <f t="shared" si="13"/>
        <v>788203280</v>
      </c>
      <c r="D68" s="315">
        <f t="shared" si="13"/>
        <v>0</v>
      </c>
      <c r="E68" s="315">
        <f t="shared" si="13"/>
        <v>0</v>
      </c>
      <c r="F68" s="315">
        <f t="shared" si="13"/>
        <v>107422376</v>
      </c>
      <c r="G68" s="315">
        <f t="shared" si="13"/>
        <v>107422376</v>
      </c>
      <c r="H68" s="315">
        <f t="shared" si="13"/>
        <v>0</v>
      </c>
      <c r="I68" s="315">
        <f t="shared" si="13"/>
        <v>0</v>
      </c>
      <c r="J68" s="315">
        <f t="shared" si="13"/>
        <v>573905509</v>
      </c>
      <c r="K68" s="315">
        <f t="shared" si="13"/>
        <v>573905509</v>
      </c>
      <c r="L68" s="315">
        <f t="shared" si="13"/>
        <v>0</v>
      </c>
      <c r="M68" s="315">
        <f t="shared" si="13"/>
        <v>0</v>
      </c>
      <c r="N68" s="315">
        <f t="shared" si="13"/>
        <v>5850000</v>
      </c>
      <c r="O68" s="315">
        <f t="shared" si="13"/>
        <v>5850000</v>
      </c>
      <c r="P68" s="315">
        <f t="shared" si="13"/>
        <v>0</v>
      </c>
      <c r="Q68" s="315">
        <f t="shared" si="13"/>
        <v>0</v>
      </c>
      <c r="R68" s="315">
        <f t="shared" si="13"/>
        <v>0</v>
      </c>
      <c r="S68" s="315">
        <f t="shared" si="13"/>
        <v>0</v>
      </c>
      <c r="T68" s="315">
        <f t="shared" si="13"/>
        <v>0</v>
      </c>
      <c r="U68" s="315">
        <f t="shared" si="13"/>
        <v>0</v>
      </c>
      <c r="V68" s="315">
        <f t="shared" si="13"/>
        <v>87457465</v>
      </c>
      <c r="W68" s="315">
        <f t="shared" si="13"/>
        <v>87457465</v>
      </c>
      <c r="X68" s="315">
        <f t="shared" si="13"/>
        <v>0</v>
      </c>
      <c r="Y68" s="315">
        <f t="shared" si="13"/>
        <v>0</v>
      </c>
      <c r="Z68" s="315">
        <f t="shared" si="13"/>
        <v>1562838630</v>
      </c>
      <c r="AA68" s="315">
        <f t="shared" si="13"/>
        <v>1562838630</v>
      </c>
      <c r="AB68" s="315">
        <f t="shared" si="13"/>
        <v>0</v>
      </c>
      <c r="AC68" s="316">
        <f t="shared" si="13"/>
        <v>0</v>
      </c>
      <c r="AD68" s="317"/>
    </row>
    <row r="69" spans="1:30" s="320" customFormat="1" ht="15.95" customHeight="1">
      <c r="A69" s="314"/>
      <c r="B69" s="318"/>
      <c r="C69" s="318"/>
      <c r="D69" s="318"/>
      <c r="E69" s="318"/>
      <c r="F69" s="318"/>
      <c r="G69" s="318"/>
      <c r="H69" s="318"/>
      <c r="I69" s="318"/>
      <c r="J69" s="318"/>
      <c r="K69" s="318"/>
      <c r="L69" s="318"/>
      <c r="M69" s="318"/>
      <c r="N69" s="318"/>
      <c r="O69" s="318"/>
      <c r="P69" s="318"/>
      <c r="Q69" s="318"/>
      <c r="R69" s="318"/>
      <c r="S69" s="318"/>
      <c r="T69" s="318"/>
      <c r="U69" s="318"/>
      <c r="V69" s="318"/>
      <c r="W69" s="318"/>
      <c r="X69" s="318"/>
      <c r="Y69" s="318"/>
      <c r="Z69" s="318"/>
      <c r="AA69" s="302"/>
      <c r="AB69" s="302"/>
      <c r="AC69" s="303"/>
      <c r="AD69" s="319"/>
    </row>
    <row r="70" spans="1:30" s="264" customFormat="1" ht="15.75" customHeight="1">
      <c r="A70" s="297" t="s">
        <v>331</v>
      </c>
      <c r="B70" s="315">
        <f>SUM(B72)</f>
        <v>9970106</v>
      </c>
      <c r="C70" s="315">
        <f t="shared" ref="C70:AC70" si="14">SUM(C72)</f>
        <v>0</v>
      </c>
      <c r="D70" s="315">
        <f t="shared" si="14"/>
        <v>9970106</v>
      </c>
      <c r="E70" s="315">
        <f t="shared" si="14"/>
        <v>0</v>
      </c>
      <c r="F70" s="315">
        <f t="shared" si="14"/>
        <v>1198416</v>
      </c>
      <c r="G70" s="315">
        <f t="shared" si="14"/>
        <v>0</v>
      </c>
      <c r="H70" s="315">
        <f t="shared" si="14"/>
        <v>1198416</v>
      </c>
      <c r="I70" s="315">
        <f t="shared" si="14"/>
        <v>0</v>
      </c>
      <c r="J70" s="315">
        <f t="shared" si="14"/>
        <v>7176266</v>
      </c>
      <c r="K70" s="315">
        <f t="shared" si="14"/>
        <v>0</v>
      </c>
      <c r="L70" s="315">
        <f t="shared" si="14"/>
        <v>7176266</v>
      </c>
      <c r="M70" s="315">
        <f t="shared" si="14"/>
        <v>0</v>
      </c>
      <c r="N70" s="315">
        <f t="shared" si="14"/>
        <v>0</v>
      </c>
      <c r="O70" s="315">
        <f t="shared" si="14"/>
        <v>0</v>
      </c>
      <c r="P70" s="315">
        <f t="shared" si="14"/>
        <v>0</v>
      </c>
      <c r="Q70" s="315">
        <f t="shared" si="14"/>
        <v>0</v>
      </c>
      <c r="R70" s="315">
        <f t="shared" si="14"/>
        <v>0</v>
      </c>
      <c r="S70" s="315">
        <f t="shared" si="14"/>
        <v>0</v>
      </c>
      <c r="T70" s="315">
        <f t="shared" si="14"/>
        <v>0</v>
      </c>
      <c r="U70" s="315">
        <f t="shared" si="14"/>
        <v>0</v>
      </c>
      <c r="V70" s="315">
        <f t="shared" si="14"/>
        <v>3365500</v>
      </c>
      <c r="W70" s="315">
        <f t="shared" si="14"/>
        <v>0</v>
      </c>
      <c r="X70" s="315">
        <f t="shared" si="14"/>
        <v>3365500</v>
      </c>
      <c r="Y70" s="315">
        <f t="shared" si="14"/>
        <v>0</v>
      </c>
      <c r="Z70" s="315">
        <f t="shared" si="14"/>
        <v>21710288</v>
      </c>
      <c r="AA70" s="315">
        <f t="shared" si="14"/>
        <v>0</v>
      </c>
      <c r="AB70" s="315">
        <f t="shared" si="14"/>
        <v>21710288</v>
      </c>
      <c r="AC70" s="316">
        <f t="shared" si="14"/>
        <v>0</v>
      </c>
      <c r="AD70" s="300"/>
    </row>
    <row r="71" spans="1:30" ht="12.75" customHeight="1">
      <c r="A71" s="301" t="s">
        <v>299</v>
      </c>
      <c r="B71" s="321"/>
      <c r="C71" s="321"/>
      <c r="D71" s="322"/>
      <c r="E71" s="322"/>
      <c r="F71" s="322"/>
      <c r="G71" s="322"/>
      <c r="H71" s="322"/>
      <c r="I71" s="322"/>
      <c r="J71" s="322"/>
      <c r="K71" s="322"/>
      <c r="L71" s="322"/>
      <c r="M71" s="318"/>
      <c r="N71" s="318"/>
      <c r="O71" s="318"/>
      <c r="P71" s="318"/>
      <c r="Q71" s="318"/>
      <c r="R71" s="318"/>
      <c r="S71" s="318"/>
      <c r="T71" s="318"/>
      <c r="U71" s="318"/>
      <c r="V71" s="318"/>
      <c r="W71" s="318"/>
      <c r="X71" s="318"/>
      <c r="Y71" s="318"/>
      <c r="Z71" s="302"/>
      <c r="AA71" s="302"/>
      <c r="AB71" s="302"/>
      <c r="AC71" s="303"/>
      <c r="AD71" s="304"/>
    </row>
    <row r="72" spans="1:30" ht="12.75" customHeight="1">
      <c r="A72" s="323" t="s">
        <v>332</v>
      </c>
      <c r="B72" s="322">
        <v>9970106</v>
      </c>
      <c r="C72" s="322"/>
      <c r="D72" s="322">
        <v>9970106</v>
      </c>
      <c r="E72" s="322"/>
      <c r="F72" s="322">
        <v>1198416</v>
      </c>
      <c r="G72" s="322"/>
      <c r="H72" s="322">
        <v>1198416</v>
      </c>
      <c r="I72" s="322"/>
      <c r="J72" s="322">
        <v>7176266</v>
      </c>
      <c r="K72" s="322"/>
      <c r="L72" s="322">
        <v>7176266</v>
      </c>
      <c r="M72" s="318"/>
      <c r="N72" s="318"/>
      <c r="O72" s="318"/>
      <c r="P72" s="318"/>
      <c r="Q72" s="318"/>
      <c r="R72" s="318"/>
      <c r="S72" s="318"/>
      <c r="T72" s="318"/>
      <c r="U72" s="318"/>
      <c r="V72" s="318">
        <v>3365500</v>
      </c>
      <c r="W72" s="318"/>
      <c r="X72" s="318">
        <v>3365500</v>
      </c>
      <c r="Y72" s="318"/>
      <c r="Z72" s="302">
        <f>SUM(B72+F72+J72+N72+R72+V72)</f>
        <v>21710288</v>
      </c>
      <c r="AA72" s="302">
        <f>SUM(C72+G72+K72+O72+S72+W72)</f>
        <v>0</v>
      </c>
      <c r="AB72" s="302">
        <f>SUM(D72+H72+L72+P72+T72+X72)</f>
        <v>21710288</v>
      </c>
      <c r="AC72" s="303">
        <f>SUM(E72+I72+M72+Q72+U72+Y72)</f>
        <v>0</v>
      </c>
      <c r="AD72" s="304"/>
    </row>
    <row r="73" spans="1:30" ht="12.75" customHeight="1">
      <c r="A73" s="324"/>
      <c r="B73" s="321"/>
      <c r="C73" s="321"/>
      <c r="D73" s="322"/>
      <c r="E73" s="322"/>
      <c r="F73" s="322"/>
      <c r="G73" s="322"/>
      <c r="H73" s="322"/>
      <c r="I73" s="322"/>
      <c r="J73" s="322"/>
      <c r="K73" s="322"/>
      <c r="L73" s="322"/>
      <c r="M73" s="318"/>
      <c r="N73" s="318"/>
      <c r="O73" s="318"/>
      <c r="P73" s="318"/>
      <c r="Q73" s="318"/>
      <c r="R73" s="318"/>
      <c r="S73" s="318"/>
      <c r="T73" s="318"/>
      <c r="U73" s="318"/>
      <c r="V73" s="318"/>
      <c r="W73" s="318"/>
      <c r="X73" s="318"/>
      <c r="Y73" s="318"/>
      <c r="Z73" s="302"/>
      <c r="AA73" s="302"/>
      <c r="AB73" s="302">
        <f t="shared" ref="AB73:AB77" si="15">SUM(D73+H73+L73+P73+T73+X73)</f>
        <v>0</v>
      </c>
      <c r="AC73" s="303"/>
      <c r="AD73" s="304"/>
    </row>
    <row r="74" spans="1:30" s="264" customFormat="1" ht="15.95" customHeight="1">
      <c r="A74" s="297" t="s">
        <v>333</v>
      </c>
      <c r="B74" s="315">
        <f>SUM(B76:B91)</f>
        <v>821965772</v>
      </c>
      <c r="C74" s="315">
        <f t="shared" ref="C74:AC74" si="16">SUM(C76:C91)</f>
        <v>149764280</v>
      </c>
      <c r="D74" s="315">
        <f t="shared" si="16"/>
        <v>672201492</v>
      </c>
      <c r="E74" s="315">
        <f t="shared" si="16"/>
        <v>0</v>
      </c>
      <c r="F74" s="315">
        <f t="shared" si="16"/>
        <v>93974605</v>
      </c>
      <c r="G74" s="315">
        <f t="shared" si="16"/>
        <v>21694979</v>
      </c>
      <c r="H74" s="315">
        <f t="shared" si="16"/>
        <v>72279626</v>
      </c>
      <c r="I74" s="315">
        <f t="shared" si="16"/>
        <v>0</v>
      </c>
      <c r="J74" s="315">
        <f t="shared" si="16"/>
        <v>335405334</v>
      </c>
      <c r="K74" s="315">
        <f t="shared" si="16"/>
        <v>101868778</v>
      </c>
      <c r="L74" s="315">
        <f t="shared" si="16"/>
        <v>233536556</v>
      </c>
      <c r="M74" s="315">
        <f t="shared" si="16"/>
        <v>0</v>
      </c>
      <c r="N74" s="315">
        <f t="shared" si="16"/>
        <v>9467484</v>
      </c>
      <c r="O74" s="315">
        <f t="shared" si="16"/>
        <v>0</v>
      </c>
      <c r="P74" s="315">
        <f t="shared" si="16"/>
        <v>9467484</v>
      </c>
      <c r="Q74" s="315">
        <f t="shared" si="16"/>
        <v>0</v>
      </c>
      <c r="R74" s="315">
        <f t="shared" si="16"/>
        <v>0</v>
      </c>
      <c r="S74" s="315">
        <f t="shared" si="16"/>
        <v>0</v>
      </c>
      <c r="T74" s="315">
        <f t="shared" si="16"/>
        <v>0</v>
      </c>
      <c r="U74" s="315">
        <f t="shared" si="16"/>
        <v>0</v>
      </c>
      <c r="V74" s="315">
        <f t="shared" si="16"/>
        <v>13193245</v>
      </c>
      <c r="W74" s="315">
        <f t="shared" si="16"/>
        <v>0</v>
      </c>
      <c r="X74" s="315">
        <f t="shared" si="16"/>
        <v>13193245</v>
      </c>
      <c r="Y74" s="315">
        <f t="shared" si="16"/>
        <v>0</v>
      </c>
      <c r="Z74" s="315">
        <f t="shared" si="16"/>
        <v>1274006440</v>
      </c>
      <c r="AA74" s="315">
        <f t="shared" si="16"/>
        <v>273328037</v>
      </c>
      <c r="AB74" s="315">
        <f t="shared" si="16"/>
        <v>1000678403</v>
      </c>
      <c r="AC74" s="315">
        <f t="shared" si="16"/>
        <v>0</v>
      </c>
      <c r="AD74" s="300"/>
    </row>
    <row r="75" spans="1:30" ht="15.95" customHeight="1">
      <c r="A75" s="301" t="s">
        <v>299</v>
      </c>
      <c r="B75" s="318"/>
      <c r="C75" s="318"/>
      <c r="D75" s="318"/>
      <c r="E75" s="318"/>
      <c r="F75" s="318"/>
      <c r="G75" s="318"/>
      <c r="H75" s="318"/>
      <c r="I75" s="318"/>
      <c r="J75" s="318"/>
      <c r="K75" s="318"/>
      <c r="L75" s="318"/>
      <c r="M75" s="318"/>
      <c r="N75" s="318"/>
      <c r="O75" s="318"/>
      <c r="P75" s="318"/>
      <c r="Q75" s="318"/>
      <c r="R75" s="318"/>
      <c r="S75" s="318"/>
      <c r="T75" s="318"/>
      <c r="U75" s="318"/>
      <c r="V75" s="318"/>
      <c r="W75" s="318"/>
      <c r="X75" s="318"/>
      <c r="Y75" s="318"/>
      <c r="Z75" s="302"/>
      <c r="AA75" s="302"/>
      <c r="AB75" s="302">
        <f t="shared" si="15"/>
        <v>0</v>
      </c>
      <c r="AC75" s="303"/>
      <c r="AD75" s="304"/>
    </row>
    <row r="76" spans="1:30" ht="15.95" customHeight="1">
      <c r="A76" s="323" t="s">
        <v>334</v>
      </c>
      <c r="B76" s="311">
        <v>27449935</v>
      </c>
      <c r="C76" s="311"/>
      <c r="D76" s="311">
        <v>27449935</v>
      </c>
      <c r="E76" s="311"/>
      <c r="F76" s="311">
        <v>3594487</v>
      </c>
      <c r="G76" s="311"/>
      <c r="H76" s="311">
        <v>3594487</v>
      </c>
      <c r="I76" s="311"/>
      <c r="J76" s="311">
        <v>24749581</v>
      </c>
      <c r="K76" s="311"/>
      <c r="L76" s="311">
        <v>24749581</v>
      </c>
      <c r="M76" s="311"/>
      <c r="N76" s="311"/>
      <c r="O76" s="311"/>
      <c r="P76" s="311"/>
      <c r="Q76" s="311"/>
      <c r="R76" s="311"/>
      <c r="S76" s="311"/>
      <c r="T76" s="311"/>
      <c r="U76" s="311"/>
      <c r="V76" s="311"/>
      <c r="W76" s="311"/>
      <c r="X76" s="311"/>
      <c r="Y76" s="311"/>
      <c r="Z76" s="302">
        <f>SUM(B76+F76+J76+N76+R76+V76)</f>
        <v>55794003</v>
      </c>
      <c r="AA76" s="302">
        <f t="shared" ref="AA76:AC91" si="17">C76+G76+K76+O76+S76+W76</f>
        <v>0</v>
      </c>
      <c r="AB76" s="302">
        <f t="shared" si="15"/>
        <v>55794003</v>
      </c>
      <c r="AC76" s="303">
        <f t="shared" si="17"/>
        <v>0</v>
      </c>
      <c r="AD76" s="304"/>
    </row>
    <row r="77" spans="1:30" ht="15.95" customHeight="1">
      <c r="A77" s="323" t="s">
        <v>335</v>
      </c>
      <c r="B77" s="311">
        <v>41831123</v>
      </c>
      <c r="C77" s="311"/>
      <c r="D77" s="311">
        <v>41831123</v>
      </c>
      <c r="E77" s="311"/>
      <c r="F77" s="311">
        <v>5484279</v>
      </c>
      <c r="G77" s="311"/>
      <c r="H77" s="311">
        <v>5484279</v>
      </c>
      <c r="I77" s="311"/>
      <c r="J77" s="311">
        <v>29460458</v>
      </c>
      <c r="K77" s="311"/>
      <c r="L77" s="311">
        <v>29460458</v>
      </c>
      <c r="M77" s="311"/>
      <c r="N77" s="311"/>
      <c r="O77" s="311"/>
      <c r="P77" s="311"/>
      <c r="Q77" s="311"/>
      <c r="R77" s="311"/>
      <c r="S77" s="311"/>
      <c r="T77" s="311"/>
      <c r="U77" s="311"/>
      <c r="V77" s="311"/>
      <c r="W77" s="311"/>
      <c r="X77" s="311"/>
      <c r="Y77" s="311"/>
      <c r="Z77" s="302">
        <f t="shared" ref="Z77:Z91" si="18">B77+F77+J77+N77+R77+V77</f>
        <v>76775860</v>
      </c>
      <c r="AA77" s="302">
        <f t="shared" si="17"/>
        <v>0</v>
      </c>
      <c r="AB77" s="302">
        <f t="shared" si="15"/>
        <v>76775860</v>
      </c>
      <c r="AC77" s="303">
        <f t="shared" si="17"/>
        <v>0</v>
      </c>
      <c r="AD77" s="304"/>
    </row>
    <row r="78" spans="1:30" ht="15.95" customHeight="1">
      <c r="A78" s="323" t="s">
        <v>336</v>
      </c>
      <c r="B78" s="311">
        <v>42251865</v>
      </c>
      <c r="C78" s="311"/>
      <c r="D78" s="311">
        <v>42251865</v>
      </c>
      <c r="E78" s="311"/>
      <c r="F78" s="311">
        <v>5770083</v>
      </c>
      <c r="G78" s="311"/>
      <c r="H78" s="311">
        <v>5770083</v>
      </c>
      <c r="I78" s="311"/>
      <c r="J78" s="311">
        <v>30114699</v>
      </c>
      <c r="K78" s="311"/>
      <c r="L78" s="311">
        <v>30114699</v>
      </c>
      <c r="M78" s="311"/>
      <c r="N78" s="311"/>
      <c r="O78" s="311"/>
      <c r="P78" s="311"/>
      <c r="Q78" s="311"/>
      <c r="R78" s="311"/>
      <c r="S78" s="311"/>
      <c r="T78" s="311"/>
      <c r="U78" s="311"/>
      <c r="V78" s="311"/>
      <c r="W78" s="311"/>
      <c r="X78" s="311"/>
      <c r="Y78" s="311"/>
      <c r="Z78" s="302">
        <f t="shared" si="18"/>
        <v>78136647</v>
      </c>
      <c r="AA78" s="302">
        <f t="shared" si="17"/>
        <v>0</v>
      </c>
      <c r="AB78" s="302">
        <f t="shared" si="17"/>
        <v>78136647</v>
      </c>
      <c r="AC78" s="303">
        <f t="shared" si="17"/>
        <v>0</v>
      </c>
      <c r="AD78" s="304"/>
    </row>
    <row r="79" spans="1:30" ht="15.95" customHeight="1">
      <c r="A79" s="323" t="s">
        <v>337</v>
      </c>
      <c r="B79" s="311">
        <v>21961833</v>
      </c>
      <c r="C79" s="311"/>
      <c r="D79" s="311">
        <v>21961833</v>
      </c>
      <c r="E79" s="311"/>
      <c r="F79" s="311">
        <v>3014699</v>
      </c>
      <c r="G79" s="311"/>
      <c r="H79" s="311">
        <v>3014699</v>
      </c>
      <c r="I79" s="311"/>
      <c r="J79" s="311">
        <v>17568337</v>
      </c>
      <c r="K79" s="311"/>
      <c r="L79" s="311">
        <v>17568337</v>
      </c>
      <c r="M79" s="311"/>
      <c r="N79" s="311"/>
      <c r="O79" s="311"/>
      <c r="P79" s="311"/>
      <c r="Q79" s="311"/>
      <c r="R79" s="311"/>
      <c r="S79" s="311"/>
      <c r="T79" s="311"/>
      <c r="U79" s="311"/>
      <c r="V79" s="311"/>
      <c r="W79" s="311"/>
      <c r="X79" s="311"/>
      <c r="Y79" s="311"/>
      <c r="Z79" s="302">
        <f t="shared" si="18"/>
        <v>42544869</v>
      </c>
      <c r="AA79" s="302">
        <f t="shared" si="17"/>
        <v>0</v>
      </c>
      <c r="AB79" s="302">
        <f t="shared" si="17"/>
        <v>42544869</v>
      </c>
      <c r="AC79" s="303">
        <f t="shared" si="17"/>
        <v>0</v>
      </c>
      <c r="AD79" s="304"/>
    </row>
    <row r="80" spans="1:30" ht="15.95" customHeight="1">
      <c r="A80" s="323" t="s">
        <v>338</v>
      </c>
      <c r="B80" s="311">
        <v>49842922</v>
      </c>
      <c r="C80" s="311">
        <v>49842922</v>
      </c>
      <c r="D80" s="311"/>
      <c r="E80" s="311"/>
      <c r="F80" s="311">
        <v>7304586</v>
      </c>
      <c r="G80" s="311">
        <v>7304586</v>
      </c>
      <c r="H80" s="311"/>
      <c r="I80" s="311"/>
      <c r="J80" s="311">
        <v>4882938</v>
      </c>
      <c r="K80" s="311">
        <v>4882938</v>
      </c>
      <c r="L80" s="311"/>
      <c r="M80" s="311"/>
      <c r="N80" s="311"/>
      <c r="O80" s="311"/>
      <c r="P80" s="311"/>
      <c r="Q80" s="311"/>
      <c r="R80" s="311"/>
      <c r="S80" s="311"/>
      <c r="T80" s="311"/>
      <c r="U80" s="311"/>
      <c r="V80" s="311"/>
      <c r="W80" s="311"/>
      <c r="X80" s="311"/>
      <c r="Y80" s="311"/>
      <c r="Z80" s="302">
        <f t="shared" si="18"/>
        <v>62030446</v>
      </c>
      <c r="AA80" s="302">
        <f t="shared" si="17"/>
        <v>62030446</v>
      </c>
      <c r="AB80" s="302">
        <f t="shared" si="17"/>
        <v>0</v>
      </c>
      <c r="AC80" s="303">
        <f t="shared" si="17"/>
        <v>0</v>
      </c>
      <c r="AD80" s="304"/>
    </row>
    <row r="81" spans="1:30" ht="15.95" customHeight="1">
      <c r="A81" s="323" t="s">
        <v>339</v>
      </c>
      <c r="B81" s="311">
        <v>12702960</v>
      </c>
      <c r="C81" s="311">
        <v>12702960</v>
      </c>
      <c r="D81" s="311"/>
      <c r="E81" s="311"/>
      <c r="F81" s="311">
        <v>1665649</v>
      </c>
      <c r="G81" s="311">
        <v>1665649</v>
      </c>
      <c r="H81" s="311"/>
      <c r="I81" s="311"/>
      <c r="J81" s="311">
        <v>789600</v>
      </c>
      <c r="K81" s="311">
        <v>789600</v>
      </c>
      <c r="L81" s="311"/>
      <c r="M81" s="311"/>
      <c r="N81" s="311"/>
      <c r="O81" s="311"/>
      <c r="P81" s="311"/>
      <c r="Q81" s="311"/>
      <c r="R81" s="311"/>
      <c r="S81" s="311"/>
      <c r="T81" s="311"/>
      <c r="U81" s="311"/>
      <c r="V81" s="311"/>
      <c r="W81" s="311"/>
      <c r="X81" s="311"/>
      <c r="Y81" s="311"/>
      <c r="Z81" s="302">
        <f t="shared" si="18"/>
        <v>15158209</v>
      </c>
      <c r="AA81" s="302">
        <f t="shared" si="17"/>
        <v>15158209</v>
      </c>
      <c r="AB81" s="302">
        <f t="shared" si="17"/>
        <v>0</v>
      </c>
      <c r="AC81" s="303">
        <f t="shared" si="17"/>
        <v>0</v>
      </c>
      <c r="AD81" s="304"/>
    </row>
    <row r="82" spans="1:30" ht="15.95" customHeight="1">
      <c r="A82" s="323" t="s">
        <v>340</v>
      </c>
      <c r="B82" s="311"/>
      <c r="C82" s="311"/>
      <c r="D82" s="311"/>
      <c r="E82" s="311"/>
      <c r="F82" s="311"/>
      <c r="G82" s="311"/>
      <c r="H82" s="311"/>
      <c r="I82" s="311"/>
      <c r="J82" s="311">
        <v>84110697</v>
      </c>
      <c r="K82" s="311">
        <v>84110697</v>
      </c>
      <c r="L82" s="311"/>
      <c r="M82" s="311"/>
      <c r="N82" s="311"/>
      <c r="O82" s="311"/>
      <c r="P82" s="311"/>
      <c r="Q82" s="311"/>
      <c r="R82" s="311"/>
      <c r="S82" s="311"/>
      <c r="T82" s="311"/>
      <c r="U82" s="311"/>
      <c r="V82" s="311"/>
      <c r="W82" s="311"/>
      <c r="X82" s="311"/>
      <c r="Y82" s="311"/>
      <c r="Z82" s="302">
        <f t="shared" si="18"/>
        <v>84110697</v>
      </c>
      <c r="AA82" s="302">
        <f t="shared" si="17"/>
        <v>84110697</v>
      </c>
      <c r="AB82" s="302">
        <f t="shared" si="17"/>
        <v>0</v>
      </c>
      <c r="AC82" s="303">
        <f t="shared" si="17"/>
        <v>0</v>
      </c>
      <c r="AD82" s="304"/>
    </row>
    <row r="83" spans="1:30" ht="15.95" customHeight="1">
      <c r="A83" s="323" t="s">
        <v>341</v>
      </c>
      <c r="B83" s="311">
        <v>463965167</v>
      </c>
      <c r="C83" s="311"/>
      <c r="D83" s="311">
        <v>463965167</v>
      </c>
      <c r="E83" s="311"/>
      <c r="F83" s="311">
        <v>45446872</v>
      </c>
      <c r="G83" s="311"/>
      <c r="H83" s="311">
        <v>45446872</v>
      </c>
      <c r="I83" s="311"/>
      <c r="J83" s="311">
        <v>108588460</v>
      </c>
      <c r="K83" s="311"/>
      <c r="L83" s="311">
        <v>108588460</v>
      </c>
      <c r="M83" s="311"/>
      <c r="N83" s="311"/>
      <c r="O83" s="311"/>
      <c r="P83" s="311"/>
      <c r="Q83" s="311"/>
      <c r="R83" s="311"/>
      <c r="S83" s="311"/>
      <c r="T83" s="311"/>
      <c r="U83" s="311"/>
      <c r="V83" s="311">
        <v>13193245</v>
      </c>
      <c r="W83" s="311"/>
      <c r="X83" s="311">
        <v>13193245</v>
      </c>
      <c r="Y83" s="311"/>
      <c r="Z83" s="302">
        <f t="shared" si="18"/>
        <v>631193744</v>
      </c>
      <c r="AA83" s="302">
        <f t="shared" si="17"/>
        <v>0</v>
      </c>
      <c r="AB83" s="302">
        <f t="shared" si="17"/>
        <v>631193744</v>
      </c>
      <c r="AC83" s="303">
        <f t="shared" si="17"/>
        <v>0</v>
      </c>
      <c r="AD83" s="304"/>
    </row>
    <row r="84" spans="1:30" ht="15.95" customHeight="1">
      <c r="A84" s="323" t="s">
        <v>342</v>
      </c>
      <c r="B84" s="311">
        <v>55254587</v>
      </c>
      <c r="C84" s="311"/>
      <c r="D84" s="311">
        <v>55254587</v>
      </c>
      <c r="E84" s="311"/>
      <c r="F84" s="311">
        <v>6852095</v>
      </c>
      <c r="G84" s="311"/>
      <c r="H84" s="311">
        <v>6852095</v>
      </c>
      <c r="I84" s="311"/>
      <c r="J84" s="311">
        <v>6900162</v>
      </c>
      <c r="K84" s="311"/>
      <c r="L84" s="311">
        <v>6900162</v>
      </c>
      <c r="M84" s="311"/>
      <c r="N84" s="311"/>
      <c r="O84" s="311"/>
      <c r="P84" s="311"/>
      <c r="Q84" s="311"/>
      <c r="R84" s="311"/>
      <c r="S84" s="311"/>
      <c r="T84" s="311"/>
      <c r="U84" s="311"/>
      <c r="V84" s="311"/>
      <c r="W84" s="311"/>
      <c r="X84" s="311"/>
      <c r="Y84" s="311"/>
      <c r="Z84" s="302">
        <f t="shared" si="18"/>
        <v>69006844</v>
      </c>
      <c r="AA84" s="302">
        <f t="shared" si="17"/>
        <v>0</v>
      </c>
      <c r="AB84" s="302">
        <f t="shared" si="17"/>
        <v>69006844</v>
      </c>
      <c r="AC84" s="303">
        <f t="shared" si="17"/>
        <v>0</v>
      </c>
      <c r="AD84" s="304"/>
    </row>
    <row r="85" spans="1:30" ht="15.95" customHeight="1">
      <c r="A85" s="323" t="s">
        <v>343</v>
      </c>
      <c r="B85" s="311">
        <v>87218398</v>
      </c>
      <c r="C85" s="311">
        <v>87218398</v>
      </c>
      <c r="D85" s="311"/>
      <c r="E85" s="311"/>
      <c r="F85" s="311">
        <v>12724744</v>
      </c>
      <c r="G85" s="311">
        <v>12724744</v>
      </c>
      <c r="H85" s="311"/>
      <c r="I85" s="311"/>
      <c r="J85" s="311">
        <v>12085543</v>
      </c>
      <c r="K85" s="311">
        <v>12085543</v>
      </c>
      <c r="L85" s="311"/>
      <c r="M85" s="311"/>
      <c r="N85" s="311"/>
      <c r="O85" s="311"/>
      <c r="P85" s="311"/>
      <c r="Q85" s="311"/>
      <c r="R85" s="311"/>
      <c r="S85" s="311"/>
      <c r="T85" s="311"/>
      <c r="U85" s="311"/>
      <c r="V85" s="311"/>
      <c r="W85" s="311"/>
      <c r="X85" s="311"/>
      <c r="Y85" s="311"/>
      <c r="Z85" s="302">
        <f t="shared" si="18"/>
        <v>112028685</v>
      </c>
      <c r="AA85" s="302">
        <f t="shared" si="17"/>
        <v>112028685</v>
      </c>
      <c r="AB85" s="302">
        <f t="shared" si="17"/>
        <v>0</v>
      </c>
      <c r="AC85" s="303">
        <f t="shared" si="17"/>
        <v>0</v>
      </c>
      <c r="AD85" s="304"/>
    </row>
    <row r="86" spans="1:30" ht="15.95" customHeight="1">
      <c r="A86" s="323" t="s">
        <v>380</v>
      </c>
      <c r="B86" s="311"/>
      <c r="C86" s="311"/>
      <c r="D86" s="311"/>
      <c r="E86" s="311"/>
      <c r="F86" s="311"/>
      <c r="G86" s="311"/>
      <c r="H86" s="311"/>
      <c r="I86" s="311"/>
      <c r="J86" s="311">
        <v>1523479</v>
      </c>
      <c r="K86" s="311"/>
      <c r="L86" s="311">
        <v>1523479</v>
      </c>
      <c r="M86" s="311"/>
      <c r="N86" s="311"/>
      <c r="O86" s="311"/>
      <c r="P86" s="311"/>
      <c r="Q86" s="311"/>
      <c r="R86" s="311"/>
      <c r="S86" s="311"/>
      <c r="T86" s="311"/>
      <c r="U86" s="311"/>
      <c r="V86" s="311"/>
      <c r="W86" s="311"/>
      <c r="X86" s="311"/>
      <c r="Y86" s="311"/>
      <c r="Z86" s="302">
        <f t="shared" si="18"/>
        <v>1523479</v>
      </c>
      <c r="AA86" s="302">
        <f t="shared" si="17"/>
        <v>0</v>
      </c>
      <c r="AB86" s="302">
        <f t="shared" si="17"/>
        <v>1523479</v>
      </c>
      <c r="AC86" s="303"/>
      <c r="AD86" s="304"/>
    </row>
    <row r="87" spans="1:30" ht="15.95" customHeight="1">
      <c r="A87" s="323" t="s">
        <v>381</v>
      </c>
      <c r="B87" s="311"/>
      <c r="C87" s="311"/>
      <c r="D87" s="311"/>
      <c r="E87" s="311"/>
      <c r="F87" s="311"/>
      <c r="G87" s="311"/>
      <c r="H87" s="311"/>
      <c r="I87" s="311"/>
      <c r="J87" s="311">
        <v>429483</v>
      </c>
      <c r="K87" s="311"/>
      <c r="L87" s="311">
        <v>429483</v>
      </c>
      <c r="M87" s="311"/>
      <c r="N87" s="311"/>
      <c r="O87" s="311"/>
      <c r="P87" s="311"/>
      <c r="Q87" s="311"/>
      <c r="R87" s="311"/>
      <c r="S87" s="311"/>
      <c r="T87" s="311"/>
      <c r="U87" s="311"/>
      <c r="V87" s="311"/>
      <c r="W87" s="311"/>
      <c r="X87" s="311"/>
      <c r="Y87" s="311"/>
      <c r="Z87" s="302">
        <f t="shared" si="18"/>
        <v>429483</v>
      </c>
      <c r="AA87" s="302">
        <f t="shared" si="17"/>
        <v>0</v>
      </c>
      <c r="AB87" s="302">
        <f t="shared" si="17"/>
        <v>429483</v>
      </c>
      <c r="AC87" s="303"/>
      <c r="AD87" s="304"/>
    </row>
    <row r="88" spans="1:30" ht="15.95" customHeight="1">
      <c r="A88" s="323" t="s">
        <v>382</v>
      </c>
      <c r="B88" s="311"/>
      <c r="C88" s="311"/>
      <c r="D88" s="311"/>
      <c r="E88" s="311"/>
      <c r="F88" s="311"/>
      <c r="G88" s="311"/>
      <c r="H88" s="311"/>
      <c r="I88" s="311"/>
      <c r="J88" s="311">
        <v>6417065</v>
      </c>
      <c r="K88" s="311"/>
      <c r="L88" s="311">
        <v>6417065</v>
      </c>
      <c r="M88" s="311"/>
      <c r="N88" s="311"/>
      <c r="O88" s="311"/>
      <c r="P88" s="311"/>
      <c r="Q88" s="311"/>
      <c r="R88" s="311"/>
      <c r="S88" s="311"/>
      <c r="T88" s="311"/>
      <c r="U88" s="311"/>
      <c r="V88" s="311"/>
      <c r="W88" s="311"/>
      <c r="X88" s="311"/>
      <c r="Y88" s="311"/>
      <c r="Z88" s="302">
        <f t="shared" si="18"/>
        <v>6417065</v>
      </c>
      <c r="AA88" s="302">
        <f t="shared" si="17"/>
        <v>0</v>
      </c>
      <c r="AB88" s="302">
        <f t="shared" si="17"/>
        <v>6417065</v>
      </c>
      <c r="AC88" s="303"/>
      <c r="AD88" s="304"/>
    </row>
    <row r="89" spans="1:30" ht="15.95" customHeight="1">
      <c r="A89" s="323" t="s">
        <v>34</v>
      </c>
      <c r="B89" s="311">
        <v>285000</v>
      </c>
      <c r="C89" s="311"/>
      <c r="D89" s="311">
        <v>285000</v>
      </c>
      <c r="E89" s="311"/>
      <c r="F89" s="311">
        <v>19586</v>
      </c>
      <c r="G89" s="311"/>
      <c r="H89" s="311">
        <v>19586</v>
      </c>
      <c r="I89" s="311"/>
      <c r="J89" s="311"/>
      <c r="K89" s="311"/>
      <c r="L89" s="311"/>
      <c r="M89" s="311"/>
      <c r="N89" s="311"/>
      <c r="O89" s="311"/>
      <c r="P89" s="311"/>
      <c r="Q89" s="311"/>
      <c r="R89" s="311"/>
      <c r="S89" s="311"/>
      <c r="T89" s="311"/>
      <c r="U89" s="311"/>
      <c r="V89" s="311"/>
      <c r="W89" s="311"/>
      <c r="X89" s="311"/>
      <c r="Y89" s="311"/>
      <c r="Z89" s="302">
        <f t="shared" si="18"/>
        <v>304586</v>
      </c>
      <c r="AA89" s="302">
        <f t="shared" si="17"/>
        <v>0</v>
      </c>
      <c r="AB89" s="302">
        <f t="shared" si="17"/>
        <v>304586</v>
      </c>
      <c r="AC89" s="303">
        <f t="shared" si="17"/>
        <v>0</v>
      </c>
      <c r="AD89" s="304"/>
    </row>
    <row r="90" spans="1:30" ht="15.95" customHeight="1">
      <c r="A90" s="323" t="s">
        <v>383</v>
      </c>
      <c r="B90" s="311">
        <v>19201982</v>
      </c>
      <c r="C90" s="311"/>
      <c r="D90" s="311">
        <v>19201982</v>
      </c>
      <c r="E90" s="311"/>
      <c r="F90" s="311">
        <v>2097525</v>
      </c>
      <c r="G90" s="311"/>
      <c r="H90" s="311">
        <v>2097525</v>
      </c>
      <c r="I90" s="311"/>
      <c r="J90" s="311">
        <v>7784832</v>
      </c>
      <c r="K90" s="311"/>
      <c r="L90" s="311">
        <v>7784832</v>
      </c>
      <c r="M90" s="311"/>
      <c r="N90" s="311"/>
      <c r="O90" s="311"/>
      <c r="P90" s="311"/>
      <c r="Q90" s="311"/>
      <c r="R90" s="311"/>
      <c r="S90" s="311"/>
      <c r="T90" s="311"/>
      <c r="U90" s="311"/>
      <c r="V90" s="311"/>
      <c r="W90" s="311"/>
      <c r="X90" s="311"/>
      <c r="Y90" s="311"/>
      <c r="Z90" s="302">
        <f t="shared" si="18"/>
        <v>29084339</v>
      </c>
      <c r="AA90" s="302">
        <f t="shared" si="17"/>
        <v>0</v>
      </c>
      <c r="AB90" s="302">
        <f t="shared" si="17"/>
        <v>29084339</v>
      </c>
      <c r="AC90" s="303"/>
      <c r="AD90" s="304"/>
    </row>
    <row r="91" spans="1:30" ht="15.95" customHeight="1">
      <c r="A91" s="323" t="s">
        <v>344</v>
      </c>
      <c r="B91" s="311"/>
      <c r="C91" s="311"/>
      <c r="D91" s="311"/>
      <c r="E91" s="311"/>
      <c r="F91" s="311"/>
      <c r="G91" s="311"/>
      <c r="H91" s="311"/>
      <c r="I91" s="311"/>
      <c r="J91" s="311"/>
      <c r="K91" s="311"/>
      <c r="L91" s="311"/>
      <c r="M91" s="311"/>
      <c r="N91" s="311">
        <v>9467484</v>
      </c>
      <c r="O91" s="311"/>
      <c r="P91" s="311">
        <v>9467484</v>
      </c>
      <c r="Q91" s="311"/>
      <c r="R91" s="311"/>
      <c r="S91" s="311"/>
      <c r="T91" s="311"/>
      <c r="U91" s="311"/>
      <c r="V91" s="311"/>
      <c r="W91" s="311"/>
      <c r="X91" s="311"/>
      <c r="Y91" s="311"/>
      <c r="Z91" s="302">
        <f t="shared" si="18"/>
        <v>9467484</v>
      </c>
      <c r="AA91" s="302">
        <f t="shared" si="17"/>
        <v>0</v>
      </c>
      <c r="AB91" s="302">
        <f t="shared" si="17"/>
        <v>9467484</v>
      </c>
      <c r="AC91" s="303"/>
      <c r="AD91" s="304"/>
    </row>
    <row r="92" spans="1:30" ht="15.95" customHeight="1">
      <c r="A92" s="323"/>
      <c r="B92" s="311"/>
      <c r="C92" s="311"/>
      <c r="D92" s="311"/>
      <c r="E92" s="311"/>
      <c r="F92" s="311"/>
      <c r="G92" s="311"/>
      <c r="H92" s="311"/>
      <c r="I92" s="311"/>
      <c r="J92" s="311"/>
      <c r="K92" s="311"/>
      <c r="L92" s="311"/>
      <c r="M92" s="311"/>
      <c r="N92" s="311"/>
      <c r="O92" s="311"/>
      <c r="P92" s="311"/>
      <c r="Q92" s="311"/>
      <c r="R92" s="311"/>
      <c r="S92" s="311"/>
      <c r="T92" s="311"/>
      <c r="U92" s="311"/>
      <c r="V92" s="311"/>
      <c r="W92" s="311"/>
      <c r="X92" s="311"/>
      <c r="Y92" s="311"/>
      <c r="Z92" s="302"/>
      <c r="AA92" s="302"/>
      <c r="AB92" s="302"/>
      <c r="AC92" s="303"/>
      <c r="AD92" s="304"/>
    </row>
    <row r="93" spans="1:30" s="264" customFormat="1" ht="18" customHeight="1">
      <c r="A93" s="297" t="s">
        <v>345</v>
      </c>
      <c r="B93" s="315">
        <f>SUM(B95:B99)</f>
        <v>156180926</v>
      </c>
      <c r="C93" s="315">
        <f t="shared" ref="C93:AC93" si="19">SUM(C95:C99)</f>
        <v>53448594</v>
      </c>
      <c r="D93" s="315">
        <f t="shared" si="19"/>
        <v>102732332</v>
      </c>
      <c r="E93" s="315">
        <f t="shared" si="19"/>
        <v>0</v>
      </c>
      <c r="F93" s="315">
        <f t="shared" si="19"/>
        <v>21009570</v>
      </c>
      <c r="G93" s="315">
        <f t="shared" si="19"/>
        <v>7264310</v>
      </c>
      <c r="H93" s="315">
        <f t="shared" si="19"/>
        <v>13745260</v>
      </c>
      <c r="I93" s="315">
        <f t="shared" si="19"/>
        <v>0</v>
      </c>
      <c r="J93" s="315">
        <f t="shared" si="19"/>
        <v>84703914</v>
      </c>
      <c r="K93" s="315">
        <f t="shared" si="19"/>
        <v>4817232</v>
      </c>
      <c r="L93" s="315">
        <f t="shared" si="19"/>
        <v>79886682</v>
      </c>
      <c r="M93" s="315">
        <f t="shared" si="19"/>
        <v>0</v>
      </c>
      <c r="N93" s="315">
        <f t="shared" si="19"/>
        <v>3600000</v>
      </c>
      <c r="O93" s="315">
        <f t="shared" si="19"/>
        <v>0</v>
      </c>
      <c r="P93" s="315">
        <f t="shared" si="19"/>
        <v>3600000</v>
      </c>
      <c r="Q93" s="315">
        <f t="shared" si="19"/>
        <v>0</v>
      </c>
      <c r="R93" s="315">
        <f t="shared" si="19"/>
        <v>0</v>
      </c>
      <c r="S93" s="315">
        <f t="shared" si="19"/>
        <v>0</v>
      </c>
      <c r="T93" s="315">
        <f t="shared" si="19"/>
        <v>0</v>
      </c>
      <c r="U93" s="315">
        <f t="shared" si="19"/>
        <v>0</v>
      </c>
      <c r="V93" s="315">
        <f t="shared" si="19"/>
        <v>5378750</v>
      </c>
      <c r="W93" s="315">
        <f t="shared" si="19"/>
        <v>0</v>
      </c>
      <c r="X93" s="315">
        <f t="shared" si="19"/>
        <v>5378750</v>
      </c>
      <c r="Y93" s="315">
        <f t="shared" si="19"/>
        <v>0</v>
      </c>
      <c r="Z93" s="315">
        <f t="shared" si="19"/>
        <v>270873160</v>
      </c>
      <c r="AA93" s="315">
        <f t="shared" si="19"/>
        <v>65530136</v>
      </c>
      <c r="AB93" s="315">
        <f t="shared" si="19"/>
        <v>205343024</v>
      </c>
      <c r="AC93" s="316">
        <f t="shared" si="19"/>
        <v>0</v>
      </c>
      <c r="AD93" s="300"/>
    </row>
    <row r="94" spans="1:30" ht="15.95" customHeight="1">
      <c r="A94" s="301" t="s">
        <v>346</v>
      </c>
      <c r="B94" s="318"/>
      <c r="C94" s="318"/>
      <c r="D94" s="318"/>
      <c r="E94" s="318"/>
      <c r="F94" s="318"/>
      <c r="G94" s="318"/>
      <c r="H94" s="318"/>
      <c r="I94" s="318"/>
      <c r="J94" s="318"/>
      <c r="K94" s="318"/>
      <c r="L94" s="318"/>
      <c r="M94" s="318"/>
      <c r="N94" s="318"/>
      <c r="O94" s="318"/>
      <c r="P94" s="318"/>
      <c r="Q94" s="318"/>
      <c r="R94" s="318"/>
      <c r="S94" s="318"/>
      <c r="T94" s="318"/>
      <c r="U94" s="318"/>
      <c r="V94" s="318"/>
      <c r="W94" s="318"/>
      <c r="X94" s="318"/>
      <c r="Y94" s="318"/>
      <c r="Z94" s="302"/>
      <c r="AA94" s="302"/>
      <c r="AB94" s="302"/>
      <c r="AC94" s="303"/>
      <c r="AD94" s="304"/>
    </row>
    <row r="95" spans="1:30" ht="15.95" customHeight="1">
      <c r="A95" s="323" t="s">
        <v>347</v>
      </c>
      <c r="B95" s="311">
        <v>61800142</v>
      </c>
      <c r="C95" s="311"/>
      <c r="D95" s="311">
        <v>61800142</v>
      </c>
      <c r="E95" s="311"/>
      <c r="F95" s="311">
        <v>8268054</v>
      </c>
      <c r="G95" s="311"/>
      <c r="H95" s="311">
        <v>8268054</v>
      </c>
      <c r="I95" s="311"/>
      <c r="J95" s="311">
        <v>42242384</v>
      </c>
      <c r="K95" s="311"/>
      <c r="L95" s="311">
        <v>42242384</v>
      </c>
      <c r="M95" s="311"/>
      <c r="N95" s="311">
        <v>2160000</v>
      </c>
      <c r="O95" s="311"/>
      <c r="P95" s="311">
        <v>2160000</v>
      </c>
      <c r="Q95" s="311"/>
      <c r="R95" s="311"/>
      <c r="S95" s="311"/>
      <c r="T95" s="311"/>
      <c r="U95" s="311"/>
      <c r="V95" s="311">
        <v>3227248</v>
      </c>
      <c r="W95" s="311"/>
      <c r="X95" s="311">
        <v>3227248</v>
      </c>
      <c r="Y95" s="311"/>
      <c r="Z95" s="302">
        <f>B95+F95+J95+N95+V95</f>
        <v>117697828</v>
      </c>
      <c r="AA95" s="302">
        <f>C95+E95+G95+K95+O95</f>
        <v>0</v>
      </c>
      <c r="AB95" s="302">
        <f t="shared" ref="AB95:AB99" si="20">D95+H95+L95+P95+T95+X95</f>
        <v>117697828</v>
      </c>
      <c r="AC95" s="303"/>
      <c r="AD95" s="304"/>
    </row>
    <row r="96" spans="1:30" ht="15.95" customHeight="1">
      <c r="A96" s="323" t="s">
        <v>348</v>
      </c>
      <c r="B96" s="311">
        <v>40932190</v>
      </c>
      <c r="C96" s="311"/>
      <c r="D96" s="311">
        <v>40932190</v>
      </c>
      <c r="E96" s="311"/>
      <c r="F96" s="311">
        <v>5477206</v>
      </c>
      <c r="G96" s="311"/>
      <c r="H96" s="311">
        <v>5477206</v>
      </c>
      <c r="I96" s="311"/>
      <c r="J96" s="311">
        <v>28137242</v>
      </c>
      <c r="K96" s="311"/>
      <c r="L96" s="311">
        <v>28137242</v>
      </c>
      <c r="M96" s="311"/>
      <c r="N96" s="311">
        <v>1440000</v>
      </c>
      <c r="O96" s="311"/>
      <c r="P96" s="311">
        <v>1440000</v>
      </c>
      <c r="Q96" s="311"/>
      <c r="R96" s="311"/>
      <c r="S96" s="311"/>
      <c r="T96" s="311"/>
      <c r="U96" s="311"/>
      <c r="V96" s="311">
        <v>2151502</v>
      </c>
      <c r="W96" s="311"/>
      <c r="X96" s="311">
        <v>2151502</v>
      </c>
      <c r="Y96" s="311"/>
      <c r="Z96" s="302">
        <f>SUM(B96,F96,J96,N96,R96,V96)</f>
        <v>78138140</v>
      </c>
      <c r="AA96" s="302">
        <f t="shared" ref="AA96:AA97" si="21">SUM(C96,G96,K96,O96,S96,W96)</f>
        <v>0</v>
      </c>
      <c r="AB96" s="302">
        <f t="shared" si="20"/>
        <v>78138140</v>
      </c>
      <c r="AC96" s="303"/>
      <c r="AD96" s="304"/>
    </row>
    <row r="97" spans="1:30" ht="15.95" customHeight="1">
      <c r="A97" s="323" t="s">
        <v>349</v>
      </c>
      <c r="B97" s="311">
        <v>17175707</v>
      </c>
      <c r="C97" s="311">
        <v>17175707</v>
      </c>
      <c r="D97" s="311"/>
      <c r="E97" s="311"/>
      <c r="F97" s="311">
        <v>2403226</v>
      </c>
      <c r="G97" s="311">
        <v>2403226</v>
      </c>
      <c r="H97" s="311"/>
      <c r="I97" s="311"/>
      <c r="J97" s="311">
        <v>45985</v>
      </c>
      <c r="K97" s="311">
        <v>45985</v>
      </c>
      <c r="L97" s="311"/>
      <c r="M97" s="311"/>
      <c r="N97" s="311"/>
      <c r="O97" s="311"/>
      <c r="P97" s="311"/>
      <c r="Q97" s="311"/>
      <c r="R97" s="311"/>
      <c r="S97" s="311"/>
      <c r="T97" s="311"/>
      <c r="U97" s="311"/>
      <c r="V97" s="311"/>
      <c r="W97" s="311"/>
      <c r="X97" s="311"/>
      <c r="Y97" s="311"/>
      <c r="Z97" s="302">
        <f>B97+F97+J97</f>
        <v>19624918</v>
      </c>
      <c r="AA97" s="302">
        <f t="shared" si="21"/>
        <v>19624918</v>
      </c>
      <c r="AB97" s="302">
        <f t="shared" si="20"/>
        <v>0</v>
      </c>
      <c r="AC97" s="303"/>
      <c r="AD97" s="304"/>
    </row>
    <row r="98" spans="1:30" ht="15.95" customHeight="1">
      <c r="A98" s="323" t="s">
        <v>350</v>
      </c>
      <c r="B98" s="311">
        <v>36272887</v>
      </c>
      <c r="C98" s="311">
        <v>36272887</v>
      </c>
      <c r="D98" s="311"/>
      <c r="E98" s="311"/>
      <c r="F98" s="311">
        <v>4861084</v>
      </c>
      <c r="G98" s="311">
        <v>4861084</v>
      </c>
      <c r="H98" s="311"/>
      <c r="I98" s="311"/>
      <c r="J98" s="311">
        <v>4771247</v>
      </c>
      <c r="K98" s="311">
        <v>4771247</v>
      </c>
      <c r="L98" s="311"/>
      <c r="M98" s="311"/>
      <c r="N98" s="311"/>
      <c r="O98" s="311"/>
      <c r="P98" s="311"/>
      <c r="Q98" s="311"/>
      <c r="R98" s="311"/>
      <c r="S98" s="311"/>
      <c r="T98" s="311"/>
      <c r="U98" s="311"/>
      <c r="V98" s="311"/>
      <c r="W98" s="311"/>
      <c r="X98" s="311"/>
      <c r="Y98" s="311"/>
      <c r="Z98" s="302">
        <f>B98+F98+J98+N98</f>
        <v>45905218</v>
      </c>
      <c r="AA98" s="302">
        <f>C98+E98+G98+K98</f>
        <v>45905218</v>
      </c>
      <c r="AB98" s="302">
        <f t="shared" si="20"/>
        <v>0</v>
      </c>
      <c r="AC98" s="303"/>
      <c r="AD98" s="304"/>
    </row>
    <row r="99" spans="1:30" ht="15" customHeight="1">
      <c r="A99" s="323" t="s">
        <v>384</v>
      </c>
      <c r="B99" s="311"/>
      <c r="C99" s="311"/>
      <c r="D99" s="311"/>
      <c r="E99" s="311"/>
      <c r="F99" s="311"/>
      <c r="G99" s="311"/>
      <c r="H99" s="311"/>
      <c r="I99" s="311"/>
      <c r="J99" s="311">
        <v>9507056</v>
      </c>
      <c r="K99" s="311"/>
      <c r="L99" s="311">
        <v>9507056</v>
      </c>
      <c r="M99" s="311"/>
      <c r="N99" s="311"/>
      <c r="O99" s="311"/>
      <c r="P99" s="311"/>
      <c r="Q99" s="311"/>
      <c r="R99" s="311"/>
      <c r="S99" s="311"/>
      <c r="T99" s="311"/>
      <c r="U99" s="311"/>
      <c r="V99" s="311"/>
      <c r="W99" s="311"/>
      <c r="X99" s="311"/>
      <c r="Y99" s="311"/>
      <c r="Z99" s="302">
        <v>9507056</v>
      </c>
      <c r="AA99" s="302"/>
      <c r="AB99" s="302">
        <f t="shared" si="20"/>
        <v>9507056</v>
      </c>
      <c r="AC99" s="303"/>
      <c r="AD99" s="304"/>
    </row>
    <row r="100" spans="1:30" ht="12" customHeight="1">
      <c r="A100" s="323"/>
      <c r="B100" s="311"/>
      <c r="C100" s="311"/>
      <c r="D100" s="311"/>
      <c r="E100" s="311"/>
      <c r="F100" s="311"/>
      <c r="G100" s="311"/>
      <c r="H100" s="311"/>
      <c r="I100" s="311"/>
      <c r="J100" s="311"/>
      <c r="K100" s="311"/>
      <c r="L100" s="311"/>
      <c r="M100" s="311"/>
      <c r="N100" s="311"/>
      <c r="O100" s="311"/>
      <c r="P100" s="311"/>
      <c r="Q100" s="311"/>
      <c r="R100" s="311"/>
      <c r="S100" s="311"/>
      <c r="T100" s="311"/>
      <c r="U100" s="311"/>
      <c r="V100" s="311"/>
      <c r="W100" s="311"/>
      <c r="X100" s="311"/>
      <c r="Y100" s="311"/>
      <c r="Z100" s="302"/>
      <c r="AA100" s="302"/>
      <c r="AB100" s="302"/>
      <c r="AC100" s="303"/>
      <c r="AD100" s="304"/>
    </row>
    <row r="101" spans="1:30" s="320" customFormat="1" ht="15.95" customHeight="1">
      <c r="A101" s="324" t="s">
        <v>351</v>
      </c>
      <c r="B101" s="315">
        <f t="shared" ref="B101:AC101" si="22">SUM(B68+B70+B74+B93)</f>
        <v>1776320084</v>
      </c>
      <c r="C101" s="315">
        <f t="shared" si="22"/>
        <v>991416154</v>
      </c>
      <c r="D101" s="315">
        <f t="shared" si="22"/>
        <v>784903930</v>
      </c>
      <c r="E101" s="315">
        <f t="shared" si="22"/>
        <v>0</v>
      </c>
      <c r="F101" s="315">
        <f t="shared" si="22"/>
        <v>223604967</v>
      </c>
      <c r="G101" s="315">
        <f t="shared" si="22"/>
        <v>136381665</v>
      </c>
      <c r="H101" s="315">
        <f t="shared" si="22"/>
        <v>87223302</v>
      </c>
      <c r="I101" s="315">
        <f t="shared" si="22"/>
        <v>0</v>
      </c>
      <c r="J101" s="315">
        <f t="shared" si="22"/>
        <v>1001191023</v>
      </c>
      <c r="K101" s="315">
        <f t="shared" si="22"/>
        <v>680591519</v>
      </c>
      <c r="L101" s="315">
        <f t="shared" si="22"/>
        <v>320599504</v>
      </c>
      <c r="M101" s="315">
        <f t="shared" si="22"/>
        <v>0</v>
      </c>
      <c r="N101" s="315">
        <f t="shared" si="22"/>
        <v>18917484</v>
      </c>
      <c r="O101" s="315">
        <f t="shared" si="22"/>
        <v>5850000</v>
      </c>
      <c r="P101" s="315">
        <f t="shared" si="22"/>
        <v>13067484</v>
      </c>
      <c r="Q101" s="315">
        <f t="shared" si="22"/>
        <v>0</v>
      </c>
      <c r="R101" s="315">
        <f t="shared" si="22"/>
        <v>0</v>
      </c>
      <c r="S101" s="315">
        <f t="shared" si="22"/>
        <v>0</v>
      </c>
      <c r="T101" s="315">
        <f t="shared" si="22"/>
        <v>0</v>
      </c>
      <c r="U101" s="315">
        <f t="shared" si="22"/>
        <v>0</v>
      </c>
      <c r="V101" s="315">
        <f t="shared" si="22"/>
        <v>109394960</v>
      </c>
      <c r="W101" s="315">
        <f t="shared" si="22"/>
        <v>87457465</v>
      </c>
      <c r="X101" s="315">
        <f t="shared" si="22"/>
        <v>21937495</v>
      </c>
      <c r="Y101" s="315">
        <f t="shared" si="22"/>
        <v>0</v>
      </c>
      <c r="Z101" s="315">
        <f t="shared" si="22"/>
        <v>3129428518</v>
      </c>
      <c r="AA101" s="315">
        <f t="shared" si="22"/>
        <v>1901696803</v>
      </c>
      <c r="AB101" s="315">
        <f t="shared" si="22"/>
        <v>1227731715</v>
      </c>
      <c r="AC101" s="316">
        <f t="shared" si="22"/>
        <v>0</v>
      </c>
      <c r="AD101" s="317"/>
    </row>
    <row r="102" spans="1:30" s="320" customFormat="1" ht="15.95" customHeight="1">
      <c r="A102" s="325" t="s">
        <v>352</v>
      </c>
      <c r="B102" s="302"/>
      <c r="C102" s="315"/>
      <c r="D102" s="315"/>
      <c r="E102" s="302"/>
      <c r="F102" s="302"/>
      <c r="G102" s="315"/>
      <c r="H102" s="315"/>
      <c r="I102" s="302"/>
      <c r="J102" s="315"/>
      <c r="K102" s="315"/>
      <c r="L102" s="315"/>
      <c r="M102" s="315"/>
      <c r="N102" s="315"/>
      <c r="O102" s="315"/>
      <c r="P102" s="315"/>
      <c r="Q102" s="315"/>
      <c r="R102" s="315"/>
      <c r="S102" s="315"/>
      <c r="T102" s="315"/>
      <c r="U102" s="315"/>
      <c r="V102" s="315"/>
      <c r="W102" s="315"/>
      <c r="X102" s="315"/>
      <c r="Y102" s="315"/>
      <c r="Z102" s="318"/>
      <c r="AA102" s="315">
        <f>SUM(AA69+AA71+AA75+AA94)</f>
        <v>0</v>
      </c>
      <c r="AB102" s="302"/>
      <c r="AC102" s="303"/>
      <c r="AD102" s="326"/>
    </row>
    <row r="103" spans="1:30" ht="28.5" customHeight="1">
      <c r="A103" s="421" t="s">
        <v>152</v>
      </c>
      <c r="B103" s="311">
        <v>54348180</v>
      </c>
      <c r="C103" s="311">
        <v>54348180</v>
      </c>
      <c r="D103" s="311"/>
      <c r="E103" s="311"/>
      <c r="F103" s="311">
        <v>6684121</v>
      </c>
      <c r="G103" s="311">
        <v>6684121</v>
      </c>
      <c r="H103" s="311"/>
      <c r="I103" s="311"/>
      <c r="J103" s="311"/>
      <c r="K103" s="311"/>
      <c r="L103" s="311"/>
      <c r="M103" s="311"/>
      <c r="N103" s="311">
        <v>300000</v>
      </c>
      <c r="O103" s="311">
        <v>300000</v>
      </c>
      <c r="P103" s="311"/>
      <c r="Q103" s="311"/>
      <c r="R103" s="311"/>
      <c r="S103" s="311"/>
      <c r="T103" s="311"/>
      <c r="U103" s="311"/>
      <c r="V103" s="311"/>
      <c r="W103" s="311"/>
      <c r="X103" s="311"/>
      <c r="Y103" s="311"/>
      <c r="Z103" s="348">
        <f>B103+F103+N103</f>
        <v>61332301</v>
      </c>
      <c r="AA103" s="302">
        <f>C103+E103+G103+K103+O103</f>
        <v>61332301</v>
      </c>
      <c r="AB103" s="302">
        <f t="shared" ref="AB103" si="23">D103+H103+L103+P103+T103+X103</f>
        <v>0</v>
      </c>
      <c r="AC103" s="303"/>
      <c r="AD103" s="304"/>
    </row>
    <row r="104" spans="1:30" ht="15.95" customHeight="1">
      <c r="A104" s="426" t="s">
        <v>287</v>
      </c>
      <c r="B104" s="311"/>
      <c r="C104" s="311"/>
      <c r="D104" s="311"/>
      <c r="E104" s="311"/>
      <c r="F104" s="311"/>
      <c r="G104" s="311"/>
      <c r="H104" s="311"/>
      <c r="I104" s="311"/>
      <c r="J104" s="311">
        <v>1370710</v>
      </c>
      <c r="K104" s="311">
        <v>1370710</v>
      </c>
      <c r="L104" s="311"/>
      <c r="M104" s="311"/>
      <c r="N104" s="311"/>
      <c r="O104" s="311"/>
      <c r="P104" s="311"/>
      <c r="Q104" s="311"/>
      <c r="R104" s="311"/>
      <c r="S104" s="311"/>
      <c r="T104" s="311"/>
      <c r="U104" s="311"/>
      <c r="V104" s="311"/>
      <c r="W104" s="311"/>
      <c r="X104" s="311"/>
      <c r="Y104" s="311"/>
      <c r="Z104" s="348">
        <v>1370710</v>
      </c>
      <c r="AA104" s="302">
        <v>1370710</v>
      </c>
      <c r="AB104" s="302"/>
      <c r="AC104" s="303"/>
      <c r="AD104" s="304"/>
    </row>
    <row r="105" spans="1:30" ht="26.25" customHeight="1">
      <c r="A105" s="422" t="s">
        <v>12</v>
      </c>
      <c r="B105" s="311">
        <v>1276809</v>
      </c>
      <c r="C105" s="311">
        <v>1276809</v>
      </c>
      <c r="D105" s="311"/>
      <c r="E105" s="311"/>
      <c r="F105" s="311">
        <v>55250</v>
      </c>
      <c r="G105" s="311">
        <v>55250</v>
      </c>
      <c r="H105" s="311"/>
      <c r="I105" s="311"/>
      <c r="J105" s="311">
        <v>147117150</v>
      </c>
      <c r="K105" s="311">
        <v>147117150</v>
      </c>
      <c r="L105" s="311"/>
      <c r="M105" s="311"/>
      <c r="N105" s="311">
        <v>56813258</v>
      </c>
      <c r="O105" s="311">
        <v>56813258</v>
      </c>
      <c r="P105" s="311"/>
      <c r="Q105" s="311"/>
      <c r="R105" s="311"/>
      <c r="S105" s="311"/>
      <c r="T105" s="311"/>
      <c r="U105" s="311"/>
      <c r="V105" s="311">
        <v>487936717</v>
      </c>
      <c r="W105" s="311">
        <v>487936717</v>
      </c>
      <c r="X105" s="311"/>
      <c r="Y105" s="311"/>
      <c r="Z105" s="348">
        <f t="shared" ref="Z105:AA112" si="24">B105+F105+J105+N105+R105+V105</f>
        <v>693199184</v>
      </c>
      <c r="AA105" s="302">
        <f t="shared" ref="AA105:AA106" si="25">SUM(C105+G105+K105+O105+S105+W105)</f>
        <v>693199184</v>
      </c>
      <c r="AB105" s="302">
        <f t="shared" ref="AB105:AB116" si="26">D105+H105+L105+P105+T105+X105</f>
        <v>0</v>
      </c>
      <c r="AC105" s="303"/>
      <c r="AD105" s="304"/>
    </row>
    <row r="106" spans="1:30" ht="29.25" customHeight="1">
      <c r="A106" s="422" t="s">
        <v>13</v>
      </c>
      <c r="B106" s="311"/>
      <c r="C106" s="311"/>
      <c r="D106" s="311"/>
      <c r="E106" s="311"/>
      <c r="F106" s="311"/>
      <c r="G106" s="311"/>
      <c r="H106" s="311"/>
      <c r="I106" s="311"/>
      <c r="J106" s="311"/>
      <c r="K106" s="311"/>
      <c r="L106" s="311"/>
      <c r="M106" s="311"/>
      <c r="N106" s="311"/>
      <c r="O106" s="311"/>
      <c r="P106" s="311"/>
      <c r="Q106" s="311"/>
      <c r="R106" s="311"/>
      <c r="S106" s="311"/>
      <c r="T106" s="311"/>
      <c r="U106" s="311"/>
      <c r="V106" s="311"/>
      <c r="W106" s="311"/>
      <c r="X106" s="311"/>
      <c r="Y106" s="311"/>
      <c r="Z106" s="348">
        <f t="shared" si="24"/>
        <v>0</v>
      </c>
      <c r="AA106" s="302">
        <f t="shared" si="25"/>
        <v>0</v>
      </c>
      <c r="AB106" s="302">
        <f t="shared" si="26"/>
        <v>0</v>
      </c>
      <c r="AC106" s="303"/>
      <c r="AD106" s="304"/>
    </row>
    <row r="107" spans="1:30" ht="15.95" customHeight="1">
      <c r="A107" s="422" t="s">
        <v>385</v>
      </c>
      <c r="B107" s="311"/>
      <c r="C107" s="311"/>
      <c r="D107" s="311"/>
      <c r="E107" s="311"/>
      <c r="F107" s="311"/>
      <c r="G107" s="311"/>
      <c r="H107" s="311"/>
      <c r="I107" s="311"/>
      <c r="J107" s="311">
        <v>53948825</v>
      </c>
      <c r="K107" s="311">
        <v>53948825</v>
      </c>
      <c r="L107" s="311"/>
      <c r="M107" s="311"/>
      <c r="N107" s="311"/>
      <c r="O107" s="311"/>
      <c r="P107" s="311"/>
      <c r="Q107" s="311"/>
      <c r="R107" s="311"/>
      <c r="S107" s="311"/>
      <c r="T107" s="311"/>
      <c r="U107" s="311"/>
      <c r="V107" s="311"/>
      <c r="W107" s="311"/>
      <c r="X107" s="311"/>
      <c r="Y107" s="311"/>
      <c r="Z107" s="348">
        <f t="shared" si="24"/>
        <v>53948825</v>
      </c>
      <c r="AA107" s="302">
        <f t="shared" si="24"/>
        <v>53948825</v>
      </c>
      <c r="AB107" s="302">
        <f t="shared" si="26"/>
        <v>0</v>
      </c>
      <c r="AC107" s="303"/>
      <c r="AD107" s="304"/>
    </row>
    <row r="108" spans="1:30" ht="15.95" customHeight="1">
      <c r="A108" s="422" t="s">
        <v>386</v>
      </c>
      <c r="B108" s="311">
        <v>26305617</v>
      </c>
      <c r="C108" s="311"/>
      <c r="D108" s="311">
        <v>26305617</v>
      </c>
      <c r="E108" s="311"/>
      <c r="F108" s="311">
        <v>1861359</v>
      </c>
      <c r="G108" s="311"/>
      <c r="H108" s="311">
        <v>1861359</v>
      </c>
      <c r="I108" s="311"/>
      <c r="J108" s="311">
        <v>9119076</v>
      </c>
      <c r="K108" s="311"/>
      <c r="L108" s="311">
        <v>9119076</v>
      </c>
      <c r="M108" s="311"/>
      <c r="N108" s="311"/>
      <c r="O108" s="311"/>
      <c r="P108" s="311"/>
      <c r="Q108" s="311"/>
      <c r="R108" s="311"/>
      <c r="S108" s="311"/>
      <c r="T108" s="311"/>
      <c r="U108" s="311"/>
      <c r="V108" s="311"/>
      <c r="W108" s="311"/>
      <c r="X108" s="311"/>
      <c r="Y108" s="311"/>
      <c r="Z108" s="348">
        <f t="shared" si="24"/>
        <v>37286052</v>
      </c>
      <c r="AA108" s="302">
        <f t="shared" si="24"/>
        <v>0</v>
      </c>
      <c r="AB108" s="302">
        <f t="shared" si="26"/>
        <v>37286052</v>
      </c>
      <c r="AC108" s="303"/>
      <c r="AD108" s="304"/>
    </row>
    <row r="109" spans="1:30" ht="15" customHeight="1">
      <c r="A109" s="422" t="s">
        <v>353</v>
      </c>
      <c r="B109" s="311"/>
      <c r="C109" s="311"/>
      <c r="D109" s="311"/>
      <c r="E109" s="311"/>
      <c r="F109" s="311"/>
      <c r="G109" s="311"/>
      <c r="H109" s="311"/>
      <c r="I109" s="311"/>
      <c r="J109" s="311"/>
      <c r="K109" s="311"/>
      <c r="L109" s="311"/>
      <c r="M109" s="311"/>
      <c r="N109" s="311"/>
      <c r="O109" s="311"/>
      <c r="P109" s="311"/>
      <c r="Q109" s="311"/>
      <c r="R109" s="311"/>
      <c r="S109" s="311"/>
      <c r="T109" s="311"/>
      <c r="U109" s="311"/>
      <c r="V109" s="311"/>
      <c r="W109" s="311"/>
      <c r="X109" s="311"/>
      <c r="Y109" s="311"/>
      <c r="Z109" s="348">
        <f t="shared" si="24"/>
        <v>0</v>
      </c>
      <c r="AA109" s="302">
        <f t="shared" si="24"/>
        <v>0</v>
      </c>
      <c r="AB109" s="302">
        <f t="shared" si="26"/>
        <v>0</v>
      </c>
      <c r="AC109" s="303"/>
      <c r="AD109" s="304"/>
    </row>
    <row r="110" spans="1:30" ht="13.5" customHeight="1">
      <c r="A110" s="422" t="s">
        <v>354</v>
      </c>
      <c r="B110" s="311"/>
      <c r="C110" s="311"/>
      <c r="D110" s="311"/>
      <c r="E110" s="311"/>
      <c r="F110" s="311"/>
      <c r="G110" s="311"/>
      <c r="H110" s="311"/>
      <c r="I110" s="311"/>
      <c r="J110" s="311">
        <v>13864000</v>
      </c>
      <c r="K110" s="311">
        <v>13864000</v>
      </c>
      <c r="L110" s="311"/>
      <c r="M110" s="311"/>
      <c r="N110" s="311"/>
      <c r="O110" s="311"/>
      <c r="P110" s="311"/>
      <c r="Q110" s="311"/>
      <c r="R110" s="311"/>
      <c r="S110" s="311"/>
      <c r="T110" s="311"/>
      <c r="U110" s="311"/>
      <c r="V110" s="311"/>
      <c r="W110" s="311"/>
      <c r="X110" s="311"/>
      <c r="Y110" s="311"/>
      <c r="Z110" s="348">
        <f t="shared" si="24"/>
        <v>13864000</v>
      </c>
      <c r="AA110" s="302">
        <f t="shared" si="24"/>
        <v>13864000</v>
      </c>
      <c r="AB110" s="302">
        <f t="shared" si="26"/>
        <v>0</v>
      </c>
      <c r="AC110" s="303"/>
      <c r="AD110" s="304"/>
    </row>
    <row r="111" spans="1:30" ht="16.5" customHeight="1">
      <c r="A111" s="422" t="s">
        <v>14</v>
      </c>
      <c r="B111" s="311"/>
      <c r="C111" s="311"/>
      <c r="D111" s="311"/>
      <c r="E111" s="311"/>
      <c r="F111" s="311"/>
      <c r="G111" s="311"/>
      <c r="H111" s="311"/>
      <c r="I111" s="311"/>
      <c r="J111" s="311"/>
      <c r="K111" s="311"/>
      <c r="L111" s="311"/>
      <c r="M111" s="311"/>
      <c r="N111" s="311"/>
      <c r="O111" s="311"/>
      <c r="P111" s="311"/>
      <c r="Q111" s="311"/>
      <c r="R111" s="311"/>
      <c r="S111" s="311"/>
      <c r="T111" s="311"/>
      <c r="U111" s="311"/>
      <c r="V111" s="311">
        <v>9000000</v>
      </c>
      <c r="W111" s="311"/>
      <c r="X111" s="311">
        <v>9000000</v>
      </c>
      <c r="Y111" s="311"/>
      <c r="Z111" s="348">
        <v>9000000</v>
      </c>
      <c r="AA111" s="302">
        <f t="shared" si="24"/>
        <v>0</v>
      </c>
      <c r="AB111" s="302">
        <f t="shared" si="26"/>
        <v>9000000</v>
      </c>
      <c r="AC111" s="303"/>
      <c r="AD111" s="304"/>
    </row>
    <row r="112" spans="1:30" ht="16.5" customHeight="1">
      <c r="A112" s="422" t="s">
        <v>15</v>
      </c>
      <c r="B112" s="311"/>
      <c r="C112" s="311"/>
      <c r="D112" s="311"/>
      <c r="E112" s="311"/>
      <c r="F112" s="311"/>
      <c r="G112" s="311"/>
      <c r="H112" s="311"/>
      <c r="I112" s="311"/>
      <c r="J112" s="311">
        <v>83357954</v>
      </c>
      <c r="K112" s="311">
        <v>83357954</v>
      </c>
      <c r="L112" s="311"/>
      <c r="M112" s="311"/>
      <c r="N112" s="311"/>
      <c r="O112" s="311"/>
      <c r="P112" s="311"/>
      <c r="Q112" s="311"/>
      <c r="R112" s="311"/>
      <c r="S112" s="311"/>
      <c r="T112" s="311"/>
      <c r="U112" s="311"/>
      <c r="V112" s="311"/>
      <c r="W112" s="311"/>
      <c r="X112" s="311"/>
      <c r="Y112" s="311"/>
      <c r="Z112" s="348">
        <f t="shared" si="24"/>
        <v>83357954</v>
      </c>
      <c r="AA112" s="302">
        <f t="shared" si="24"/>
        <v>83357954</v>
      </c>
      <c r="AB112" s="302">
        <f t="shared" si="26"/>
        <v>0</v>
      </c>
      <c r="AC112" s="303"/>
      <c r="AD112" s="304"/>
    </row>
    <row r="113" spans="1:30" ht="17.25" customHeight="1">
      <c r="A113" s="422" t="s">
        <v>355</v>
      </c>
      <c r="B113" s="311"/>
      <c r="C113" s="311"/>
      <c r="D113" s="311"/>
      <c r="E113" s="311"/>
      <c r="F113" s="311"/>
      <c r="G113" s="311"/>
      <c r="H113" s="311"/>
      <c r="I113" s="311"/>
      <c r="J113" s="311"/>
      <c r="K113" s="311"/>
      <c r="L113" s="311"/>
      <c r="M113" s="311"/>
      <c r="N113" s="311"/>
      <c r="O113" s="311"/>
      <c r="P113" s="311"/>
      <c r="Q113" s="311"/>
      <c r="R113" s="311"/>
      <c r="S113" s="311"/>
      <c r="T113" s="311"/>
      <c r="U113" s="311"/>
      <c r="V113" s="311"/>
      <c r="W113" s="311"/>
      <c r="X113" s="311"/>
      <c r="Y113" s="311"/>
      <c r="Z113" s="302">
        <f t="shared" ref="Z113:AA128" si="27">SUM(B113,F113,J113,N113,R113,V113)</f>
        <v>0</v>
      </c>
      <c r="AA113" s="302">
        <f t="shared" si="27"/>
        <v>0</v>
      </c>
      <c r="AB113" s="302">
        <f t="shared" si="26"/>
        <v>0</v>
      </c>
      <c r="AC113" s="303"/>
      <c r="AD113" s="304"/>
    </row>
    <row r="114" spans="1:30" ht="15.95" customHeight="1">
      <c r="A114" s="422" t="s">
        <v>356</v>
      </c>
      <c r="B114" s="311"/>
      <c r="C114" s="311"/>
      <c r="D114" s="311"/>
      <c r="E114" s="311"/>
      <c r="F114" s="311"/>
      <c r="G114" s="311"/>
      <c r="H114" s="311"/>
      <c r="I114" s="311"/>
      <c r="J114" s="311"/>
      <c r="K114" s="311"/>
      <c r="L114" s="311"/>
      <c r="M114" s="311"/>
      <c r="N114" s="311"/>
      <c r="O114" s="311"/>
      <c r="P114" s="311"/>
      <c r="Q114" s="311"/>
      <c r="R114" s="311"/>
      <c r="S114" s="311"/>
      <c r="T114" s="311"/>
      <c r="U114" s="311"/>
      <c r="V114" s="311"/>
      <c r="W114" s="311"/>
      <c r="X114" s="311"/>
      <c r="Y114" s="311"/>
      <c r="Z114" s="302">
        <f t="shared" si="27"/>
        <v>0</v>
      </c>
      <c r="AA114" s="302">
        <f t="shared" si="27"/>
        <v>0</v>
      </c>
      <c r="AB114" s="302">
        <f t="shared" si="26"/>
        <v>0</v>
      </c>
      <c r="AC114" s="303"/>
      <c r="AD114" s="304"/>
    </row>
    <row r="115" spans="1:30" ht="15.95" customHeight="1">
      <c r="A115" s="422" t="s">
        <v>357</v>
      </c>
      <c r="B115" s="311"/>
      <c r="C115" s="311"/>
      <c r="D115" s="311"/>
      <c r="E115" s="311"/>
      <c r="F115" s="311"/>
      <c r="G115" s="311"/>
      <c r="H115" s="311"/>
      <c r="I115" s="311"/>
      <c r="J115" s="311"/>
      <c r="K115" s="311"/>
      <c r="L115" s="311"/>
      <c r="M115" s="311"/>
      <c r="N115" s="311"/>
      <c r="O115" s="311"/>
      <c r="P115" s="311"/>
      <c r="Q115" s="311"/>
      <c r="R115" s="311"/>
      <c r="S115" s="311"/>
      <c r="T115" s="311"/>
      <c r="U115" s="311"/>
      <c r="V115" s="311"/>
      <c r="W115" s="311"/>
      <c r="X115" s="311"/>
      <c r="Y115" s="311"/>
      <c r="Z115" s="302">
        <f t="shared" si="27"/>
        <v>0</v>
      </c>
      <c r="AA115" s="302">
        <f t="shared" si="27"/>
        <v>0</v>
      </c>
      <c r="AB115" s="302">
        <f t="shared" si="26"/>
        <v>0</v>
      </c>
      <c r="AC115" s="303"/>
      <c r="AD115" s="304"/>
    </row>
    <row r="116" spans="1:30" ht="15.95" customHeight="1">
      <c r="A116" s="422" t="s">
        <v>36</v>
      </c>
      <c r="B116" s="311"/>
      <c r="C116" s="311"/>
      <c r="D116" s="311"/>
      <c r="E116" s="311"/>
      <c r="F116" s="311"/>
      <c r="G116" s="311"/>
      <c r="H116" s="311"/>
      <c r="I116" s="311"/>
      <c r="J116" s="311">
        <v>47600</v>
      </c>
      <c r="K116" s="311"/>
      <c r="L116" s="311">
        <v>47600</v>
      </c>
      <c r="M116" s="311"/>
      <c r="N116" s="311"/>
      <c r="O116" s="311"/>
      <c r="P116" s="311"/>
      <c r="Q116" s="311"/>
      <c r="R116" s="311"/>
      <c r="S116" s="311"/>
      <c r="T116" s="311"/>
      <c r="U116" s="311"/>
      <c r="V116" s="311"/>
      <c r="W116" s="311"/>
      <c r="X116" s="311"/>
      <c r="Y116" s="311"/>
      <c r="Z116" s="348">
        <f t="shared" si="27"/>
        <v>47600</v>
      </c>
      <c r="AA116" s="302">
        <f t="shared" si="27"/>
        <v>0</v>
      </c>
      <c r="AB116" s="302">
        <f t="shared" si="26"/>
        <v>47600</v>
      </c>
      <c r="AC116" s="303"/>
      <c r="AD116" s="304"/>
    </row>
    <row r="117" spans="1:30" ht="15.95" customHeight="1">
      <c r="A117" s="427" t="s">
        <v>358</v>
      </c>
      <c r="B117" s="311"/>
      <c r="C117" s="311"/>
      <c r="D117" s="311"/>
      <c r="E117" s="311"/>
      <c r="F117" s="311"/>
      <c r="G117" s="311"/>
      <c r="H117" s="311"/>
      <c r="I117" s="311"/>
      <c r="J117" s="311"/>
      <c r="K117" s="311"/>
      <c r="L117" s="311"/>
      <c r="M117" s="311"/>
      <c r="N117" s="311"/>
      <c r="O117" s="311"/>
      <c r="P117" s="311"/>
      <c r="Q117" s="311"/>
      <c r="R117" s="311"/>
      <c r="S117" s="311"/>
      <c r="T117" s="311"/>
      <c r="U117" s="311"/>
      <c r="V117" s="311"/>
      <c r="W117" s="311"/>
      <c r="X117" s="311"/>
      <c r="Y117" s="311"/>
      <c r="Z117" s="348">
        <f t="shared" si="27"/>
        <v>0</v>
      </c>
      <c r="AA117" s="302">
        <f t="shared" si="27"/>
        <v>0</v>
      </c>
      <c r="AB117" s="302">
        <f>D117+H117+L117+P117</f>
        <v>0</v>
      </c>
      <c r="AC117" s="303"/>
      <c r="AD117" s="304"/>
    </row>
    <row r="118" spans="1:30" ht="17.25" customHeight="1">
      <c r="A118" s="422" t="s">
        <v>662</v>
      </c>
      <c r="B118" s="311"/>
      <c r="C118" s="311"/>
      <c r="D118" s="311"/>
      <c r="E118" s="311"/>
      <c r="F118" s="311"/>
      <c r="G118" s="311"/>
      <c r="H118" s="311"/>
      <c r="I118" s="311"/>
      <c r="J118" s="311">
        <v>1067004</v>
      </c>
      <c r="K118" s="311">
        <v>1067004</v>
      </c>
      <c r="L118" s="311"/>
      <c r="M118" s="311"/>
      <c r="N118" s="311"/>
      <c r="O118" s="311"/>
      <c r="P118" s="311"/>
      <c r="Q118" s="311"/>
      <c r="R118" s="311"/>
      <c r="S118" s="311"/>
      <c r="T118" s="311"/>
      <c r="U118" s="311"/>
      <c r="V118" s="311"/>
      <c r="W118" s="311"/>
      <c r="X118" s="311"/>
      <c r="Y118" s="311"/>
      <c r="Z118" s="348">
        <f t="shared" si="27"/>
        <v>1067004</v>
      </c>
      <c r="AA118" s="302">
        <f t="shared" si="27"/>
        <v>1067004</v>
      </c>
      <c r="AB118" s="302">
        <f>D118+H118+L118+P118</f>
        <v>0</v>
      </c>
      <c r="AC118" s="303"/>
      <c r="AD118" s="304"/>
    </row>
    <row r="119" spans="1:30" ht="26.25" customHeight="1">
      <c r="A119" s="422" t="s">
        <v>16</v>
      </c>
      <c r="B119" s="311"/>
      <c r="C119" s="311"/>
      <c r="D119" s="311"/>
      <c r="E119" s="311"/>
      <c r="F119" s="311"/>
      <c r="G119" s="311"/>
      <c r="H119" s="311"/>
      <c r="I119" s="311"/>
      <c r="J119" s="311"/>
      <c r="K119" s="311"/>
      <c r="L119" s="311"/>
      <c r="M119" s="311"/>
      <c r="N119" s="311"/>
      <c r="O119" s="311"/>
      <c r="P119" s="311"/>
      <c r="Q119" s="311"/>
      <c r="R119" s="311"/>
      <c r="S119" s="311"/>
      <c r="T119" s="311"/>
      <c r="U119" s="311"/>
      <c r="V119" s="311"/>
      <c r="W119" s="311"/>
      <c r="X119" s="311"/>
      <c r="Y119" s="311"/>
      <c r="Z119" s="348">
        <f t="shared" si="27"/>
        <v>0</v>
      </c>
      <c r="AA119" s="302">
        <f t="shared" si="27"/>
        <v>0</v>
      </c>
      <c r="AB119" s="302">
        <f>D119+H119+L119+P119</f>
        <v>0</v>
      </c>
      <c r="AC119" s="303"/>
      <c r="AD119" s="304"/>
    </row>
    <row r="120" spans="1:30" ht="15.75" customHeight="1">
      <c r="A120" s="422" t="s">
        <v>359</v>
      </c>
      <c r="B120" s="311"/>
      <c r="C120" s="311"/>
      <c r="D120" s="311"/>
      <c r="E120" s="311"/>
      <c r="F120" s="311"/>
      <c r="G120" s="311"/>
      <c r="H120" s="311"/>
      <c r="I120" s="311"/>
      <c r="J120" s="311">
        <v>440000</v>
      </c>
      <c r="K120" s="311"/>
      <c r="L120" s="311">
        <v>440000</v>
      </c>
      <c r="M120" s="311"/>
      <c r="N120" s="311">
        <v>22591700</v>
      </c>
      <c r="O120" s="311">
        <v>22591700</v>
      </c>
      <c r="P120" s="311"/>
      <c r="Q120" s="311"/>
      <c r="R120" s="311"/>
      <c r="S120" s="311"/>
      <c r="T120" s="311"/>
      <c r="U120" s="311"/>
      <c r="V120" s="311">
        <v>278811381</v>
      </c>
      <c r="W120" s="311"/>
      <c r="X120" s="311">
        <v>278811381</v>
      </c>
      <c r="Y120" s="311"/>
      <c r="Z120" s="348">
        <f t="shared" si="27"/>
        <v>301843081</v>
      </c>
      <c r="AA120" s="302">
        <f t="shared" si="27"/>
        <v>22591700</v>
      </c>
      <c r="AB120" s="302">
        <f>SUM(D120+H120+L120+X120)</f>
        <v>279251381</v>
      </c>
      <c r="AC120" s="303"/>
      <c r="AD120" s="304"/>
    </row>
    <row r="121" spans="1:30" ht="28.5" customHeight="1">
      <c r="A121" s="422" t="s">
        <v>360</v>
      </c>
      <c r="B121" s="311"/>
      <c r="C121" s="311"/>
      <c r="D121" s="311"/>
      <c r="E121" s="311"/>
      <c r="F121" s="311"/>
      <c r="G121" s="311"/>
      <c r="H121" s="311"/>
      <c r="I121" s="311"/>
      <c r="J121" s="311"/>
      <c r="K121" s="311"/>
      <c r="L121" s="311"/>
      <c r="M121" s="311"/>
      <c r="N121" s="311"/>
      <c r="O121" s="311"/>
      <c r="P121" s="311"/>
      <c r="Q121" s="311"/>
      <c r="R121" s="311"/>
      <c r="S121" s="311"/>
      <c r="T121" s="311"/>
      <c r="U121" s="311"/>
      <c r="V121" s="311"/>
      <c r="W121" s="311"/>
      <c r="X121" s="311"/>
      <c r="Y121" s="311"/>
      <c r="Z121" s="348">
        <f t="shared" si="27"/>
        <v>0</v>
      </c>
      <c r="AA121" s="302">
        <f t="shared" si="27"/>
        <v>0</v>
      </c>
      <c r="AB121" s="302">
        <f t="shared" ref="AB121:AB122" si="28">SUM(D121+H121+L121+X121)</f>
        <v>0</v>
      </c>
      <c r="AC121" s="303"/>
      <c r="AD121" s="304"/>
    </row>
    <row r="122" spans="1:30" ht="12" customHeight="1">
      <c r="A122" s="422" t="s">
        <v>285</v>
      </c>
      <c r="B122" s="311">
        <v>9021333</v>
      </c>
      <c r="C122" s="311">
        <v>9021333</v>
      </c>
      <c r="D122" s="311"/>
      <c r="E122" s="311"/>
      <c r="F122" s="311">
        <v>1247448</v>
      </c>
      <c r="G122" s="311">
        <v>1247448</v>
      </c>
      <c r="H122" s="311"/>
      <c r="I122" s="311"/>
      <c r="J122" s="311">
        <v>14480876</v>
      </c>
      <c r="K122" s="311">
        <v>14480876</v>
      </c>
      <c r="L122" s="311"/>
      <c r="M122" s="311"/>
      <c r="N122" s="311"/>
      <c r="O122" s="311"/>
      <c r="P122" s="311"/>
      <c r="Q122" s="311"/>
      <c r="R122" s="311"/>
      <c r="S122" s="311"/>
      <c r="T122" s="311"/>
      <c r="U122" s="311"/>
      <c r="V122" s="311"/>
      <c r="W122" s="311"/>
      <c r="X122" s="311"/>
      <c r="Y122" s="311"/>
      <c r="Z122" s="348">
        <f t="shared" si="27"/>
        <v>24749657</v>
      </c>
      <c r="AA122" s="302">
        <f t="shared" si="27"/>
        <v>24749657</v>
      </c>
      <c r="AB122" s="302">
        <f t="shared" si="28"/>
        <v>0</v>
      </c>
      <c r="AC122" s="303"/>
      <c r="AD122" s="304"/>
    </row>
    <row r="123" spans="1:30" ht="28.5" customHeight="1">
      <c r="A123" s="422" t="s">
        <v>17</v>
      </c>
      <c r="B123" s="311">
        <v>4482368</v>
      </c>
      <c r="C123" s="311"/>
      <c r="D123" s="311">
        <v>4482368</v>
      </c>
      <c r="E123" s="311"/>
      <c r="F123" s="311">
        <v>537828</v>
      </c>
      <c r="G123" s="311"/>
      <c r="H123" s="311">
        <v>537828</v>
      </c>
      <c r="I123" s="311"/>
      <c r="J123" s="311">
        <v>21028635</v>
      </c>
      <c r="K123" s="311"/>
      <c r="L123" s="311">
        <v>21028635</v>
      </c>
      <c r="M123" s="311"/>
      <c r="N123" s="311">
        <v>350000</v>
      </c>
      <c r="O123" s="311"/>
      <c r="P123" s="311">
        <v>350000</v>
      </c>
      <c r="Q123" s="311"/>
      <c r="R123" s="311"/>
      <c r="S123" s="311"/>
      <c r="T123" s="311"/>
      <c r="U123" s="311"/>
      <c r="V123" s="311"/>
      <c r="W123" s="311"/>
      <c r="X123" s="311"/>
      <c r="Y123" s="311"/>
      <c r="Z123" s="348">
        <f t="shared" si="27"/>
        <v>26398831</v>
      </c>
      <c r="AA123" s="302">
        <f t="shared" si="27"/>
        <v>0</v>
      </c>
      <c r="AB123" s="302">
        <f>D123+H123+L123+P123</f>
        <v>26398831</v>
      </c>
      <c r="AC123" s="303"/>
      <c r="AD123" s="304"/>
    </row>
    <row r="124" spans="1:30" ht="15.95" customHeight="1">
      <c r="A124" s="422" t="s">
        <v>361</v>
      </c>
      <c r="B124" s="311"/>
      <c r="C124" s="311"/>
      <c r="D124" s="311"/>
      <c r="E124" s="311"/>
      <c r="F124" s="311"/>
      <c r="G124" s="311"/>
      <c r="H124" s="311"/>
      <c r="I124" s="311"/>
      <c r="J124" s="311"/>
      <c r="K124" s="311"/>
      <c r="L124" s="311"/>
      <c r="M124" s="311"/>
      <c r="N124" s="311">
        <v>35768512</v>
      </c>
      <c r="O124" s="311"/>
      <c r="P124" s="311">
        <v>35768512</v>
      </c>
      <c r="Q124" s="311"/>
      <c r="R124" s="311"/>
      <c r="S124" s="311"/>
      <c r="T124" s="311"/>
      <c r="U124" s="311"/>
      <c r="V124" s="311"/>
      <c r="W124" s="311"/>
      <c r="X124" s="311"/>
      <c r="Y124" s="311"/>
      <c r="Z124" s="348">
        <f t="shared" si="27"/>
        <v>35768512</v>
      </c>
      <c r="AA124" s="302">
        <f t="shared" si="27"/>
        <v>0</v>
      </c>
      <c r="AB124" s="302">
        <v>35768512</v>
      </c>
      <c r="AC124" s="303"/>
      <c r="AD124" s="304"/>
    </row>
    <row r="125" spans="1:30" ht="15.95" customHeight="1">
      <c r="A125" s="422" t="s">
        <v>30</v>
      </c>
      <c r="B125" s="311"/>
      <c r="C125" s="311"/>
      <c r="D125" s="311"/>
      <c r="E125" s="311"/>
      <c r="F125" s="311"/>
      <c r="G125" s="311"/>
      <c r="H125" s="311"/>
      <c r="I125" s="311"/>
      <c r="J125" s="311">
        <v>8360180</v>
      </c>
      <c r="K125" s="311"/>
      <c r="L125" s="311">
        <v>8360180</v>
      </c>
      <c r="M125" s="311"/>
      <c r="N125" s="311"/>
      <c r="O125" s="311"/>
      <c r="P125" s="311"/>
      <c r="Q125" s="311"/>
      <c r="R125" s="311"/>
      <c r="S125" s="311"/>
      <c r="T125" s="311"/>
      <c r="U125" s="311"/>
      <c r="V125" s="311"/>
      <c r="W125" s="311"/>
      <c r="X125" s="311"/>
      <c r="Y125" s="311"/>
      <c r="Z125" s="348">
        <f t="shared" si="27"/>
        <v>8360180</v>
      </c>
      <c r="AA125" s="302">
        <f t="shared" si="27"/>
        <v>0</v>
      </c>
      <c r="AB125" s="302">
        <f t="shared" ref="AB125:AB127" si="29">D125+H125+L125</f>
        <v>8360180</v>
      </c>
      <c r="AC125" s="303"/>
      <c r="AD125" s="304"/>
    </row>
    <row r="126" spans="1:30" ht="15" customHeight="1">
      <c r="A126" s="422" t="s">
        <v>18</v>
      </c>
      <c r="B126" s="311"/>
      <c r="C126" s="311"/>
      <c r="D126" s="311"/>
      <c r="E126" s="311"/>
      <c r="F126" s="311"/>
      <c r="G126" s="311"/>
      <c r="H126" s="311"/>
      <c r="I126" s="311"/>
      <c r="J126" s="311"/>
      <c r="K126" s="311"/>
      <c r="L126" s="311"/>
      <c r="M126" s="311"/>
      <c r="N126" s="311">
        <v>7081503</v>
      </c>
      <c r="O126" s="311"/>
      <c r="P126" s="311">
        <v>7081503</v>
      </c>
      <c r="Q126" s="311"/>
      <c r="R126" s="311"/>
      <c r="S126" s="311"/>
      <c r="T126" s="311"/>
      <c r="U126" s="311"/>
      <c r="V126" s="311"/>
      <c r="W126" s="311"/>
      <c r="X126" s="311"/>
      <c r="Y126" s="311"/>
      <c r="Z126" s="348">
        <f t="shared" si="27"/>
        <v>7081503</v>
      </c>
      <c r="AA126" s="302">
        <f t="shared" si="27"/>
        <v>0</v>
      </c>
      <c r="AB126" s="302">
        <v>7081503</v>
      </c>
      <c r="AC126" s="303"/>
      <c r="AD126" s="304"/>
    </row>
    <row r="127" spans="1:30" ht="27" customHeight="1">
      <c r="A127" s="422" t="s">
        <v>362</v>
      </c>
      <c r="B127" s="311"/>
      <c r="C127" s="311"/>
      <c r="D127" s="311"/>
      <c r="E127" s="311"/>
      <c r="F127" s="311"/>
      <c r="G127" s="311"/>
      <c r="H127" s="311"/>
      <c r="I127" s="311"/>
      <c r="J127" s="311">
        <v>21100</v>
      </c>
      <c r="K127" s="311">
        <v>21100</v>
      </c>
      <c r="L127" s="311"/>
      <c r="M127" s="311"/>
      <c r="N127" s="311"/>
      <c r="O127" s="311"/>
      <c r="P127" s="311"/>
      <c r="Q127" s="311"/>
      <c r="R127" s="311"/>
      <c r="S127" s="311"/>
      <c r="T127" s="311"/>
      <c r="U127" s="311"/>
      <c r="V127" s="311"/>
      <c r="W127" s="311"/>
      <c r="X127" s="311"/>
      <c r="Y127" s="311"/>
      <c r="Z127" s="348">
        <f t="shared" si="27"/>
        <v>21100</v>
      </c>
      <c r="AA127" s="302">
        <f t="shared" si="27"/>
        <v>21100</v>
      </c>
      <c r="AB127" s="302">
        <f t="shared" si="29"/>
        <v>0</v>
      </c>
      <c r="AC127" s="303"/>
      <c r="AD127" s="304"/>
    </row>
    <row r="128" spans="1:30" ht="25.5" customHeight="1">
      <c r="A128" s="422" t="s">
        <v>387</v>
      </c>
      <c r="B128" s="311"/>
      <c r="C128" s="311"/>
      <c r="D128" s="311"/>
      <c r="E128" s="311"/>
      <c r="F128" s="311"/>
      <c r="G128" s="311"/>
      <c r="H128" s="311"/>
      <c r="I128" s="311"/>
      <c r="J128" s="311">
        <v>2940452</v>
      </c>
      <c r="K128" s="311"/>
      <c r="L128" s="311">
        <v>2940452</v>
      </c>
      <c r="M128" s="311"/>
      <c r="N128" s="311">
        <v>50000</v>
      </c>
      <c r="O128" s="311"/>
      <c r="P128" s="311">
        <v>50000</v>
      </c>
      <c r="Q128" s="311"/>
      <c r="R128" s="311"/>
      <c r="S128" s="311"/>
      <c r="T128" s="311"/>
      <c r="U128" s="311"/>
      <c r="V128" s="311"/>
      <c r="W128" s="311"/>
      <c r="X128" s="311"/>
      <c r="Y128" s="311"/>
      <c r="Z128" s="348">
        <f t="shared" si="27"/>
        <v>2990452</v>
      </c>
      <c r="AA128" s="302">
        <f t="shared" si="27"/>
        <v>0</v>
      </c>
      <c r="AB128" s="302">
        <f>L128+P128</f>
        <v>2990452</v>
      </c>
      <c r="AC128" s="303"/>
      <c r="AD128" s="304"/>
    </row>
    <row r="129" spans="1:30" ht="17.25" customHeight="1">
      <c r="A129" s="427" t="s">
        <v>363</v>
      </c>
      <c r="B129" s="311"/>
      <c r="C129" s="311"/>
      <c r="D129" s="311"/>
      <c r="E129" s="311"/>
      <c r="F129" s="311"/>
      <c r="G129" s="311"/>
      <c r="H129" s="311"/>
      <c r="I129" s="311"/>
      <c r="J129" s="311"/>
      <c r="K129" s="311"/>
      <c r="L129" s="311"/>
      <c r="M129" s="311"/>
      <c r="N129" s="311"/>
      <c r="O129" s="311"/>
      <c r="P129" s="311"/>
      <c r="Q129" s="311"/>
      <c r="R129" s="311"/>
      <c r="S129" s="311"/>
      <c r="T129" s="311"/>
      <c r="U129" s="311"/>
      <c r="V129" s="311"/>
      <c r="W129" s="311"/>
      <c r="X129" s="311"/>
      <c r="Y129" s="311"/>
      <c r="Z129" s="348">
        <f t="shared" ref="Z129:AA139" si="30">SUM(B129,F129,J129,N129,R129,V129)</f>
        <v>0</v>
      </c>
      <c r="AA129" s="302">
        <f t="shared" si="30"/>
        <v>0</v>
      </c>
      <c r="AB129" s="302">
        <f t="shared" ref="AB129" si="31">SUM(D129+H129+L129+X129)</f>
        <v>0</v>
      </c>
      <c r="AC129" s="303"/>
      <c r="AD129" s="304"/>
    </row>
    <row r="130" spans="1:30" ht="27" customHeight="1">
      <c r="A130" s="422" t="s">
        <v>388</v>
      </c>
      <c r="B130" s="311"/>
      <c r="C130" s="311"/>
      <c r="D130" s="311"/>
      <c r="E130" s="311"/>
      <c r="F130" s="311"/>
      <c r="G130" s="311"/>
      <c r="H130" s="311"/>
      <c r="I130" s="311"/>
      <c r="J130" s="311">
        <v>3644870</v>
      </c>
      <c r="K130" s="311"/>
      <c r="L130" s="311">
        <v>3644870</v>
      </c>
      <c r="M130" s="311"/>
      <c r="N130" s="311">
        <v>1140000</v>
      </c>
      <c r="O130" s="311"/>
      <c r="P130" s="311">
        <v>1140000</v>
      </c>
      <c r="Q130" s="311"/>
      <c r="R130" s="311"/>
      <c r="S130" s="311"/>
      <c r="T130" s="311"/>
      <c r="U130" s="311"/>
      <c r="V130" s="311"/>
      <c r="W130" s="311"/>
      <c r="X130" s="311"/>
      <c r="Y130" s="311"/>
      <c r="Z130" s="348">
        <f t="shared" si="30"/>
        <v>4784870</v>
      </c>
      <c r="AA130" s="302">
        <f t="shared" si="30"/>
        <v>0</v>
      </c>
      <c r="AB130" s="302">
        <f>SUM(D130+H130+L130+P130+X130)</f>
        <v>4784870</v>
      </c>
      <c r="AC130" s="303"/>
      <c r="AD130" s="304"/>
    </row>
    <row r="131" spans="1:30" ht="15" customHeight="1">
      <c r="A131" s="426" t="s">
        <v>389</v>
      </c>
      <c r="B131" s="311"/>
      <c r="C131" s="311"/>
      <c r="D131" s="311"/>
      <c r="E131" s="311"/>
      <c r="F131" s="311"/>
      <c r="G131" s="311"/>
      <c r="H131" s="311"/>
      <c r="I131" s="311"/>
      <c r="J131" s="311"/>
      <c r="K131" s="311"/>
      <c r="L131" s="311"/>
      <c r="M131" s="311"/>
      <c r="N131" s="311">
        <v>8197797</v>
      </c>
      <c r="O131" s="311"/>
      <c r="P131" s="311">
        <v>8197797</v>
      </c>
      <c r="Q131" s="311"/>
      <c r="R131" s="311"/>
      <c r="S131" s="311"/>
      <c r="T131" s="311"/>
      <c r="U131" s="311"/>
      <c r="V131" s="311"/>
      <c r="W131" s="311"/>
      <c r="X131" s="311"/>
      <c r="Y131" s="311"/>
      <c r="Z131" s="348">
        <f t="shared" si="30"/>
        <v>8197797</v>
      </c>
      <c r="AA131" s="302">
        <f t="shared" si="30"/>
        <v>0</v>
      </c>
      <c r="AB131" s="302">
        <f t="shared" ref="AB131:AB139" si="32">SUM(D131+H131+L131+P131+X131)</f>
        <v>8197797</v>
      </c>
      <c r="AC131" s="303"/>
      <c r="AD131" s="304"/>
    </row>
    <row r="132" spans="1:30" ht="27" customHeight="1">
      <c r="A132" s="422" t="s">
        <v>364</v>
      </c>
      <c r="B132" s="311"/>
      <c r="C132" s="311"/>
      <c r="D132" s="311"/>
      <c r="E132" s="311"/>
      <c r="F132" s="311"/>
      <c r="G132" s="311"/>
      <c r="H132" s="311"/>
      <c r="I132" s="311"/>
      <c r="J132" s="311"/>
      <c r="K132" s="311"/>
      <c r="L132" s="311"/>
      <c r="M132" s="311"/>
      <c r="N132" s="311"/>
      <c r="O132" s="311"/>
      <c r="P132" s="311"/>
      <c r="Q132" s="311"/>
      <c r="R132" s="311"/>
      <c r="S132" s="311"/>
      <c r="T132" s="311"/>
      <c r="U132" s="311"/>
      <c r="V132" s="311"/>
      <c r="W132" s="311"/>
      <c r="X132" s="311"/>
      <c r="Y132" s="311"/>
      <c r="Z132" s="348">
        <f t="shared" si="30"/>
        <v>0</v>
      </c>
      <c r="AA132" s="302">
        <f t="shared" si="30"/>
        <v>0</v>
      </c>
      <c r="AB132" s="302">
        <f t="shared" si="32"/>
        <v>0</v>
      </c>
      <c r="AC132" s="303"/>
      <c r="AD132" s="304"/>
    </row>
    <row r="133" spans="1:30" ht="15.75" customHeight="1">
      <c r="A133" s="422" t="s">
        <v>365</v>
      </c>
      <c r="B133" s="311"/>
      <c r="C133" s="311"/>
      <c r="D133" s="311"/>
      <c r="E133" s="311"/>
      <c r="F133" s="311"/>
      <c r="G133" s="311"/>
      <c r="H133" s="311"/>
      <c r="I133" s="311"/>
      <c r="J133" s="311"/>
      <c r="K133" s="311"/>
      <c r="L133" s="311"/>
      <c r="M133" s="311"/>
      <c r="N133" s="311"/>
      <c r="O133" s="311"/>
      <c r="P133" s="311"/>
      <c r="Q133" s="311"/>
      <c r="R133" s="311"/>
      <c r="S133" s="311"/>
      <c r="T133" s="311"/>
      <c r="U133" s="311"/>
      <c r="V133" s="311"/>
      <c r="W133" s="311"/>
      <c r="X133" s="311"/>
      <c r="Y133" s="311"/>
      <c r="Z133" s="348">
        <f t="shared" si="30"/>
        <v>0</v>
      </c>
      <c r="AA133" s="302">
        <f t="shared" si="30"/>
        <v>0</v>
      </c>
      <c r="AB133" s="302">
        <f t="shared" si="32"/>
        <v>0</v>
      </c>
      <c r="AC133" s="303"/>
      <c r="AD133" s="304"/>
    </row>
    <row r="134" spans="1:30" ht="30.75" customHeight="1">
      <c r="A134" s="422" t="s">
        <v>19</v>
      </c>
      <c r="B134" s="311"/>
      <c r="C134" s="311"/>
      <c r="D134" s="311"/>
      <c r="E134" s="311"/>
      <c r="F134" s="311"/>
      <c r="G134" s="311"/>
      <c r="H134" s="311"/>
      <c r="I134" s="311"/>
      <c r="J134" s="311">
        <v>988600</v>
      </c>
      <c r="K134" s="311">
        <v>988600</v>
      </c>
      <c r="L134" s="311"/>
      <c r="M134" s="311"/>
      <c r="N134" s="311">
        <v>900000</v>
      </c>
      <c r="O134" s="311">
        <v>900000</v>
      </c>
      <c r="P134" s="311"/>
      <c r="Q134" s="311"/>
      <c r="R134" s="311">
        <v>33772229</v>
      </c>
      <c r="S134" s="311">
        <v>33772229</v>
      </c>
      <c r="T134" s="311"/>
      <c r="U134" s="311"/>
      <c r="V134" s="311"/>
      <c r="W134" s="311"/>
      <c r="X134" s="311"/>
      <c r="Y134" s="311"/>
      <c r="Z134" s="348">
        <f t="shared" si="30"/>
        <v>35660829</v>
      </c>
      <c r="AA134" s="302">
        <f t="shared" si="30"/>
        <v>35660829</v>
      </c>
      <c r="AB134" s="302">
        <f t="shared" si="32"/>
        <v>0</v>
      </c>
      <c r="AC134" s="303"/>
      <c r="AD134" s="304"/>
    </row>
    <row r="135" spans="1:30" ht="15" customHeight="1">
      <c r="A135" s="422" t="s">
        <v>366</v>
      </c>
      <c r="B135" s="311"/>
      <c r="C135" s="311"/>
      <c r="D135" s="311"/>
      <c r="E135" s="311"/>
      <c r="F135" s="311"/>
      <c r="G135" s="311"/>
      <c r="H135" s="311"/>
      <c r="I135" s="311"/>
      <c r="J135" s="311">
        <v>249524710</v>
      </c>
      <c r="K135" s="311"/>
      <c r="L135" s="311">
        <v>249524710</v>
      </c>
      <c r="M135" s="311"/>
      <c r="N135" s="311"/>
      <c r="O135" s="311"/>
      <c r="P135" s="311"/>
      <c r="Q135" s="311"/>
      <c r="R135" s="311"/>
      <c r="S135" s="311"/>
      <c r="T135" s="311"/>
      <c r="U135" s="311"/>
      <c r="V135" s="311">
        <v>27378000</v>
      </c>
      <c r="W135" s="311"/>
      <c r="X135" s="311">
        <v>27378000</v>
      </c>
      <c r="Y135" s="311"/>
      <c r="Z135" s="348">
        <f t="shared" si="30"/>
        <v>276902710</v>
      </c>
      <c r="AA135" s="302">
        <f t="shared" si="30"/>
        <v>0</v>
      </c>
      <c r="AB135" s="302">
        <f t="shared" si="32"/>
        <v>276902710</v>
      </c>
      <c r="AC135" s="303"/>
      <c r="AD135" s="304"/>
    </row>
    <row r="136" spans="1:30" ht="15.95" customHeight="1">
      <c r="A136" s="422" t="s">
        <v>97</v>
      </c>
      <c r="B136" s="311"/>
      <c r="C136" s="311"/>
      <c r="D136" s="311"/>
      <c r="E136" s="311"/>
      <c r="F136" s="311"/>
      <c r="G136" s="311"/>
      <c r="H136" s="311"/>
      <c r="I136" s="311"/>
      <c r="J136" s="311">
        <v>164031228</v>
      </c>
      <c r="K136" s="311">
        <v>164031228</v>
      </c>
      <c r="L136" s="311"/>
      <c r="M136" s="311"/>
      <c r="N136" s="311"/>
      <c r="O136" s="311"/>
      <c r="P136" s="311"/>
      <c r="Q136" s="311"/>
      <c r="R136" s="311"/>
      <c r="S136" s="311"/>
      <c r="T136" s="311"/>
      <c r="U136" s="311"/>
      <c r="V136" s="311"/>
      <c r="W136" s="311"/>
      <c r="X136" s="311"/>
      <c r="Y136" s="311"/>
      <c r="Z136" s="348">
        <f t="shared" si="30"/>
        <v>164031228</v>
      </c>
      <c r="AA136" s="302">
        <f t="shared" si="30"/>
        <v>164031228</v>
      </c>
      <c r="AB136" s="302">
        <f t="shared" si="32"/>
        <v>0</v>
      </c>
      <c r="AC136" s="303"/>
      <c r="AD136" s="304"/>
    </row>
    <row r="137" spans="1:30" ht="15.95" customHeight="1">
      <c r="A137" s="422" t="s">
        <v>367</v>
      </c>
      <c r="B137" s="311"/>
      <c r="C137" s="311"/>
      <c r="D137" s="311"/>
      <c r="E137" s="311"/>
      <c r="F137" s="311"/>
      <c r="G137" s="311"/>
      <c r="H137" s="311"/>
      <c r="I137" s="311"/>
      <c r="J137" s="311"/>
      <c r="K137" s="311"/>
      <c r="L137" s="311"/>
      <c r="M137" s="311"/>
      <c r="N137" s="311">
        <v>145337388</v>
      </c>
      <c r="O137" s="311"/>
      <c r="P137" s="311">
        <v>145337388</v>
      </c>
      <c r="Q137" s="311"/>
      <c r="R137" s="311"/>
      <c r="S137" s="311"/>
      <c r="T137" s="311"/>
      <c r="U137" s="311"/>
      <c r="V137" s="311"/>
      <c r="W137" s="311"/>
      <c r="X137" s="311"/>
      <c r="Y137" s="311"/>
      <c r="Z137" s="348">
        <f t="shared" si="30"/>
        <v>145337388</v>
      </c>
      <c r="AA137" s="302">
        <f t="shared" si="30"/>
        <v>0</v>
      </c>
      <c r="AB137" s="302">
        <f t="shared" si="32"/>
        <v>145337388</v>
      </c>
      <c r="AC137" s="303"/>
      <c r="AD137" s="304"/>
    </row>
    <row r="138" spans="1:30" ht="14.25" customHeight="1">
      <c r="A138" s="422" t="s">
        <v>368</v>
      </c>
      <c r="B138" s="311"/>
      <c r="C138" s="311"/>
      <c r="D138" s="311"/>
      <c r="E138" s="311"/>
      <c r="F138" s="311"/>
      <c r="G138" s="311"/>
      <c r="H138" s="311"/>
      <c r="I138" s="311"/>
      <c r="J138" s="311"/>
      <c r="K138" s="311"/>
      <c r="L138" s="311"/>
      <c r="M138" s="311"/>
      <c r="N138" s="311">
        <v>3320397</v>
      </c>
      <c r="O138" s="311"/>
      <c r="P138" s="311">
        <v>3320397</v>
      </c>
      <c r="Q138" s="311"/>
      <c r="R138" s="311"/>
      <c r="S138" s="311"/>
      <c r="T138" s="311"/>
      <c r="U138" s="311"/>
      <c r="V138" s="311"/>
      <c r="W138" s="311"/>
      <c r="X138" s="311"/>
      <c r="Y138" s="311"/>
      <c r="Z138" s="348">
        <f t="shared" si="30"/>
        <v>3320397</v>
      </c>
      <c r="AA138" s="302">
        <f t="shared" si="30"/>
        <v>0</v>
      </c>
      <c r="AB138" s="302">
        <f t="shared" si="32"/>
        <v>3320397</v>
      </c>
      <c r="AC138" s="303"/>
      <c r="AD138" s="304"/>
    </row>
    <row r="139" spans="1:30" ht="14.25" customHeight="1">
      <c r="A139" s="422" t="s">
        <v>369</v>
      </c>
      <c r="B139" s="311"/>
      <c r="C139" s="311"/>
      <c r="D139" s="311"/>
      <c r="E139" s="311"/>
      <c r="F139" s="311"/>
      <c r="G139" s="311"/>
      <c r="H139" s="311"/>
      <c r="I139" s="311"/>
      <c r="J139" s="311"/>
      <c r="K139" s="311"/>
      <c r="L139" s="311"/>
      <c r="M139" s="311"/>
      <c r="N139" s="311">
        <v>5165000</v>
      </c>
      <c r="O139" s="311">
        <v>5165000</v>
      </c>
      <c r="P139" s="311"/>
      <c r="Q139" s="311"/>
      <c r="R139" s="311"/>
      <c r="S139" s="311"/>
      <c r="T139" s="311"/>
      <c r="U139" s="311"/>
      <c r="V139" s="311"/>
      <c r="W139" s="311"/>
      <c r="X139" s="311"/>
      <c r="Y139" s="311"/>
      <c r="Z139" s="348">
        <f t="shared" si="30"/>
        <v>5165000</v>
      </c>
      <c r="AA139" s="302">
        <f t="shared" si="30"/>
        <v>5165000</v>
      </c>
      <c r="AB139" s="302">
        <f t="shared" si="32"/>
        <v>0</v>
      </c>
      <c r="AC139" s="303"/>
      <c r="AD139" s="304"/>
    </row>
    <row r="140" spans="1:30" s="330" customFormat="1" ht="15.95" customHeight="1">
      <c r="A140" s="327" t="s">
        <v>8</v>
      </c>
      <c r="B140" s="328">
        <f>SUM(B103:B139)</f>
        <v>95434307</v>
      </c>
      <c r="C140" s="328">
        <f t="shared" ref="C140:AC140" si="33">SUM(C103:C139)</f>
        <v>64646322</v>
      </c>
      <c r="D140" s="328">
        <f t="shared" si="33"/>
        <v>30787985</v>
      </c>
      <c r="E140" s="328">
        <f t="shared" si="33"/>
        <v>0</v>
      </c>
      <c r="F140" s="328">
        <f t="shared" si="33"/>
        <v>10386006</v>
      </c>
      <c r="G140" s="328">
        <f t="shared" si="33"/>
        <v>7986819</v>
      </c>
      <c r="H140" s="328">
        <f t="shared" si="33"/>
        <v>2399187</v>
      </c>
      <c r="I140" s="328">
        <f t="shared" si="33"/>
        <v>0</v>
      </c>
      <c r="J140" s="328">
        <f t="shared" si="33"/>
        <v>775352970</v>
      </c>
      <c r="K140" s="328">
        <f t="shared" si="33"/>
        <v>480247447</v>
      </c>
      <c r="L140" s="328">
        <f t="shared" si="33"/>
        <v>295105523</v>
      </c>
      <c r="M140" s="328">
        <f t="shared" si="33"/>
        <v>0</v>
      </c>
      <c r="N140" s="328">
        <f t="shared" si="33"/>
        <v>287015555</v>
      </c>
      <c r="O140" s="328">
        <f t="shared" si="33"/>
        <v>85769958</v>
      </c>
      <c r="P140" s="328">
        <f t="shared" si="33"/>
        <v>201245597</v>
      </c>
      <c r="Q140" s="328">
        <f t="shared" si="33"/>
        <v>0</v>
      </c>
      <c r="R140" s="328">
        <f t="shared" si="33"/>
        <v>33772229</v>
      </c>
      <c r="S140" s="328">
        <f t="shared" si="33"/>
        <v>33772229</v>
      </c>
      <c r="T140" s="328">
        <f t="shared" si="33"/>
        <v>0</v>
      </c>
      <c r="U140" s="328">
        <f t="shared" si="33"/>
        <v>0</v>
      </c>
      <c r="V140" s="328">
        <f t="shared" si="33"/>
        <v>803126098</v>
      </c>
      <c r="W140" s="328">
        <f t="shared" si="33"/>
        <v>487936717</v>
      </c>
      <c r="X140" s="328">
        <f t="shared" si="33"/>
        <v>315189381</v>
      </c>
      <c r="Y140" s="328">
        <f t="shared" si="33"/>
        <v>0</v>
      </c>
      <c r="Z140" s="328">
        <f t="shared" si="33"/>
        <v>2005087165</v>
      </c>
      <c r="AA140" s="328">
        <f t="shared" si="33"/>
        <v>1160359492</v>
      </c>
      <c r="AB140" s="328">
        <f t="shared" si="33"/>
        <v>844727673</v>
      </c>
      <c r="AC140" s="329">
        <f t="shared" si="33"/>
        <v>0</v>
      </c>
      <c r="AD140" s="304"/>
    </row>
    <row r="141" spans="1:30" ht="15.95" customHeight="1">
      <c r="A141" s="331" t="s">
        <v>370</v>
      </c>
      <c r="B141" s="307"/>
      <c r="C141" s="307"/>
      <c r="D141" s="307"/>
      <c r="E141" s="307"/>
      <c r="F141" s="307"/>
      <c r="G141" s="307"/>
      <c r="H141" s="307"/>
      <c r="I141" s="307"/>
      <c r="J141" s="307"/>
      <c r="K141" s="307"/>
      <c r="L141" s="307"/>
      <c r="M141" s="307"/>
      <c r="N141" s="307"/>
      <c r="O141" s="307"/>
      <c r="P141" s="307"/>
      <c r="Q141" s="307"/>
      <c r="R141" s="307"/>
      <c r="S141" s="307"/>
      <c r="T141" s="307"/>
      <c r="U141" s="307"/>
      <c r="V141" s="307"/>
      <c r="W141" s="307"/>
      <c r="X141" s="307"/>
      <c r="Y141" s="307"/>
      <c r="Z141" s="302"/>
      <c r="AA141" s="315"/>
      <c r="AB141" s="315"/>
      <c r="AC141" s="303"/>
      <c r="AD141" s="304"/>
    </row>
    <row r="142" spans="1:30" ht="26.25" customHeight="1">
      <c r="A142" s="422" t="s">
        <v>20</v>
      </c>
      <c r="B142" s="311">
        <v>281288540</v>
      </c>
      <c r="C142" s="311">
        <v>281288540</v>
      </c>
      <c r="D142" s="311"/>
      <c r="E142" s="311"/>
      <c r="F142" s="311">
        <v>39654844</v>
      </c>
      <c r="G142" s="311">
        <v>39654844</v>
      </c>
      <c r="H142" s="311"/>
      <c r="I142" s="311"/>
      <c r="J142" s="311">
        <v>48471894</v>
      </c>
      <c r="K142" s="311">
        <v>48471894</v>
      </c>
      <c r="L142" s="311"/>
      <c r="M142" s="311"/>
      <c r="N142" s="311"/>
      <c r="O142" s="311"/>
      <c r="P142" s="311"/>
      <c r="Q142" s="311"/>
      <c r="R142" s="311"/>
      <c r="S142" s="311"/>
      <c r="T142" s="311"/>
      <c r="U142" s="311"/>
      <c r="V142" s="311">
        <v>8894817</v>
      </c>
      <c r="W142" s="311">
        <v>8894817</v>
      </c>
      <c r="X142" s="311"/>
      <c r="Y142" s="311"/>
      <c r="Z142" s="302">
        <f t="shared" ref="Z142:AA146" si="34">SUM(B142,F142,J142,N142,R142,V142)</f>
        <v>378310095</v>
      </c>
      <c r="AA142" s="302">
        <f t="shared" si="34"/>
        <v>378310095</v>
      </c>
      <c r="AB142" s="302">
        <f t="shared" ref="AB142:AB146" si="35">SUM(D142+H142+L142+P142+X142)</f>
        <v>0</v>
      </c>
      <c r="AC142" s="303"/>
      <c r="AD142" s="304"/>
    </row>
    <row r="143" spans="1:30" ht="15.95" customHeight="1">
      <c r="A143" s="426" t="s">
        <v>390</v>
      </c>
      <c r="B143" s="311"/>
      <c r="C143" s="311"/>
      <c r="D143" s="311"/>
      <c r="E143" s="311"/>
      <c r="F143" s="311"/>
      <c r="G143" s="311"/>
      <c r="H143" s="311"/>
      <c r="I143" s="311"/>
      <c r="J143" s="311">
        <v>660000</v>
      </c>
      <c r="K143" s="311">
        <v>660000</v>
      </c>
      <c r="L143" s="311"/>
      <c r="M143" s="311"/>
      <c r="N143" s="311"/>
      <c r="O143" s="311"/>
      <c r="P143" s="311"/>
      <c r="Q143" s="311"/>
      <c r="R143" s="311"/>
      <c r="S143" s="311"/>
      <c r="T143" s="311"/>
      <c r="U143" s="311"/>
      <c r="V143" s="311"/>
      <c r="W143" s="311"/>
      <c r="X143" s="311"/>
      <c r="Y143" s="311"/>
      <c r="Z143" s="302">
        <f t="shared" si="34"/>
        <v>660000</v>
      </c>
      <c r="AA143" s="302">
        <f t="shared" si="34"/>
        <v>660000</v>
      </c>
      <c r="AB143" s="302">
        <f t="shared" si="35"/>
        <v>0</v>
      </c>
      <c r="AC143" s="303"/>
      <c r="AD143" s="304"/>
    </row>
    <row r="144" spans="1:30" ht="31.5" customHeight="1">
      <c r="A144" s="426" t="s">
        <v>663</v>
      </c>
      <c r="B144" s="311">
        <v>5234118</v>
      </c>
      <c r="C144" s="311">
        <v>5234118</v>
      </c>
      <c r="D144" s="311"/>
      <c r="E144" s="311"/>
      <c r="F144" s="311">
        <v>720643</v>
      </c>
      <c r="G144" s="311">
        <v>720643</v>
      </c>
      <c r="H144" s="311"/>
      <c r="I144" s="311"/>
      <c r="J144" s="311">
        <v>419240</v>
      </c>
      <c r="K144" s="311">
        <v>419240</v>
      </c>
      <c r="L144" s="311"/>
      <c r="M144" s="311"/>
      <c r="N144" s="311">
        <v>682522</v>
      </c>
      <c r="O144" s="311">
        <v>682522</v>
      </c>
      <c r="P144" s="311"/>
      <c r="Q144" s="311"/>
      <c r="R144" s="311"/>
      <c r="S144" s="311"/>
      <c r="T144" s="311"/>
      <c r="U144" s="311"/>
      <c r="V144" s="311">
        <v>347980</v>
      </c>
      <c r="W144" s="311">
        <v>347980</v>
      </c>
      <c r="X144" s="311"/>
      <c r="Y144" s="311"/>
      <c r="Z144" s="302">
        <f t="shared" si="34"/>
        <v>7404503</v>
      </c>
      <c r="AA144" s="302">
        <f t="shared" si="34"/>
        <v>7404503</v>
      </c>
      <c r="AB144" s="302">
        <f t="shared" si="35"/>
        <v>0</v>
      </c>
      <c r="AC144" s="303"/>
      <c r="AD144" s="304"/>
    </row>
    <row r="145" spans="1:31" ht="15" customHeight="1">
      <c r="A145" s="426" t="s">
        <v>25</v>
      </c>
      <c r="B145" s="311"/>
      <c r="C145" s="311"/>
      <c r="D145" s="311"/>
      <c r="E145" s="311"/>
      <c r="F145" s="311"/>
      <c r="G145" s="311"/>
      <c r="H145" s="311"/>
      <c r="I145" s="311"/>
      <c r="J145" s="311"/>
      <c r="K145" s="311"/>
      <c r="L145" s="311"/>
      <c r="M145" s="311"/>
      <c r="N145" s="311"/>
      <c r="O145" s="311"/>
      <c r="P145" s="311"/>
      <c r="Q145" s="311"/>
      <c r="R145" s="311"/>
      <c r="S145" s="311"/>
      <c r="T145" s="311"/>
      <c r="U145" s="311"/>
      <c r="V145" s="311"/>
      <c r="W145" s="311"/>
      <c r="X145" s="311"/>
      <c r="Y145" s="311"/>
      <c r="Z145" s="302">
        <f t="shared" si="34"/>
        <v>0</v>
      </c>
      <c r="AA145" s="302">
        <f t="shared" si="34"/>
        <v>0</v>
      </c>
      <c r="AB145" s="302">
        <f t="shared" si="35"/>
        <v>0</v>
      </c>
      <c r="AC145" s="303"/>
      <c r="AD145" s="304"/>
    </row>
    <row r="146" spans="1:31" ht="15.75" customHeight="1">
      <c r="A146" s="426" t="s">
        <v>34</v>
      </c>
      <c r="B146" s="311">
        <v>370815</v>
      </c>
      <c r="C146" s="311">
        <v>370815</v>
      </c>
      <c r="D146" s="311"/>
      <c r="E146" s="311"/>
      <c r="F146" s="311">
        <v>25487</v>
      </c>
      <c r="G146" s="311">
        <v>25487</v>
      </c>
      <c r="H146" s="311"/>
      <c r="I146" s="311"/>
      <c r="J146" s="311"/>
      <c r="K146" s="311"/>
      <c r="L146" s="311"/>
      <c r="M146" s="311"/>
      <c r="N146" s="311"/>
      <c r="O146" s="311"/>
      <c r="P146" s="311"/>
      <c r="Q146" s="311"/>
      <c r="R146" s="311"/>
      <c r="S146" s="311"/>
      <c r="T146" s="311"/>
      <c r="U146" s="311"/>
      <c r="V146" s="311"/>
      <c r="W146" s="311"/>
      <c r="X146" s="311"/>
      <c r="Y146" s="311"/>
      <c r="Z146" s="302">
        <f t="shared" si="34"/>
        <v>396302</v>
      </c>
      <c r="AA146" s="302">
        <f t="shared" si="34"/>
        <v>396302</v>
      </c>
      <c r="AB146" s="302">
        <f t="shared" si="35"/>
        <v>0</v>
      </c>
      <c r="AC146" s="303"/>
      <c r="AD146" s="304"/>
    </row>
    <row r="147" spans="1:31" ht="15.75" customHeight="1">
      <c r="A147" s="423"/>
      <c r="B147" s="311"/>
      <c r="C147" s="311"/>
      <c r="D147" s="311"/>
      <c r="E147" s="311"/>
      <c r="F147" s="311"/>
      <c r="G147" s="311"/>
      <c r="H147" s="311"/>
      <c r="I147" s="311"/>
      <c r="J147" s="311"/>
      <c r="K147" s="311"/>
      <c r="L147" s="311"/>
      <c r="M147" s="311"/>
      <c r="N147" s="311"/>
      <c r="O147" s="311"/>
      <c r="P147" s="311"/>
      <c r="Q147" s="311"/>
      <c r="R147" s="311"/>
      <c r="S147" s="311"/>
      <c r="T147" s="311"/>
      <c r="U147" s="311"/>
      <c r="V147" s="311"/>
      <c r="W147" s="311"/>
      <c r="X147" s="311"/>
      <c r="Y147" s="311"/>
      <c r="Z147" s="302"/>
      <c r="AA147" s="302"/>
      <c r="AB147" s="302"/>
      <c r="AC147" s="303"/>
      <c r="AD147" s="304"/>
    </row>
    <row r="148" spans="1:31" s="328" customFormat="1" ht="13.5">
      <c r="A148" s="332" t="s">
        <v>9</v>
      </c>
      <c r="B148" s="328">
        <f t="shared" ref="B148:AD148" si="36">SUM(B142:B146)</f>
        <v>286893473</v>
      </c>
      <c r="C148" s="328">
        <f t="shared" si="36"/>
        <v>286893473</v>
      </c>
      <c r="D148" s="328">
        <f t="shared" si="36"/>
        <v>0</v>
      </c>
      <c r="E148" s="328">
        <f t="shared" si="36"/>
        <v>0</v>
      </c>
      <c r="F148" s="328">
        <f t="shared" si="36"/>
        <v>40400974</v>
      </c>
      <c r="G148" s="328">
        <f t="shared" si="36"/>
        <v>40400974</v>
      </c>
      <c r="H148" s="328">
        <f t="shared" si="36"/>
        <v>0</v>
      </c>
      <c r="I148" s="328">
        <f t="shared" si="36"/>
        <v>0</v>
      </c>
      <c r="J148" s="328">
        <f t="shared" si="36"/>
        <v>49551134</v>
      </c>
      <c r="K148" s="328">
        <f t="shared" si="36"/>
        <v>49551134</v>
      </c>
      <c r="L148" s="328">
        <f t="shared" si="36"/>
        <v>0</v>
      </c>
      <c r="M148" s="328">
        <f t="shared" si="36"/>
        <v>0</v>
      </c>
      <c r="N148" s="328">
        <f t="shared" si="36"/>
        <v>682522</v>
      </c>
      <c r="O148" s="328">
        <f t="shared" si="36"/>
        <v>682522</v>
      </c>
      <c r="P148" s="328">
        <f t="shared" si="36"/>
        <v>0</v>
      </c>
      <c r="Q148" s="328">
        <f t="shared" si="36"/>
        <v>0</v>
      </c>
      <c r="R148" s="328">
        <f t="shared" si="36"/>
        <v>0</v>
      </c>
      <c r="S148" s="328">
        <f t="shared" si="36"/>
        <v>0</v>
      </c>
      <c r="T148" s="328">
        <f t="shared" si="36"/>
        <v>0</v>
      </c>
      <c r="U148" s="328">
        <f t="shared" si="36"/>
        <v>0</v>
      </c>
      <c r="V148" s="328">
        <f t="shared" si="36"/>
        <v>9242797</v>
      </c>
      <c r="W148" s="328">
        <f t="shared" si="36"/>
        <v>9242797</v>
      </c>
      <c r="X148" s="328">
        <f t="shared" si="36"/>
        <v>0</v>
      </c>
      <c r="Y148" s="328">
        <f t="shared" si="36"/>
        <v>0</v>
      </c>
      <c r="Z148" s="328">
        <f t="shared" si="36"/>
        <v>386770900</v>
      </c>
      <c r="AA148" s="328">
        <f t="shared" si="36"/>
        <v>386770900</v>
      </c>
      <c r="AB148" s="328">
        <f t="shared" si="36"/>
        <v>0</v>
      </c>
      <c r="AC148" s="329">
        <f t="shared" si="36"/>
        <v>0</v>
      </c>
      <c r="AD148" s="333">
        <f t="shared" si="36"/>
        <v>0</v>
      </c>
    </row>
    <row r="149" spans="1:31" s="264" customFormat="1" ht="15" customHeight="1">
      <c r="A149" s="334" t="s">
        <v>371</v>
      </c>
      <c r="B149" s="335">
        <v>2022404</v>
      </c>
      <c r="C149" s="335"/>
      <c r="D149" s="335">
        <v>2022404</v>
      </c>
      <c r="E149" s="335"/>
      <c r="F149" s="335">
        <v>266651</v>
      </c>
      <c r="G149" s="335"/>
      <c r="H149" s="335">
        <v>266651</v>
      </c>
      <c r="I149" s="335"/>
      <c r="J149" s="335">
        <v>54918252</v>
      </c>
      <c r="K149" s="335"/>
      <c r="L149" s="335">
        <v>54918252</v>
      </c>
      <c r="M149" s="335"/>
      <c r="N149" s="335"/>
      <c r="O149" s="335"/>
      <c r="P149" s="335"/>
      <c r="Q149" s="335"/>
      <c r="R149" s="335"/>
      <c r="S149" s="335"/>
      <c r="T149" s="335"/>
      <c r="U149" s="335"/>
      <c r="V149" s="335"/>
      <c r="W149" s="335"/>
      <c r="X149" s="335"/>
      <c r="Y149" s="335"/>
      <c r="Z149" s="298">
        <f>SUM(B149+F149+J149)</f>
        <v>57207307</v>
      </c>
      <c r="AA149" s="298">
        <f>SUM(C149+G149+K149)</f>
        <v>0</v>
      </c>
      <c r="AB149" s="298">
        <f>SUM(D149+H149+L149)</f>
        <v>57207307</v>
      </c>
      <c r="AC149" s="299"/>
      <c r="AD149" s="300"/>
    </row>
    <row r="150" spans="1:31" s="264" customFormat="1" ht="18" customHeight="1" thickBot="1">
      <c r="A150" s="336" t="s">
        <v>122</v>
      </c>
      <c r="B150" s="337">
        <f t="shared" ref="B150:AD150" si="37">SUM(B101+B140+B148+B149)</f>
        <v>2160670268</v>
      </c>
      <c r="C150" s="337">
        <f t="shared" si="37"/>
        <v>1342955949</v>
      </c>
      <c r="D150" s="337">
        <f t="shared" si="37"/>
        <v>817714319</v>
      </c>
      <c r="E150" s="337">
        <f t="shared" si="37"/>
        <v>0</v>
      </c>
      <c r="F150" s="337">
        <f t="shared" si="37"/>
        <v>274658598</v>
      </c>
      <c r="G150" s="337">
        <f t="shared" si="37"/>
        <v>184769458</v>
      </c>
      <c r="H150" s="337">
        <f t="shared" si="37"/>
        <v>89889140</v>
      </c>
      <c r="I150" s="337">
        <f t="shared" si="37"/>
        <v>0</v>
      </c>
      <c r="J150" s="337">
        <f t="shared" si="37"/>
        <v>1881013379</v>
      </c>
      <c r="K150" s="337">
        <f t="shared" si="37"/>
        <v>1210390100</v>
      </c>
      <c r="L150" s="337">
        <f t="shared" si="37"/>
        <v>670623279</v>
      </c>
      <c r="M150" s="337">
        <f t="shared" si="37"/>
        <v>0</v>
      </c>
      <c r="N150" s="337">
        <f t="shared" si="37"/>
        <v>306615561</v>
      </c>
      <c r="O150" s="337">
        <f t="shared" si="37"/>
        <v>92302480</v>
      </c>
      <c r="P150" s="337">
        <f t="shared" si="37"/>
        <v>214313081</v>
      </c>
      <c r="Q150" s="337">
        <f t="shared" si="37"/>
        <v>0</v>
      </c>
      <c r="R150" s="337">
        <f t="shared" si="37"/>
        <v>33772229</v>
      </c>
      <c r="S150" s="337">
        <f t="shared" si="37"/>
        <v>33772229</v>
      </c>
      <c r="T150" s="337">
        <f t="shared" si="37"/>
        <v>0</v>
      </c>
      <c r="U150" s="337">
        <f t="shared" si="37"/>
        <v>0</v>
      </c>
      <c r="V150" s="337">
        <f t="shared" si="37"/>
        <v>921763855</v>
      </c>
      <c r="W150" s="337">
        <f t="shared" si="37"/>
        <v>584636979</v>
      </c>
      <c r="X150" s="337">
        <f t="shared" si="37"/>
        <v>337126876</v>
      </c>
      <c r="Y150" s="337">
        <f t="shared" si="37"/>
        <v>0</v>
      </c>
      <c r="Z150" s="337">
        <f t="shared" si="37"/>
        <v>5578493890</v>
      </c>
      <c r="AA150" s="337">
        <f t="shared" si="37"/>
        <v>3448827195</v>
      </c>
      <c r="AB150" s="337">
        <f t="shared" si="37"/>
        <v>2129666695</v>
      </c>
      <c r="AC150" s="338">
        <f t="shared" si="37"/>
        <v>0</v>
      </c>
      <c r="AD150" s="339">
        <f t="shared" si="37"/>
        <v>0</v>
      </c>
      <c r="AE150" s="337"/>
    </row>
    <row r="151" spans="1:31">
      <c r="A151" s="340"/>
      <c r="B151" s="341"/>
      <c r="C151" s="341"/>
      <c r="D151" s="341"/>
      <c r="E151" s="341"/>
      <c r="F151" s="341"/>
      <c r="G151" s="341"/>
      <c r="H151" s="341"/>
      <c r="I151" s="341"/>
      <c r="J151" s="341"/>
      <c r="K151" s="341"/>
      <c r="L151" s="341"/>
      <c r="M151" s="341"/>
      <c r="N151" s="341"/>
      <c r="O151" s="341"/>
      <c r="P151" s="341"/>
      <c r="Q151" s="341"/>
      <c r="R151" s="341"/>
      <c r="S151" s="341"/>
      <c r="T151" s="341"/>
      <c r="U151" s="341"/>
      <c r="V151" s="341"/>
      <c r="W151" s="341"/>
      <c r="X151" s="341"/>
      <c r="Y151" s="341"/>
      <c r="Z151" s="341"/>
      <c r="AA151" s="342"/>
      <c r="AB151" s="341"/>
      <c r="AC151" s="341"/>
    </row>
  </sheetData>
  <mergeCells count="23">
    <mergeCell ref="V1:Y1"/>
    <mergeCell ref="A1:A3"/>
    <mergeCell ref="B1:E1"/>
    <mergeCell ref="F1:I1"/>
    <mergeCell ref="J1:M1"/>
    <mergeCell ref="N1:Q1"/>
    <mergeCell ref="O2:Q2"/>
    <mergeCell ref="Z1:AC1"/>
    <mergeCell ref="AD1:AD2"/>
    <mergeCell ref="B2:B3"/>
    <mergeCell ref="C2:E2"/>
    <mergeCell ref="F2:F3"/>
    <mergeCell ref="G2:I2"/>
    <mergeCell ref="J2:J3"/>
    <mergeCell ref="K2:M2"/>
    <mergeCell ref="N2:N3"/>
    <mergeCell ref="R1:U1"/>
    <mergeCell ref="R2:R3"/>
    <mergeCell ref="S2:U2"/>
    <mergeCell ref="V2:V3"/>
    <mergeCell ref="W2:Y2"/>
    <mergeCell ref="Z2:Z3"/>
    <mergeCell ref="AA2:AC2"/>
  </mergeCells>
  <pageMargins left="0.93367034313725494" right="0.19685039370078741" top="0.98425196850393704" bottom="0.98425196850393704" header="0.51181102362204722" footer="0.51181102362204722"/>
  <pageSetup paperSize="8" scale="53" orientation="landscape" r:id="rId1"/>
  <headerFooter alignWithMargins="0">
    <oddHeader xml:space="preserve">&amp;C&amp;"Arial CE,Félkövér"&amp;12 &amp;13 2.2 &amp;12 Kimutatás az önkormányzati költségvetési szervek 2022. évi tervszámainak teljesítéséről - kötelező, nem kötelező és államigazgatási feladatok szernti bontásban.Kiadás &amp;RAdatok Ft-ban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31"/>
  <sheetViews>
    <sheetView view="pageBreakPreview" zoomScaleSheetLayoutView="100" workbookViewId="0">
      <selection activeCell="F11" sqref="F11"/>
    </sheetView>
  </sheetViews>
  <sheetFormatPr defaultRowHeight="12.75"/>
  <cols>
    <col min="1" max="1" width="4.28515625" customWidth="1"/>
    <col min="2" max="2" width="31.7109375" customWidth="1"/>
    <col min="3" max="3" width="29" customWidth="1"/>
    <col min="4" max="4" width="12.85546875" customWidth="1"/>
    <col min="5" max="5" width="12.7109375" customWidth="1"/>
    <col min="6" max="6" width="50.140625" customWidth="1"/>
    <col min="7" max="10" width="9.140625" style="408"/>
    <col min="257" max="257" width="4.28515625" customWidth="1"/>
    <col min="258" max="258" width="31.7109375" customWidth="1"/>
    <col min="259" max="259" width="29" customWidth="1"/>
    <col min="260" max="260" width="12.85546875" customWidth="1"/>
    <col min="261" max="261" width="12.7109375" customWidth="1"/>
    <col min="262" max="262" width="51.7109375" customWidth="1"/>
    <col min="513" max="513" width="4.28515625" customWidth="1"/>
    <col min="514" max="514" width="31.7109375" customWidth="1"/>
    <col min="515" max="515" width="29" customWidth="1"/>
    <col min="516" max="516" width="12.85546875" customWidth="1"/>
    <col min="517" max="517" width="12.7109375" customWidth="1"/>
    <col min="518" max="518" width="51.7109375" customWidth="1"/>
    <col min="769" max="769" width="4.28515625" customWidth="1"/>
    <col min="770" max="770" width="31.7109375" customWidth="1"/>
    <col min="771" max="771" width="29" customWidth="1"/>
    <col min="772" max="772" width="12.85546875" customWidth="1"/>
    <col min="773" max="773" width="12.7109375" customWidth="1"/>
    <col min="774" max="774" width="51.7109375" customWidth="1"/>
    <col min="1025" max="1025" width="4.28515625" customWidth="1"/>
    <col min="1026" max="1026" width="31.7109375" customWidth="1"/>
    <col min="1027" max="1027" width="29" customWidth="1"/>
    <col min="1028" max="1028" width="12.85546875" customWidth="1"/>
    <col min="1029" max="1029" width="12.7109375" customWidth="1"/>
    <col min="1030" max="1030" width="51.7109375" customWidth="1"/>
    <col min="1281" max="1281" width="4.28515625" customWidth="1"/>
    <col min="1282" max="1282" width="31.7109375" customWidth="1"/>
    <col min="1283" max="1283" width="29" customWidth="1"/>
    <col min="1284" max="1284" width="12.85546875" customWidth="1"/>
    <col min="1285" max="1285" width="12.7109375" customWidth="1"/>
    <col min="1286" max="1286" width="51.7109375" customWidth="1"/>
    <col min="1537" max="1537" width="4.28515625" customWidth="1"/>
    <col min="1538" max="1538" width="31.7109375" customWidth="1"/>
    <col min="1539" max="1539" width="29" customWidth="1"/>
    <col min="1540" max="1540" width="12.85546875" customWidth="1"/>
    <col min="1541" max="1541" width="12.7109375" customWidth="1"/>
    <col min="1542" max="1542" width="51.7109375" customWidth="1"/>
    <col min="1793" max="1793" width="4.28515625" customWidth="1"/>
    <col min="1794" max="1794" width="31.7109375" customWidth="1"/>
    <col min="1795" max="1795" width="29" customWidth="1"/>
    <col min="1796" max="1796" width="12.85546875" customWidth="1"/>
    <col min="1797" max="1797" width="12.7109375" customWidth="1"/>
    <col min="1798" max="1798" width="51.7109375" customWidth="1"/>
    <col min="2049" max="2049" width="4.28515625" customWidth="1"/>
    <col min="2050" max="2050" width="31.7109375" customWidth="1"/>
    <col min="2051" max="2051" width="29" customWidth="1"/>
    <col min="2052" max="2052" width="12.85546875" customWidth="1"/>
    <col min="2053" max="2053" width="12.7109375" customWidth="1"/>
    <col min="2054" max="2054" width="51.7109375" customWidth="1"/>
    <col min="2305" max="2305" width="4.28515625" customWidth="1"/>
    <col min="2306" max="2306" width="31.7109375" customWidth="1"/>
    <col min="2307" max="2307" width="29" customWidth="1"/>
    <col min="2308" max="2308" width="12.85546875" customWidth="1"/>
    <col min="2309" max="2309" width="12.7109375" customWidth="1"/>
    <col min="2310" max="2310" width="51.7109375" customWidth="1"/>
    <col min="2561" max="2561" width="4.28515625" customWidth="1"/>
    <col min="2562" max="2562" width="31.7109375" customWidth="1"/>
    <col min="2563" max="2563" width="29" customWidth="1"/>
    <col min="2564" max="2564" width="12.85546875" customWidth="1"/>
    <col min="2565" max="2565" width="12.7109375" customWidth="1"/>
    <col min="2566" max="2566" width="51.7109375" customWidth="1"/>
    <col min="2817" max="2817" width="4.28515625" customWidth="1"/>
    <col min="2818" max="2818" width="31.7109375" customWidth="1"/>
    <col min="2819" max="2819" width="29" customWidth="1"/>
    <col min="2820" max="2820" width="12.85546875" customWidth="1"/>
    <col min="2821" max="2821" width="12.7109375" customWidth="1"/>
    <col min="2822" max="2822" width="51.7109375" customWidth="1"/>
    <col min="3073" max="3073" width="4.28515625" customWidth="1"/>
    <col min="3074" max="3074" width="31.7109375" customWidth="1"/>
    <col min="3075" max="3075" width="29" customWidth="1"/>
    <col min="3076" max="3076" width="12.85546875" customWidth="1"/>
    <col min="3077" max="3077" width="12.7109375" customWidth="1"/>
    <col min="3078" max="3078" width="51.7109375" customWidth="1"/>
    <col min="3329" max="3329" width="4.28515625" customWidth="1"/>
    <col min="3330" max="3330" width="31.7109375" customWidth="1"/>
    <col min="3331" max="3331" width="29" customWidth="1"/>
    <col min="3332" max="3332" width="12.85546875" customWidth="1"/>
    <col min="3333" max="3333" width="12.7109375" customWidth="1"/>
    <col min="3334" max="3334" width="51.7109375" customWidth="1"/>
    <col min="3585" max="3585" width="4.28515625" customWidth="1"/>
    <col min="3586" max="3586" width="31.7109375" customWidth="1"/>
    <col min="3587" max="3587" width="29" customWidth="1"/>
    <col min="3588" max="3588" width="12.85546875" customWidth="1"/>
    <col min="3589" max="3589" width="12.7109375" customWidth="1"/>
    <col min="3590" max="3590" width="51.7109375" customWidth="1"/>
    <col min="3841" max="3841" width="4.28515625" customWidth="1"/>
    <col min="3842" max="3842" width="31.7109375" customWidth="1"/>
    <col min="3843" max="3843" width="29" customWidth="1"/>
    <col min="3844" max="3844" width="12.85546875" customWidth="1"/>
    <col min="3845" max="3845" width="12.7109375" customWidth="1"/>
    <col min="3846" max="3846" width="51.7109375" customWidth="1"/>
    <col min="4097" max="4097" width="4.28515625" customWidth="1"/>
    <col min="4098" max="4098" width="31.7109375" customWidth="1"/>
    <col min="4099" max="4099" width="29" customWidth="1"/>
    <col min="4100" max="4100" width="12.85546875" customWidth="1"/>
    <col min="4101" max="4101" width="12.7109375" customWidth="1"/>
    <col min="4102" max="4102" width="51.7109375" customWidth="1"/>
    <col min="4353" max="4353" width="4.28515625" customWidth="1"/>
    <col min="4354" max="4354" width="31.7109375" customWidth="1"/>
    <col min="4355" max="4355" width="29" customWidth="1"/>
    <col min="4356" max="4356" width="12.85546875" customWidth="1"/>
    <col min="4357" max="4357" width="12.7109375" customWidth="1"/>
    <col min="4358" max="4358" width="51.7109375" customWidth="1"/>
    <col min="4609" max="4609" width="4.28515625" customWidth="1"/>
    <col min="4610" max="4610" width="31.7109375" customWidth="1"/>
    <col min="4611" max="4611" width="29" customWidth="1"/>
    <col min="4612" max="4612" width="12.85546875" customWidth="1"/>
    <col min="4613" max="4613" width="12.7109375" customWidth="1"/>
    <col min="4614" max="4614" width="51.7109375" customWidth="1"/>
    <col min="4865" max="4865" width="4.28515625" customWidth="1"/>
    <col min="4866" max="4866" width="31.7109375" customWidth="1"/>
    <col min="4867" max="4867" width="29" customWidth="1"/>
    <col min="4868" max="4868" width="12.85546875" customWidth="1"/>
    <col min="4869" max="4869" width="12.7109375" customWidth="1"/>
    <col min="4870" max="4870" width="51.7109375" customWidth="1"/>
    <col min="5121" max="5121" width="4.28515625" customWidth="1"/>
    <col min="5122" max="5122" width="31.7109375" customWidth="1"/>
    <col min="5123" max="5123" width="29" customWidth="1"/>
    <col min="5124" max="5124" width="12.85546875" customWidth="1"/>
    <col min="5125" max="5125" width="12.7109375" customWidth="1"/>
    <col min="5126" max="5126" width="51.7109375" customWidth="1"/>
    <col min="5377" max="5377" width="4.28515625" customWidth="1"/>
    <col min="5378" max="5378" width="31.7109375" customWidth="1"/>
    <col min="5379" max="5379" width="29" customWidth="1"/>
    <col min="5380" max="5380" width="12.85546875" customWidth="1"/>
    <col min="5381" max="5381" width="12.7109375" customWidth="1"/>
    <col min="5382" max="5382" width="51.7109375" customWidth="1"/>
    <col min="5633" max="5633" width="4.28515625" customWidth="1"/>
    <col min="5634" max="5634" width="31.7109375" customWidth="1"/>
    <col min="5635" max="5635" width="29" customWidth="1"/>
    <col min="5636" max="5636" width="12.85546875" customWidth="1"/>
    <col min="5637" max="5637" width="12.7109375" customWidth="1"/>
    <col min="5638" max="5638" width="51.7109375" customWidth="1"/>
    <col min="5889" max="5889" width="4.28515625" customWidth="1"/>
    <col min="5890" max="5890" width="31.7109375" customWidth="1"/>
    <col min="5891" max="5891" width="29" customWidth="1"/>
    <col min="5892" max="5892" width="12.85546875" customWidth="1"/>
    <col min="5893" max="5893" width="12.7109375" customWidth="1"/>
    <col min="5894" max="5894" width="51.7109375" customWidth="1"/>
    <col min="6145" max="6145" width="4.28515625" customWidth="1"/>
    <col min="6146" max="6146" width="31.7109375" customWidth="1"/>
    <col min="6147" max="6147" width="29" customWidth="1"/>
    <col min="6148" max="6148" width="12.85546875" customWidth="1"/>
    <col min="6149" max="6149" width="12.7109375" customWidth="1"/>
    <col min="6150" max="6150" width="51.7109375" customWidth="1"/>
    <col min="6401" max="6401" width="4.28515625" customWidth="1"/>
    <col min="6402" max="6402" width="31.7109375" customWidth="1"/>
    <col min="6403" max="6403" width="29" customWidth="1"/>
    <col min="6404" max="6404" width="12.85546875" customWidth="1"/>
    <col min="6405" max="6405" width="12.7109375" customWidth="1"/>
    <col min="6406" max="6406" width="51.7109375" customWidth="1"/>
    <col min="6657" max="6657" width="4.28515625" customWidth="1"/>
    <col min="6658" max="6658" width="31.7109375" customWidth="1"/>
    <col min="6659" max="6659" width="29" customWidth="1"/>
    <col min="6660" max="6660" width="12.85546875" customWidth="1"/>
    <col min="6661" max="6661" width="12.7109375" customWidth="1"/>
    <col min="6662" max="6662" width="51.7109375" customWidth="1"/>
    <col min="6913" max="6913" width="4.28515625" customWidth="1"/>
    <col min="6914" max="6914" width="31.7109375" customWidth="1"/>
    <col min="6915" max="6915" width="29" customWidth="1"/>
    <col min="6916" max="6916" width="12.85546875" customWidth="1"/>
    <col min="6917" max="6917" width="12.7109375" customWidth="1"/>
    <col min="6918" max="6918" width="51.7109375" customWidth="1"/>
    <col min="7169" max="7169" width="4.28515625" customWidth="1"/>
    <col min="7170" max="7170" width="31.7109375" customWidth="1"/>
    <col min="7171" max="7171" width="29" customWidth="1"/>
    <col min="7172" max="7172" width="12.85546875" customWidth="1"/>
    <col min="7173" max="7173" width="12.7109375" customWidth="1"/>
    <col min="7174" max="7174" width="51.7109375" customWidth="1"/>
    <col min="7425" max="7425" width="4.28515625" customWidth="1"/>
    <col min="7426" max="7426" width="31.7109375" customWidth="1"/>
    <col min="7427" max="7427" width="29" customWidth="1"/>
    <col min="7428" max="7428" width="12.85546875" customWidth="1"/>
    <col min="7429" max="7429" width="12.7109375" customWidth="1"/>
    <col min="7430" max="7430" width="51.7109375" customWidth="1"/>
    <col min="7681" max="7681" width="4.28515625" customWidth="1"/>
    <col min="7682" max="7682" width="31.7109375" customWidth="1"/>
    <col min="7683" max="7683" width="29" customWidth="1"/>
    <col min="7684" max="7684" width="12.85546875" customWidth="1"/>
    <col min="7685" max="7685" width="12.7109375" customWidth="1"/>
    <col min="7686" max="7686" width="51.7109375" customWidth="1"/>
    <col min="7937" max="7937" width="4.28515625" customWidth="1"/>
    <col min="7938" max="7938" width="31.7109375" customWidth="1"/>
    <col min="7939" max="7939" width="29" customWidth="1"/>
    <col min="7940" max="7940" width="12.85546875" customWidth="1"/>
    <col min="7941" max="7941" width="12.7109375" customWidth="1"/>
    <col min="7942" max="7942" width="51.7109375" customWidth="1"/>
    <col min="8193" max="8193" width="4.28515625" customWidth="1"/>
    <col min="8194" max="8194" width="31.7109375" customWidth="1"/>
    <col min="8195" max="8195" width="29" customWidth="1"/>
    <col min="8196" max="8196" width="12.85546875" customWidth="1"/>
    <col min="8197" max="8197" width="12.7109375" customWidth="1"/>
    <col min="8198" max="8198" width="51.7109375" customWidth="1"/>
    <col min="8449" max="8449" width="4.28515625" customWidth="1"/>
    <col min="8450" max="8450" width="31.7109375" customWidth="1"/>
    <col min="8451" max="8451" width="29" customWidth="1"/>
    <col min="8452" max="8452" width="12.85546875" customWidth="1"/>
    <col min="8453" max="8453" width="12.7109375" customWidth="1"/>
    <col min="8454" max="8454" width="51.7109375" customWidth="1"/>
    <col min="8705" max="8705" width="4.28515625" customWidth="1"/>
    <col min="8706" max="8706" width="31.7109375" customWidth="1"/>
    <col min="8707" max="8707" width="29" customWidth="1"/>
    <col min="8708" max="8708" width="12.85546875" customWidth="1"/>
    <col min="8709" max="8709" width="12.7109375" customWidth="1"/>
    <col min="8710" max="8710" width="51.7109375" customWidth="1"/>
    <col min="8961" max="8961" width="4.28515625" customWidth="1"/>
    <col min="8962" max="8962" width="31.7109375" customWidth="1"/>
    <col min="8963" max="8963" width="29" customWidth="1"/>
    <col min="8964" max="8964" width="12.85546875" customWidth="1"/>
    <col min="8965" max="8965" width="12.7109375" customWidth="1"/>
    <col min="8966" max="8966" width="51.7109375" customWidth="1"/>
    <col min="9217" max="9217" width="4.28515625" customWidth="1"/>
    <col min="9218" max="9218" width="31.7109375" customWidth="1"/>
    <col min="9219" max="9219" width="29" customWidth="1"/>
    <col min="9220" max="9220" width="12.85546875" customWidth="1"/>
    <col min="9221" max="9221" width="12.7109375" customWidth="1"/>
    <col min="9222" max="9222" width="51.7109375" customWidth="1"/>
    <col min="9473" max="9473" width="4.28515625" customWidth="1"/>
    <col min="9474" max="9474" width="31.7109375" customWidth="1"/>
    <col min="9475" max="9475" width="29" customWidth="1"/>
    <col min="9476" max="9476" width="12.85546875" customWidth="1"/>
    <col min="9477" max="9477" width="12.7109375" customWidth="1"/>
    <col min="9478" max="9478" width="51.7109375" customWidth="1"/>
    <col min="9729" max="9729" width="4.28515625" customWidth="1"/>
    <col min="9730" max="9730" width="31.7109375" customWidth="1"/>
    <col min="9731" max="9731" width="29" customWidth="1"/>
    <col min="9732" max="9732" width="12.85546875" customWidth="1"/>
    <col min="9733" max="9733" width="12.7109375" customWidth="1"/>
    <col min="9734" max="9734" width="51.7109375" customWidth="1"/>
    <col min="9985" max="9985" width="4.28515625" customWidth="1"/>
    <col min="9986" max="9986" width="31.7109375" customWidth="1"/>
    <col min="9987" max="9987" width="29" customWidth="1"/>
    <col min="9988" max="9988" width="12.85546875" customWidth="1"/>
    <col min="9989" max="9989" width="12.7109375" customWidth="1"/>
    <col min="9990" max="9990" width="51.7109375" customWidth="1"/>
    <col min="10241" max="10241" width="4.28515625" customWidth="1"/>
    <col min="10242" max="10242" width="31.7109375" customWidth="1"/>
    <col min="10243" max="10243" width="29" customWidth="1"/>
    <col min="10244" max="10244" width="12.85546875" customWidth="1"/>
    <col min="10245" max="10245" width="12.7109375" customWidth="1"/>
    <col min="10246" max="10246" width="51.7109375" customWidth="1"/>
    <col min="10497" max="10497" width="4.28515625" customWidth="1"/>
    <col min="10498" max="10498" width="31.7109375" customWidth="1"/>
    <col min="10499" max="10499" width="29" customWidth="1"/>
    <col min="10500" max="10500" width="12.85546875" customWidth="1"/>
    <col min="10501" max="10501" width="12.7109375" customWidth="1"/>
    <col min="10502" max="10502" width="51.7109375" customWidth="1"/>
    <col min="10753" max="10753" width="4.28515625" customWidth="1"/>
    <col min="10754" max="10754" width="31.7109375" customWidth="1"/>
    <col min="10755" max="10755" width="29" customWidth="1"/>
    <col min="10756" max="10756" width="12.85546875" customWidth="1"/>
    <col min="10757" max="10757" width="12.7109375" customWidth="1"/>
    <col min="10758" max="10758" width="51.7109375" customWidth="1"/>
    <col min="11009" max="11009" width="4.28515625" customWidth="1"/>
    <col min="11010" max="11010" width="31.7109375" customWidth="1"/>
    <col min="11011" max="11011" width="29" customWidth="1"/>
    <col min="11012" max="11012" width="12.85546875" customWidth="1"/>
    <col min="11013" max="11013" width="12.7109375" customWidth="1"/>
    <col min="11014" max="11014" width="51.7109375" customWidth="1"/>
    <col min="11265" max="11265" width="4.28515625" customWidth="1"/>
    <col min="11266" max="11266" width="31.7109375" customWidth="1"/>
    <col min="11267" max="11267" width="29" customWidth="1"/>
    <col min="11268" max="11268" width="12.85546875" customWidth="1"/>
    <col min="11269" max="11269" width="12.7109375" customWidth="1"/>
    <col min="11270" max="11270" width="51.7109375" customWidth="1"/>
    <col min="11521" max="11521" width="4.28515625" customWidth="1"/>
    <col min="11522" max="11522" width="31.7109375" customWidth="1"/>
    <col min="11523" max="11523" width="29" customWidth="1"/>
    <col min="11524" max="11524" width="12.85546875" customWidth="1"/>
    <col min="11525" max="11525" width="12.7109375" customWidth="1"/>
    <col min="11526" max="11526" width="51.7109375" customWidth="1"/>
    <col min="11777" max="11777" width="4.28515625" customWidth="1"/>
    <col min="11778" max="11778" width="31.7109375" customWidth="1"/>
    <col min="11779" max="11779" width="29" customWidth="1"/>
    <col min="11780" max="11780" width="12.85546875" customWidth="1"/>
    <col min="11781" max="11781" width="12.7109375" customWidth="1"/>
    <col min="11782" max="11782" width="51.7109375" customWidth="1"/>
    <col min="12033" max="12033" width="4.28515625" customWidth="1"/>
    <col min="12034" max="12034" width="31.7109375" customWidth="1"/>
    <col min="12035" max="12035" width="29" customWidth="1"/>
    <col min="12036" max="12036" width="12.85546875" customWidth="1"/>
    <col min="12037" max="12037" width="12.7109375" customWidth="1"/>
    <col min="12038" max="12038" width="51.7109375" customWidth="1"/>
    <col min="12289" max="12289" width="4.28515625" customWidth="1"/>
    <col min="12290" max="12290" width="31.7109375" customWidth="1"/>
    <col min="12291" max="12291" width="29" customWidth="1"/>
    <col min="12292" max="12292" width="12.85546875" customWidth="1"/>
    <col min="12293" max="12293" width="12.7109375" customWidth="1"/>
    <col min="12294" max="12294" width="51.7109375" customWidth="1"/>
    <col min="12545" max="12545" width="4.28515625" customWidth="1"/>
    <col min="12546" max="12546" width="31.7109375" customWidth="1"/>
    <col min="12547" max="12547" width="29" customWidth="1"/>
    <col min="12548" max="12548" width="12.85546875" customWidth="1"/>
    <col min="12549" max="12549" width="12.7109375" customWidth="1"/>
    <col min="12550" max="12550" width="51.7109375" customWidth="1"/>
    <col min="12801" max="12801" width="4.28515625" customWidth="1"/>
    <col min="12802" max="12802" width="31.7109375" customWidth="1"/>
    <col min="12803" max="12803" width="29" customWidth="1"/>
    <col min="12804" max="12804" width="12.85546875" customWidth="1"/>
    <col min="12805" max="12805" width="12.7109375" customWidth="1"/>
    <col min="12806" max="12806" width="51.7109375" customWidth="1"/>
    <col min="13057" max="13057" width="4.28515625" customWidth="1"/>
    <col min="13058" max="13058" width="31.7109375" customWidth="1"/>
    <col min="13059" max="13059" width="29" customWidth="1"/>
    <col min="13060" max="13060" width="12.85546875" customWidth="1"/>
    <col min="13061" max="13061" width="12.7109375" customWidth="1"/>
    <col min="13062" max="13062" width="51.7109375" customWidth="1"/>
    <col min="13313" max="13313" width="4.28515625" customWidth="1"/>
    <col min="13314" max="13314" width="31.7109375" customWidth="1"/>
    <col min="13315" max="13315" width="29" customWidth="1"/>
    <col min="13316" max="13316" width="12.85546875" customWidth="1"/>
    <col min="13317" max="13317" width="12.7109375" customWidth="1"/>
    <col min="13318" max="13318" width="51.7109375" customWidth="1"/>
    <col min="13569" max="13569" width="4.28515625" customWidth="1"/>
    <col min="13570" max="13570" width="31.7109375" customWidth="1"/>
    <col min="13571" max="13571" width="29" customWidth="1"/>
    <col min="13572" max="13572" width="12.85546875" customWidth="1"/>
    <col min="13573" max="13573" width="12.7109375" customWidth="1"/>
    <col min="13574" max="13574" width="51.7109375" customWidth="1"/>
    <col min="13825" max="13825" width="4.28515625" customWidth="1"/>
    <col min="13826" max="13826" width="31.7109375" customWidth="1"/>
    <col min="13827" max="13827" width="29" customWidth="1"/>
    <col min="13828" max="13828" width="12.85546875" customWidth="1"/>
    <col min="13829" max="13829" width="12.7109375" customWidth="1"/>
    <col min="13830" max="13830" width="51.7109375" customWidth="1"/>
    <col min="14081" max="14081" width="4.28515625" customWidth="1"/>
    <col min="14082" max="14082" width="31.7109375" customWidth="1"/>
    <col min="14083" max="14083" width="29" customWidth="1"/>
    <col min="14084" max="14084" width="12.85546875" customWidth="1"/>
    <col min="14085" max="14085" width="12.7109375" customWidth="1"/>
    <col min="14086" max="14086" width="51.7109375" customWidth="1"/>
    <col min="14337" max="14337" width="4.28515625" customWidth="1"/>
    <col min="14338" max="14338" width="31.7109375" customWidth="1"/>
    <col min="14339" max="14339" width="29" customWidth="1"/>
    <col min="14340" max="14340" width="12.85546875" customWidth="1"/>
    <col min="14341" max="14341" width="12.7109375" customWidth="1"/>
    <col min="14342" max="14342" width="51.7109375" customWidth="1"/>
    <col min="14593" max="14593" width="4.28515625" customWidth="1"/>
    <col min="14594" max="14594" width="31.7109375" customWidth="1"/>
    <col min="14595" max="14595" width="29" customWidth="1"/>
    <col min="14596" max="14596" width="12.85546875" customWidth="1"/>
    <col min="14597" max="14597" width="12.7109375" customWidth="1"/>
    <col min="14598" max="14598" width="51.7109375" customWidth="1"/>
    <col min="14849" max="14849" width="4.28515625" customWidth="1"/>
    <col min="14850" max="14850" width="31.7109375" customWidth="1"/>
    <col min="14851" max="14851" width="29" customWidth="1"/>
    <col min="14852" max="14852" width="12.85546875" customWidth="1"/>
    <col min="14853" max="14853" width="12.7109375" customWidth="1"/>
    <col min="14854" max="14854" width="51.7109375" customWidth="1"/>
    <col min="15105" max="15105" width="4.28515625" customWidth="1"/>
    <col min="15106" max="15106" width="31.7109375" customWidth="1"/>
    <col min="15107" max="15107" width="29" customWidth="1"/>
    <col min="15108" max="15108" width="12.85546875" customWidth="1"/>
    <col min="15109" max="15109" width="12.7109375" customWidth="1"/>
    <col min="15110" max="15110" width="51.7109375" customWidth="1"/>
    <col min="15361" max="15361" width="4.28515625" customWidth="1"/>
    <col min="15362" max="15362" width="31.7109375" customWidth="1"/>
    <col min="15363" max="15363" width="29" customWidth="1"/>
    <col min="15364" max="15364" width="12.85546875" customWidth="1"/>
    <col min="15365" max="15365" width="12.7109375" customWidth="1"/>
    <col min="15366" max="15366" width="51.7109375" customWidth="1"/>
    <col min="15617" max="15617" width="4.28515625" customWidth="1"/>
    <col min="15618" max="15618" width="31.7109375" customWidth="1"/>
    <col min="15619" max="15619" width="29" customWidth="1"/>
    <col min="15620" max="15620" width="12.85546875" customWidth="1"/>
    <col min="15621" max="15621" width="12.7109375" customWidth="1"/>
    <col min="15622" max="15622" width="51.7109375" customWidth="1"/>
    <col min="15873" max="15873" width="4.28515625" customWidth="1"/>
    <col min="15874" max="15874" width="31.7109375" customWidth="1"/>
    <col min="15875" max="15875" width="29" customWidth="1"/>
    <col min="15876" max="15876" width="12.85546875" customWidth="1"/>
    <col min="15877" max="15877" width="12.7109375" customWidth="1"/>
    <col min="15878" max="15878" width="51.7109375" customWidth="1"/>
    <col min="16129" max="16129" width="4.28515625" customWidth="1"/>
    <col min="16130" max="16130" width="31.7109375" customWidth="1"/>
    <col min="16131" max="16131" width="29" customWidth="1"/>
    <col min="16132" max="16132" width="12.85546875" customWidth="1"/>
    <col min="16133" max="16133" width="12.7109375" customWidth="1"/>
    <col min="16134" max="16134" width="51.7109375" customWidth="1"/>
  </cols>
  <sheetData>
    <row r="1" spans="1:6" ht="16.5">
      <c r="A1" s="460" t="s">
        <v>123</v>
      </c>
      <c r="B1" s="461"/>
      <c r="C1" s="461"/>
      <c r="D1" s="462"/>
      <c r="E1" s="462"/>
      <c r="F1" s="462"/>
    </row>
    <row r="2" spans="1:6" ht="16.5">
      <c r="A2" s="126"/>
      <c r="B2" s="186"/>
      <c r="C2" s="360"/>
      <c r="D2" s="361" t="s">
        <v>539</v>
      </c>
      <c r="E2" s="361" t="s">
        <v>124</v>
      </c>
      <c r="F2" s="127"/>
    </row>
    <row r="3" spans="1:6" ht="15" customHeight="1">
      <c r="A3" s="126"/>
      <c r="B3" s="463" t="s">
        <v>657</v>
      </c>
      <c r="C3" s="463"/>
      <c r="D3" s="362">
        <v>6500000</v>
      </c>
      <c r="E3" s="363">
        <f>E20</f>
        <v>6440338.8300000001</v>
      </c>
      <c r="F3" s="127"/>
    </row>
    <row r="4" spans="1:6" ht="13.5" customHeight="1">
      <c r="A4" s="126"/>
      <c r="B4" s="463" t="s">
        <v>125</v>
      </c>
      <c r="C4" s="463"/>
      <c r="D4" s="362">
        <v>2550000</v>
      </c>
      <c r="E4" s="363">
        <f>E30</f>
        <v>0</v>
      </c>
      <c r="F4" s="127"/>
    </row>
    <row r="5" spans="1:6" ht="29.25" customHeight="1">
      <c r="A5" s="126"/>
      <c r="B5" s="463" t="s">
        <v>540</v>
      </c>
      <c r="C5" s="463"/>
      <c r="D5" s="362">
        <v>2300000</v>
      </c>
      <c r="E5" s="363">
        <f>E27</f>
        <v>2853794</v>
      </c>
      <c r="F5" s="127"/>
    </row>
    <row r="6" spans="1:6" ht="15" customHeight="1">
      <c r="A6" s="126"/>
      <c r="B6" s="464" t="s">
        <v>126</v>
      </c>
      <c r="C6" s="464"/>
      <c r="D6" s="362">
        <v>2750000</v>
      </c>
      <c r="E6" s="363">
        <f>E36</f>
        <v>4034439</v>
      </c>
      <c r="F6" s="127"/>
    </row>
    <row r="7" spans="1:6" ht="14.25" customHeight="1">
      <c r="A7" s="126"/>
      <c r="B7" s="464" t="s">
        <v>658</v>
      </c>
      <c r="C7" s="464"/>
      <c r="D7" s="362">
        <v>5000000</v>
      </c>
      <c r="E7" s="363">
        <f>E56</f>
        <v>7245347</v>
      </c>
      <c r="F7" s="127"/>
    </row>
    <row r="8" spans="1:6" ht="15" customHeight="1">
      <c r="A8" s="126"/>
      <c r="B8" s="464" t="s">
        <v>210</v>
      </c>
      <c r="C8" s="464"/>
      <c r="D8" s="362">
        <v>2200000</v>
      </c>
      <c r="E8" s="363">
        <f>E87</f>
        <v>3210123</v>
      </c>
      <c r="F8" s="127"/>
    </row>
    <row r="9" spans="1:6" ht="14.25" customHeight="1">
      <c r="A9" s="126"/>
      <c r="B9" s="465" t="s">
        <v>128</v>
      </c>
      <c r="C9" s="465"/>
      <c r="D9" s="362">
        <v>2800000</v>
      </c>
      <c r="E9" s="363">
        <f>E130</f>
        <v>2204720</v>
      </c>
      <c r="F9" s="127"/>
    </row>
    <row r="10" spans="1:6" ht="13.5" customHeight="1">
      <c r="A10" s="126"/>
      <c r="B10" s="465" t="s">
        <v>129</v>
      </c>
      <c r="C10" s="465"/>
      <c r="D10" s="362">
        <v>1000000</v>
      </c>
      <c r="E10" s="363">
        <f>E125</f>
        <v>7050670</v>
      </c>
      <c r="F10" s="127"/>
    </row>
    <row r="11" spans="1:6" ht="14.25" customHeight="1">
      <c r="A11" s="126"/>
      <c r="B11" s="466" t="s">
        <v>130</v>
      </c>
      <c r="C11" s="467"/>
      <c r="D11" s="362">
        <v>700000</v>
      </c>
      <c r="E11" s="363">
        <f>E72</f>
        <v>990600</v>
      </c>
      <c r="F11" s="127"/>
    </row>
    <row r="12" spans="1:6" ht="13.5" customHeight="1">
      <c r="A12" s="126"/>
      <c r="B12" s="466" t="s">
        <v>131</v>
      </c>
      <c r="C12" s="467"/>
      <c r="D12" s="362">
        <v>2500000</v>
      </c>
      <c r="E12" s="363">
        <f>E64</f>
        <v>11861800</v>
      </c>
      <c r="F12" s="127"/>
    </row>
    <row r="13" spans="1:6" ht="15" customHeight="1">
      <c r="A13" s="126"/>
      <c r="B13" s="364" t="s">
        <v>203</v>
      </c>
      <c r="C13" s="364"/>
      <c r="D13" s="362">
        <v>1700000</v>
      </c>
      <c r="E13" s="365">
        <f>E130</f>
        <v>2204720</v>
      </c>
      <c r="F13" s="127"/>
    </row>
    <row r="14" spans="1:6" ht="15" customHeight="1">
      <c r="A14" s="126"/>
      <c r="B14" s="458" t="s">
        <v>541</v>
      </c>
      <c r="C14" s="459"/>
      <c r="D14" s="185">
        <f>SUM(D3:D13)</f>
        <v>30000000</v>
      </c>
      <c r="E14" s="185">
        <f>SUM(E3:E13)</f>
        <v>48096551.829999998</v>
      </c>
      <c r="F14" s="128"/>
    </row>
    <row r="15" spans="1:6" ht="8.25" customHeight="1"/>
    <row r="16" spans="1:6">
      <c r="A16" s="129" t="s">
        <v>542</v>
      </c>
      <c r="B16" s="129" t="s">
        <v>132</v>
      </c>
      <c r="C16" s="129" t="s">
        <v>133</v>
      </c>
      <c r="D16" s="402" t="s">
        <v>209</v>
      </c>
      <c r="E16" s="129" t="s">
        <v>539</v>
      </c>
      <c r="F16" s="129" t="s">
        <v>134</v>
      </c>
    </row>
    <row r="17" spans="1:10" s="130" customFormat="1" ht="15">
      <c r="A17" s="366"/>
      <c r="B17" s="451" t="s">
        <v>135</v>
      </c>
      <c r="C17" s="452"/>
      <c r="D17" s="367"/>
      <c r="E17" s="367"/>
      <c r="F17" s="192"/>
      <c r="G17" s="161"/>
      <c r="H17" s="161"/>
      <c r="I17" s="161"/>
      <c r="J17" s="161"/>
    </row>
    <row r="18" spans="1:10" s="133" customFormat="1" ht="15">
      <c r="A18" s="131"/>
      <c r="B18" s="134" t="s">
        <v>204</v>
      </c>
      <c r="C18" s="135"/>
      <c r="D18" s="135"/>
      <c r="E18" s="401">
        <f>9294133-2704375-2853794</f>
        <v>3735964</v>
      </c>
      <c r="F18" s="132" t="s">
        <v>205</v>
      </c>
      <c r="G18" s="191"/>
      <c r="H18" s="150"/>
      <c r="I18" s="150"/>
      <c r="J18" s="150"/>
    </row>
    <row r="19" spans="1:10" s="133" customFormat="1" ht="14.25">
      <c r="A19" s="131"/>
      <c r="B19" s="136" t="s">
        <v>211</v>
      </c>
      <c r="C19" s="131"/>
      <c r="D19" s="131"/>
      <c r="E19" s="401">
        <f>2129429*1.27</f>
        <v>2704374.83</v>
      </c>
      <c r="F19" s="132" t="s">
        <v>205</v>
      </c>
      <c r="G19" s="191"/>
      <c r="H19" s="150"/>
      <c r="I19" s="150"/>
      <c r="J19" s="150"/>
    </row>
    <row r="20" spans="1:10" ht="12.75" customHeight="1">
      <c r="A20" s="368"/>
      <c r="B20" s="65"/>
      <c r="C20" s="137"/>
      <c r="D20" s="369" t="s">
        <v>543</v>
      </c>
      <c r="E20" s="370">
        <f>SUM(E18:E19)</f>
        <v>6440338.8300000001</v>
      </c>
      <c r="F20" s="65"/>
    </row>
    <row r="21" spans="1:10" ht="9" customHeight="1">
      <c r="A21" s="368"/>
      <c r="B21" s="65"/>
      <c r="C21" s="137"/>
      <c r="D21" s="371"/>
      <c r="E21" s="372"/>
      <c r="F21" s="65"/>
    </row>
    <row r="22" spans="1:10" s="138" customFormat="1" ht="15">
      <c r="A22" s="373"/>
      <c r="B22" s="374" t="s">
        <v>136</v>
      </c>
      <c r="C22" s="375"/>
      <c r="D22" s="376"/>
      <c r="E22" s="377"/>
      <c r="F22" s="381"/>
      <c r="G22" s="161"/>
      <c r="H22" s="161"/>
      <c r="I22" s="161"/>
      <c r="J22" s="161"/>
    </row>
    <row r="23" spans="1:10" s="138" customFormat="1" ht="15">
      <c r="A23" s="378"/>
      <c r="B23" s="139" t="s">
        <v>137</v>
      </c>
      <c r="C23" s="139" t="s">
        <v>544</v>
      </c>
      <c r="D23" s="174">
        <v>44914</v>
      </c>
      <c r="E23" s="188">
        <v>53899</v>
      </c>
      <c r="F23" s="139" t="s">
        <v>656</v>
      </c>
      <c r="G23" s="161"/>
      <c r="H23" s="161"/>
      <c r="I23" s="161"/>
      <c r="J23" s="161"/>
    </row>
    <row r="24" spans="1:10" s="138" customFormat="1" ht="15">
      <c r="A24" s="378"/>
      <c r="B24" s="139" t="s">
        <v>137</v>
      </c>
      <c r="C24" s="139" t="s">
        <v>545</v>
      </c>
      <c r="D24" s="174">
        <v>44826</v>
      </c>
      <c r="E24" s="188">
        <v>2234120</v>
      </c>
      <c r="F24" s="139" t="s">
        <v>546</v>
      </c>
      <c r="G24" s="161"/>
      <c r="H24" s="161"/>
      <c r="I24" s="161"/>
      <c r="J24" s="161"/>
    </row>
    <row r="25" spans="1:10" s="138" customFormat="1" ht="15">
      <c r="A25" s="378"/>
      <c r="B25" s="139" t="s">
        <v>137</v>
      </c>
      <c r="C25" s="139" t="s">
        <v>547</v>
      </c>
      <c r="D25" s="174">
        <v>44789</v>
      </c>
      <c r="E25" s="188">
        <v>485775</v>
      </c>
      <c r="F25" s="139" t="s">
        <v>548</v>
      </c>
      <c r="G25" s="161"/>
      <c r="H25" s="161"/>
      <c r="I25" s="161"/>
      <c r="J25" s="161"/>
    </row>
    <row r="26" spans="1:10" s="138" customFormat="1" ht="15">
      <c r="A26" s="378"/>
      <c r="B26" s="139" t="s">
        <v>149</v>
      </c>
      <c r="C26" s="139" t="s">
        <v>549</v>
      </c>
      <c r="D26" s="174">
        <v>44586</v>
      </c>
      <c r="E26" s="188">
        <v>80000</v>
      </c>
      <c r="F26" s="139" t="s">
        <v>550</v>
      </c>
      <c r="G26" s="161"/>
      <c r="H26" s="161"/>
      <c r="I26" s="161"/>
      <c r="J26" s="161"/>
    </row>
    <row r="27" spans="1:10">
      <c r="A27" s="368"/>
      <c r="B27" s="65"/>
      <c r="C27" s="137"/>
      <c r="D27" s="379" t="s">
        <v>543</v>
      </c>
      <c r="E27" s="380">
        <f>SUM(E23:E26)</f>
        <v>2853794</v>
      </c>
      <c r="F27" s="65"/>
    </row>
    <row r="28" spans="1:10" s="138" customFormat="1" ht="13.5" customHeight="1">
      <c r="A28" s="373"/>
      <c r="B28" s="374" t="s">
        <v>125</v>
      </c>
      <c r="C28" s="375"/>
      <c r="D28" s="376"/>
      <c r="E28" s="377"/>
      <c r="F28" s="381"/>
      <c r="G28" s="161"/>
      <c r="H28" s="161"/>
      <c r="I28" s="161"/>
      <c r="J28" s="161"/>
    </row>
    <row r="29" spans="1:10" s="140" customFormat="1" ht="5.25" customHeight="1">
      <c r="A29" s="135"/>
      <c r="B29" s="139"/>
      <c r="C29" s="139"/>
      <c r="D29" s="174"/>
      <c r="E29" s="382"/>
      <c r="F29" s="139"/>
      <c r="G29" s="152"/>
      <c r="H29" s="152"/>
      <c r="I29" s="152"/>
      <c r="J29" s="152"/>
    </row>
    <row r="30" spans="1:10" s="140" customFormat="1" ht="11.25" customHeight="1">
      <c r="A30" s="135"/>
      <c r="B30" s="177"/>
      <c r="C30" s="139"/>
      <c r="D30" s="383" t="s">
        <v>543</v>
      </c>
      <c r="E30" s="384">
        <f>SUM(E29:E29)</f>
        <v>0</v>
      </c>
      <c r="F30" s="139"/>
      <c r="G30" s="152"/>
      <c r="H30" s="152"/>
      <c r="I30" s="152"/>
      <c r="J30" s="152"/>
    </row>
    <row r="31" spans="1:10" ht="7.5" customHeight="1">
      <c r="A31" s="368"/>
      <c r="B31" s="142"/>
      <c r="C31" s="143"/>
      <c r="D31" s="144"/>
      <c r="E31" s="145"/>
      <c r="F31" s="143"/>
    </row>
    <row r="32" spans="1:10" s="138" customFormat="1" ht="15" customHeight="1">
      <c r="A32" s="373"/>
      <c r="B32" s="453" t="s">
        <v>138</v>
      </c>
      <c r="C32" s="454"/>
      <c r="D32" s="454"/>
      <c r="E32" s="455"/>
      <c r="F32" s="385"/>
      <c r="G32" s="161"/>
      <c r="H32" s="161"/>
      <c r="I32" s="161"/>
      <c r="J32" s="161"/>
    </row>
    <row r="33" spans="1:10" s="133" customFormat="1" ht="13.5" customHeight="1">
      <c r="A33" s="135"/>
      <c r="B33" s="134" t="s">
        <v>139</v>
      </c>
      <c r="C33" s="386"/>
      <c r="D33" s="135"/>
      <c r="E33" s="189">
        <v>2833200</v>
      </c>
      <c r="F33" s="146" t="s">
        <v>140</v>
      </c>
      <c r="G33" s="191"/>
      <c r="H33" s="150"/>
      <c r="I33" s="150"/>
      <c r="J33" s="150"/>
    </row>
    <row r="34" spans="1:10" s="133" customFormat="1" ht="12.75" customHeight="1">
      <c r="A34" s="135"/>
      <c r="B34" s="134" t="s">
        <v>141</v>
      </c>
      <c r="C34" s="135"/>
      <c r="D34" s="135"/>
      <c r="E34" s="189">
        <v>0</v>
      </c>
      <c r="F34" s="146" t="s">
        <v>142</v>
      </c>
      <c r="G34" s="191"/>
      <c r="H34" s="150"/>
      <c r="I34" s="150"/>
      <c r="J34" s="150"/>
    </row>
    <row r="35" spans="1:10" s="133" customFormat="1" ht="14.25" customHeight="1">
      <c r="A35" s="135"/>
      <c r="B35" s="134" t="s">
        <v>143</v>
      </c>
      <c r="C35" s="135"/>
      <c r="D35" s="135"/>
      <c r="E35" s="189">
        <v>1201239</v>
      </c>
      <c r="F35" s="147" t="s">
        <v>144</v>
      </c>
      <c r="G35" s="191"/>
      <c r="H35" s="150"/>
      <c r="I35" s="150"/>
      <c r="J35" s="150"/>
    </row>
    <row r="36" spans="1:10" s="133" customFormat="1" ht="12.75" customHeight="1">
      <c r="A36" s="135"/>
      <c r="B36" s="134"/>
      <c r="C36" s="135"/>
      <c r="D36" s="141" t="s">
        <v>543</v>
      </c>
      <c r="E36" s="370">
        <f>SUM(E33:E35)</f>
        <v>4034439</v>
      </c>
      <c r="F36" s="135"/>
      <c r="G36" s="191"/>
      <c r="H36" s="150"/>
      <c r="I36" s="150"/>
      <c r="J36" s="150"/>
    </row>
    <row r="37" spans="1:10" s="133" customFormat="1" ht="5.25" customHeight="1">
      <c r="A37" s="135"/>
      <c r="B37" s="134"/>
      <c r="C37" s="135"/>
      <c r="D37" s="141"/>
      <c r="E37" s="135"/>
      <c r="F37" s="135"/>
      <c r="G37" s="191"/>
      <c r="H37" s="150"/>
      <c r="I37" s="150"/>
      <c r="J37" s="150"/>
    </row>
    <row r="38" spans="1:10" s="138" customFormat="1" ht="12.75" customHeight="1">
      <c r="A38" s="373"/>
      <c r="B38" s="374" t="s">
        <v>127</v>
      </c>
      <c r="C38" s="375"/>
      <c r="D38" s="376"/>
      <c r="E38" s="377"/>
      <c r="F38" s="381"/>
      <c r="G38" s="161"/>
      <c r="H38" s="161"/>
      <c r="I38" s="161"/>
      <c r="J38" s="161"/>
    </row>
    <row r="39" spans="1:10" s="149" customFormat="1" ht="15">
      <c r="A39" s="387"/>
      <c r="B39" s="175" t="s">
        <v>206</v>
      </c>
      <c r="C39" s="177" t="s">
        <v>551</v>
      </c>
      <c r="D39" s="176">
        <v>44915</v>
      </c>
      <c r="E39" s="148">
        <v>3400</v>
      </c>
      <c r="F39" s="406" t="s">
        <v>552</v>
      </c>
      <c r="G39" s="161"/>
      <c r="H39" s="161"/>
      <c r="I39" s="161"/>
      <c r="J39" s="161"/>
    </row>
    <row r="40" spans="1:10" s="149" customFormat="1" ht="15">
      <c r="A40" s="387"/>
      <c r="B40" s="175" t="s">
        <v>206</v>
      </c>
      <c r="C40" s="179" t="s">
        <v>553</v>
      </c>
      <c r="D40" s="176">
        <v>44917</v>
      </c>
      <c r="E40" s="148">
        <v>98000</v>
      </c>
      <c r="F40" s="407" t="s">
        <v>554</v>
      </c>
      <c r="G40" s="161"/>
      <c r="H40" s="161"/>
      <c r="I40" s="161"/>
      <c r="J40" s="161"/>
    </row>
    <row r="41" spans="1:10" s="149" customFormat="1" ht="15">
      <c r="A41" s="387"/>
      <c r="B41" s="175" t="s">
        <v>206</v>
      </c>
      <c r="C41" s="179" t="s">
        <v>555</v>
      </c>
      <c r="D41" s="176">
        <v>44917</v>
      </c>
      <c r="E41" s="148">
        <v>97500</v>
      </c>
      <c r="F41" s="406" t="s">
        <v>652</v>
      </c>
      <c r="G41" s="161"/>
      <c r="H41" s="161"/>
      <c r="I41" s="161"/>
      <c r="J41" s="161"/>
    </row>
    <row r="42" spans="1:10" s="149" customFormat="1" ht="15">
      <c r="A42" s="387"/>
      <c r="B42" s="175" t="s">
        <v>206</v>
      </c>
      <c r="C42" s="179" t="s">
        <v>556</v>
      </c>
      <c r="D42" s="176">
        <v>44917</v>
      </c>
      <c r="E42" s="148">
        <v>108500</v>
      </c>
      <c r="F42" s="406" t="s">
        <v>653</v>
      </c>
      <c r="G42" s="161"/>
      <c r="H42" s="161"/>
      <c r="I42" s="161"/>
      <c r="J42" s="161"/>
    </row>
    <row r="43" spans="1:10" s="149" customFormat="1" ht="15">
      <c r="A43" s="387"/>
      <c r="B43" s="175" t="s">
        <v>206</v>
      </c>
      <c r="C43" s="179" t="s">
        <v>557</v>
      </c>
      <c r="D43" s="176">
        <v>44917</v>
      </c>
      <c r="E43" s="148">
        <v>320200</v>
      </c>
      <c r="F43" s="406" t="s">
        <v>558</v>
      </c>
      <c r="G43" s="161"/>
      <c r="H43" s="161"/>
      <c r="I43" s="161"/>
      <c r="J43" s="161"/>
    </row>
    <row r="44" spans="1:10" s="149" customFormat="1" ht="15">
      <c r="A44" s="387"/>
      <c r="B44" s="175" t="s">
        <v>206</v>
      </c>
      <c r="C44" s="179" t="s">
        <v>559</v>
      </c>
      <c r="D44" s="176">
        <v>44830</v>
      </c>
      <c r="E44" s="148">
        <v>115315</v>
      </c>
      <c r="F44" s="406" t="s">
        <v>560</v>
      </c>
      <c r="G44" s="161"/>
      <c r="H44" s="161"/>
      <c r="I44" s="161"/>
      <c r="J44" s="161"/>
    </row>
    <row r="45" spans="1:10" s="149" customFormat="1" ht="15">
      <c r="A45" s="387"/>
      <c r="B45" s="175" t="s">
        <v>206</v>
      </c>
      <c r="C45" s="179" t="s">
        <v>561</v>
      </c>
      <c r="D45" s="176">
        <v>44830</v>
      </c>
      <c r="E45" s="148">
        <v>55960</v>
      </c>
      <c r="F45" s="406" t="s">
        <v>562</v>
      </c>
      <c r="G45" s="161"/>
      <c r="H45" s="161"/>
      <c r="I45" s="161"/>
      <c r="J45" s="161"/>
    </row>
    <row r="46" spans="1:10" s="149" customFormat="1" ht="15">
      <c r="A46" s="387"/>
      <c r="B46" s="175" t="s">
        <v>206</v>
      </c>
      <c r="C46" s="179" t="s">
        <v>563</v>
      </c>
      <c r="D46" s="176">
        <v>44830</v>
      </c>
      <c r="E46" s="148">
        <v>91870</v>
      </c>
      <c r="F46" s="406" t="s">
        <v>564</v>
      </c>
      <c r="G46" s="161"/>
      <c r="H46" s="161"/>
      <c r="I46" s="161"/>
      <c r="J46" s="161"/>
    </row>
    <row r="47" spans="1:10" s="149" customFormat="1" ht="15">
      <c r="A47" s="387"/>
      <c r="B47" s="175" t="s">
        <v>206</v>
      </c>
      <c r="C47" s="179" t="s">
        <v>565</v>
      </c>
      <c r="D47" s="176">
        <v>44713</v>
      </c>
      <c r="E47" s="148">
        <v>150695</v>
      </c>
      <c r="F47" s="406" t="s">
        <v>566</v>
      </c>
      <c r="G47" s="161"/>
      <c r="H47" s="161"/>
      <c r="I47" s="161"/>
      <c r="J47" s="161"/>
    </row>
    <row r="48" spans="1:10" s="149" customFormat="1" ht="14.25" customHeight="1">
      <c r="A48" s="387"/>
      <c r="B48" s="175" t="s">
        <v>206</v>
      </c>
      <c r="C48" s="179" t="s">
        <v>567</v>
      </c>
      <c r="D48" s="176">
        <v>44686</v>
      </c>
      <c r="E48" s="148">
        <v>883950</v>
      </c>
      <c r="F48" s="406" t="s">
        <v>654</v>
      </c>
      <c r="G48" s="161"/>
      <c r="H48" s="161"/>
      <c r="I48" s="161"/>
      <c r="J48" s="161"/>
    </row>
    <row r="49" spans="1:10" s="149" customFormat="1" ht="15">
      <c r="A49" s="387"/>
      <c r="B49" s="175" t="s">
        <v>568</v>
      </c>
      <c r="C49" s="179" t="s">
        <v>569</v>
      </c>
      <c r="D49" s="176">
        <v>44781</v>
      </c>
      <c r="E49" s="148">
        <v>25400</v>
      </c>
      <c r="F49" s="407" t="s">
        <v>207</v>
      </c>
      <c r="G49" s="161"/>
      <c r="H49" s="161"/>
      <c r="I49" s="161"/>
      <c r="J49" s="161"/>
    </row>
    <row r="50" spans="1:10" s="149" customFormat="1" ht="15">
      <c r="A50" s="387"/>
      <c r="B50" s="175" t="s">
        <v>570</v>
      </c>
      <c r="C50" s="179" t="s">
        <v>571</v>
      </c>
      <c r="D50" s="176">
        <v>44783</v>
      </c>
      <c r="E50" s="148">
        <v>70000</v>
      </c>
      <c r="F50" s="406" t="s">
        <v>572</v>
      </c>
      <c r="G50" s="161"/>
      <c r="H50" s="161"/>
      <c r="I50" s="161"/>
      <c r="J50" s="161"/>
    </row>
    <row r="51" spans="1:10" s="149" customFormat="1" ht="15">
      <c r="A51" s="387"/>
      <c r="B51" s="175" t="s">
        <v>570</v>
      </c>
      <c r="C51" s="179" t="s">
        <v>573</v>
      </c>
      <c r="D51" s="176">
        <v>44686</v>
      </c>
      <c r="E51" s="148">
        <v>150000</v>
      </c>
      <c r="F51" s="406" t="s">
        <v>574</v>
      </c>
      <c r="G51" s="161"/>
      <c r="H51" s="161"/>
      <c r="I51" s="161"/>
      <c r="J51" s="161"/>
    </row>
    <row r="52" spans="1:10" s="149" customFormat="1" ht="15">
      <c r="A52" s="387"/>
      <c r="B52" s="175" t="s">
        <v>570</v>
      </c>
      <c r="C52" s="179" t="s">
        <v>575</v>
      </c>
      <c r="D52" s="176">
        <v>44630</v>
      </c>
      <c r="E52" s="148">
        <v>15000</v>
      </c>
      <c r="F52" s="406" t="s">
        <v>576</v>
      </c>
      <c r="G52" s="161"/>
      <c r="H52" s="161"/>
      <c r="I52" s="161"/>
      <c r="J52" s="161"/>
    </row>
    <row r="53" spans="1:10" s="149" customFormat="1" ht="15">
      <c r="A53" s="387"/>
      <c r="B53" s="175" t="s">
        <v>206</v>
      </c>
      <c r="C53" s="179" t="s">
        <v>577</v>
      </c>
      <c r="D53" s="176">
        <v>44686</v>
      </c>
      <c r="E53" s="148">
        <v>1686519</v>
      </c>
      <c r="F53" s="406" t="s">
        <v>578</v>
      </c>
      <c r="G53" s="161"/>
      <c r="H53" s="161"/>
      <c r="I53" s="161"/>
      <c r="J53" s="161"/>
    </row>
    <row r="54" spans="1:10" s="149" customFormat="1" ht="15">
      <c r="A54" s="387"/>
      <c r="B54" s="175" t="s">
        <v>206</v>
      </c>
      <c r="C54" s="179" t="s">
        <v>579</v>
      </c>
      <c r="D54" s="176">
        <v>44700</v>
      </c>
      <c r="E54" s="148">
        <v>1686519</v>
      </c>
      <c r="F54" s="406" t="s">
        <v>578</v>
      </c>
      <c r="G54" s="161"/>
      <c r="H54" s="161"/>
      <c r="I54" s="161"/>
      <c r="J54" s="161"/>
    </row>
    <row r="55" spans="1:10" s="149" customFormat="1" ht="15">
      <c r="A55" s="387"/>
      <c r="B55" s="175" t="s">
        <v>206</v>
      </c>
      <c r="C55" s="179" t="s">
        <v>580</v>
      </c>
      <c r="D55" s="176">
        <v>44700</v>
      </c>
      <c r="E55" s="148">
        <v>1686519</v>
      </c>
      <c r="F55" s="406" t="s">
        <v>578</v>
      </c>
      <c r="G55" s="161"/>
      <c r="H55" s="161"/>
      <c r="I55" s="161"/>
      <c r="J55" s="161"/>
    </row>
    <row r="56" spans="1:10" s="133" customFormat="1" ht="13.5" customHeight="1">
      <c r="A56" s="135"/>
      <c r="B56" s="134"/>
      <c r="C56" s="135"/>
      <c r="D56" s="141" t="s">
        <v>543</v>
      </c>
      <c r="E56" s="370">
        <f>SUM(E39:E55)</f>
        <v>7245347</v>
      </c>
      <c r="F56" s="135"/>
      <c r="G56" s="191"/>
      <c r="H56" s="150"/>
      <c r="I56" s="150"/>
      <c r="J56" s="150"/>
    </row>
    <row r="57" spans="1:10" s="133" customFormat="1" ht="3" customHeight="1">
      <c r="A57" s="135"/>
      <c r="B57" s="388"/>
      <c r="C57" s="389"/>
      <c r="D57" s="141"/>
      <c r="E57" s="390"/>
      <c r="F57" s="135"/>
      <c r="G57" s="150"/>
      <c r="H57" s="150"/>
      <c r="I57" s="150"/>
      <c r="J57" s="150"/>
    </row>
    <row r="58" spans="1:10" s="133" customFormat="1" ht="12" customHeight="1">
      <c r="A58" s="373"/>
      <c r="B58" s="450" t="s">
        <v>131</v>
      </c>
      <c r="C58" s="450"/>
      <c r="D58" s="450"/>
      <c r="E58" s="450"/>
      <c r="F58" s="385"/>
      <c r="G58" s="150"/>
      <c r="H58" s="150"/>
      <c r="I58" s="150"/>
      <c r="J58" s="150"/>
    </row>
    <row r="59" spans="1:10" s="133" customFormat="1" ht="15">
      <c r="A59" s="135"/>
      <c r="B59" s="139" t="s">
        <v>145</v>
      </c>
      <c r="C59" s="177" t="s">
        <v>581</v>
      </c>
      <c r="D59" s="174">
        <v>44762</v>
      </c>
      <c r="E59" s="187">
        <v>2514600</v>
      </c>
      <c r="F59" s="184" t="s">
        <v>582</v>
      </c>
      <c r="G59" s="191"/>
      <c r="H59" s="150"/>
      <c r="I59" s="150"/>
      <c r="J59" s="150"/>
    </row>
    <row r="60" spans="1:10" s="133" customFormat="1" ht="15">
      <c r="A60" s="135"/>
      <c r="B60" s="179" t="s">
        <v>208</v>
      </c>
      <c r="C60" s="179" t="s">
        <v>583</v>
      </c>
      <c r="D60" s="180">
        <v>44781</v>
      </c>
      <c r="E60" s="391">
        <v>476250</v>
      </c>
      <c r="F60" s="397" t="s">
        <v>584</v>
      </c>
      <c r="G60" s="191"/>
      <c r="H60" s="150"/>
      <c r="I60" s="150"/>
      <c r="J60" s="150"/>
    </row>
    <row r="61" spans="1:10" s="133" customFormat="1" ht="15">
      <c r="A61" s="135"/>
      <c r="B61" s="179" t="s">
        <v>208</v>
      </c>
      <c r="C61" s="179" t="s">
        <v>585</v>
      </c>
      <c r="D61" s="180">
        <v>44740</v>
      </c>
      <c r="E61" s="391">
        <v>942975</v>
      </c>
      <c r="F61" s="397" t="s">
        <v>584</v>
      </c>
      <c r="G61" s="191"/>
      <c r="H61" s="150"/>
      <c r="I61" s="150"/>
      <c r="J61" s="150"/>
    </row>
    <row r="62" spans="1:10" s="140" customFormat="1" ht="15">
      <c r="A62" s="135"/>
      <c r="B62" s="179" t="s">
        <v>208</v>
      </c>
      <c r="C62" s="179" t="s">
        <v>586</v>
      </c>
      <c r="D62" s="180">
        <v>44740</v>
      </c>
      <c r="E62" s="391">
        <v>942975</v>
      </c>
      <c r="F62" s="397" t="s">
        <v>584</v>
      </c>
      <c r="G62" s="152"/>
      <c r="H62" s="152"/>
      <c r="I62" s="152"/>
      <c r="J62" s="152"/>
    </row>
    <row r="63" spans="1:10" s="140" customFormat="1" ht="15">
      <c r="A63" s="135"/>
      <c r="B63" s="178" t="s">
        <v>659</v>
      </c>
      <c r="C63" s="179" t="s">
        <v>587</v>
      </c>
      <c r="D63" s="180">
        <v>44917</v>
      </c>
      <c r="E63" s="391">
        <v>6985000</v>
      </c>
      <c r="F63" s="397" t="s">
        <v>588</v>
      </c>
      <c r="G63" s="152"/>
      <c r="H63" s="152"/>
      <c r="I63" s="152"/>
      <c r="J63" s="152"/>
    </row>
    <row r="64" spans="1:10">
      <c r="A64" s="65"/>
      <c r="B64" s="65"/>
      <c r="C64" s="65"/>
      <c r="D64" s="193" t="s">
        <v>116</v>
      </c>
      <c r="E64" s="380">
        <f>SUM(E59:E63)</f>
        <v>11861800</v>
      </c>
      <c r="F64" s="65"/>
    </row>
    <row r="65" spans="1:10" s="138" customFormat="1" ht="12" customHeight="1">
      <c r="A65" s="381"/>
      <c r="B65" s="450" t="s">
        <v>130</v>
      </c>
      <c r="C65" s="450"/>
      <c r="D65" s="450"/>
      <c r="E65" s="450"/>
      <c r="F65" s="381"/>
      <c r="G65" s="161"/>
      <c r="H65" s="161"/>
      <c r="I65" s="161"/>
      <c r="J65" s="161"/>
    </row>
    <row r="66" spans="1:10" s="150" customFormat="1" ht="15">
      <c r="A66" s="392"/>
      <c r="B66" s="179" t="s">
        <v>146</v>
      </c>
      <c r="C66" s="179" t="s">
        <v>589</v>
      </c>
      <c r="D66" s="180">
        <v>44623</v>
      </c>
      <c r="E66" s="190">
        <v>152400</v>
      </c>
      <c r="F66" s="151" t="s">
        <v>590</v>
      </c>
      <c r="G66" s="191"/>
    </row>
    <row r="67" spans="1:10" s="150" customFormat="1" ht="15">
      <c r="A67" s="392"/>
      <c r="B67" s="179" t="s">
        <v>146</v>
      </c>
      <c r="C67" s="179" t="s">
        <v>591</v>
      </c>
      <c r="D67" s="180">
        <v>44679</v>
      </c>
      <c r="E67" s="190">
        <v>152400</v>
      </c>
      <c r="F67" s="151" t="s">
        <v>590</v>
      </c>
      <c r="G67" s="191"/>
    </row>
    <row r="68" spans="1:10" s="150" customFormat="1" ht="15">
      <c r="A68" s="392"/>
      <c r="B68" s="179" t="s">
        <v>146</v>
      </c>
      <c r="C68" s="179" t="s">
        <v>592</v>
      </c>
      <c r="D68" s="180">
        <v>44707</v>
      </c>
      <c r="E68" s="190">
        <v>152400</v>
      </c>
      <c r="F68" s="151" t="s">
        <v>590</v>
      </c>
      <c r="G68" s="191"/>
    </row>
    <row r="69" spans="1:10" s="150" customFormat="1" ht="15">
      <c r="A69" s="392"/>
      <c r="B69" s="179" t="s">
        <v>146</v>
      </c>
      <c r="C69" s="179" t="s">
        <v>593</v>
      </c>
      <c r="D69" s="180">
        <v>44818</v>
      </c>
      <c r="E69" s="190">
        <v>228600</v>
      </c>
      <c r="F69" s="151" t="s">
        <v>590</v>
      </c>
      <c r="G69" s="191"/>
    </row>
    <row r="70" spans="1:10" s="150" customFormat="1" ht="15">
      <c r="A70" s="392"/>
      <c r="B70" s="179" t="s">
        <v>146</v>
      </c>
      <c r="C70" s="179" t="s">
        <v>594</v>
      </c>
      <c r="D70" s="180">
        <v>44914</v>
      </c>
      <c r="E70" s="190">
        <v>228600</v>
      </c>
      <c r="F70" s="151" t="s">
        <v>590</v>
      </c>
      <c r="G70" s="191"/>
    </row>
    <row r="71" spans="1:10" s="150" customFormat="1" ht="15">
      <c r="A71" s="392"/>
      <c r="B71" s="179" t="s">
        <v>146</v>
      </c>
      <c r="C71" s="179" t="s">
        <v>595</v>
      </c>
      <c r="D71" s="180">
        <v>44917</v>
      </c>
      <c r="E71" s="190">
        <v>76200</v>
      </c>
      <c r="F71" s="151" t="s">
        <v>590</v>
      </c>
      <c r="G71" s="191"/>
    </row>
    <row r="72" spans="1:10" s="133" customFormat="1" ht="12.75" customHeight="1">
      <c r="A72" s="135"/>
      <c r="B72" s="134"/>
      <c r="C72" s="135"/>
      <c r="D72" s="193" t="s">
        <v>116</v>
      </c>
      <c r="E72" s="370">
        <f>SUM(E66:E71)</f>
        <v>990600</v>
      </c>
      <c r="F72" s="135"/>
      <c r="G72" s="191"/>
      <c r="H72" s="150"/>
      <c r="I72" s="150"/>
      <c r="J72" s="150"/>
    </row>
    <row r="73" spans="1:10" s="133" customFormat="1" ht="7.5" customHeight="1">
      <c r="A73" s="135"/>
      <c r="B73" s="134"/>
      <c r="C73" s="135"/>
      <c r="D73" s="135"/>
      <c r="E73" s="135"/>
      <c r="F73" s="135"/>
      <c r="G73" s="150"/>
      <c r="H73" s="150"/>
      <c r="I73" s="150"/>
      <c r="J73" s="150"/>
    </row>
    <row r="74" spans="1:10" s="133" customFormat="1" ht="15" customHeight="1">
      <c r="A74" s="381"/>
      <c r="B74" s="456" t="s">
        <v>147</v>
      </c>
      <c r="C74" s="456"/>
      <c r="D74" s="456"/>
      <c r="E74" s="456"/>
      <c r="F74" s="381"/>
      <c r="G74" s="150"/>
      <c r="H74" s="150"/>
      <c r="I74" s="150"/>
      <c r="J74" s="150"/>
    </row>
    <row r="75" spans="1:10" s="150" customFormat="1" ht="15">
      <c r="A75" s="392"/>
      <c r="B75" s="179" t="s">
        <v>596</v>
      </c>
      <c r="C75" s="179" t="s">
        <v>597</v>
      </c>
      <c r="D75" s="180">
        <v>44917</v>
      </c>
      <c r="E75" s="190">
        <v>20003</v>
      </c>
      <c r="F75" s="151" t="s">
        <v>598</v>
      </c>
    </row>
    <row r="76" spans="1:10" s="150" customFormat="1" ht="15">
      <c r="A76" s="392"/>
      <c r="B76" s="179" t="s">
        <v>596</v>
      </c>
      <c r="C76" s="179" t="s">
        <v>599</v>
      </c>
      <c r="D76" s="180">
        <v>44917</v>
      </c>
      <c r="E76" s="190">
        <v>29224</v>
      </c>
      <c r="F76" s="151" t="s">
        <v>598</v>
      </c>
    </row>
    <row r="77" spans="1:10" s="150" customFormat="1" ht="15">
      <c r="A77" s="392"/>
      <c r="B77" s="179" t="s">
        <v>596</v>
      </c>
      <c r="C77" s="179" t="s">
        <v>600</v>
      </c>
      <c r="D77" s="180">
        <v>44860</v>
      </c>
      <c r="E77" s="190">
        <v>23197</v>
      </c>
      <c r="F77" s="151" t="s">
        <v>598</v>
      </c>
    </row>
    <row r="78" spans="1:10" s="150" customFormat="1" ht="15">
      <c r="A78" s="392"/>
      <c r="B78" s="179" t="s">
        <v>596</v>
      </c>
      <c r="C78" s="179" t="s">
        <v>601</v>
      </c>
      <c r="D78" s="180">
        <v>44686</v>
      </c>
      <c r="E78" s="190">
        <v>28915</v>
      </c>
      <c r="F78" s="151" t="s">
        <v>598</v>
      </c>
    </row>
    <row r="79" spans="1:10" s="150" customFormat="1" ht="15">
      <c r="A79" s="392"/>
      <c r="B79" s="179" t="s">
        <v>596</v>
      </c>
      <c r="C79" s="179" t="s">
        <v>602</v>
      </c>
      <c r="D79" s="180">
        <v>44685</v>
      </c>
      <c r="E79" s="190">
        <v>15470</v>
      </c>
      <c r="F79" s="151" t="s">
        <v>598</v>
      </c>
    </row>
    <row r="80" spans="1:10" s="150" customFormat="1" ht="15">
      <c r="A80" s="392"/>
      <c r="B80" s="179" t="s">
        <v>596</v>
      </c>
      <c r="C80" s="179" t="s">
        <v>603</v>
      </c>
      <c r="D80" s="180">
        <v>44657</v>
      </c>
      <c r="E80" s="190">
        <v>286614</v>
      </c>
      <c r="F80" s="151" t="s">
        <v>598</v>
      </c>
    </row>
    <row r="81" spans="1:10" s="150" customFormat="1" ht="15">
      <c r="A81" s="392"/>
      <c r="B81" s="179" t="s">
        <v>604</v>
      </c>
      <c r="C81" s="179" t="s">
        <v>605</v>
      </c>
      <c r="D81" s="180">
        <v>44903</v>
      </c>
      <c r="E81" s="190">
        <v>379095</v>
      </c>
      <c r="F81" s="151" t="s">
        <v>598</v>
      </c>
    </row>
    <row r="82" spans="1:10" s="152" customFormat="1" ht="15">
      <c r="A82" s="392"/>
      <c r="B82" s="179" t="s">
        <v>604</v>
      </c>
      <c r="C82" s="179" t="s">
        <v>606</v>
      </c>
      <c r="D82" s="180">
        <v>44882</v>
      </c>
      <c r="E82" s="190">
        <v>252730</v>
      </c>
      <c r="F82" s="151" t="s">
        <v>598</v>
      </c>
    </row>
    <row r="83" spans="1:10" s="152" customFormat="1" ht="15">
      <c r="A83" s="392"/>
      <c r="B83" s="179" t="s">
        <v>604</v>
      </c>
      <c r="C83" s="179" t="s">
        <v>607</v>
      </c>
      <c r="D83" s="180">
        <v>44839</v>
      </c>
      <c r="E83" s="190">
        <v>379095</v>
      </c>
      <c r="F83" s="151" t="s">
        <v>598</v>
      </c>
    </row>
    <row r="84" spans="1:10" s="152" customFormat="1" ht="15">
      <c r="A84" s="392"/>
      <c r="B84" s="179" t="s">
        <v>604</v>
      </c>
      <c r="C84" s="179" t="s">
        <v>608</v>
      </c>
      <c r="D84" s="180">
        <v>44781</v>
      </c>
      <c r="E84" s="190">
        <v>305435</v>
      </c>
      <c r="F84" s="151" t="s">
        <v>598</v>
      </c>
    </row>
    <row r="85" spans="1:10" s="152" customFormat="1" ht="15">
      <c r="A85" s="392"/>
      <c r="B85" s="179" t="s">
        <v>604</v>
      </c>
      <c r="C85" s="179" t="s">
        <v>609</v>
      </c>
      <c r="D85" s="180">
        <v>44762</v>
      </c>
      <c r="E85" s="190">
        <v>514350</v>
      </c>
      <c r="F85" s="151" t="s">
        <v>598</v>
      </c>
    </row>
    <row r="86" spans="1:10" s="152" customFormat="1" ht="15">
      <c r="A86" s="392"/>
      <c r="B86" s="179" t="s">
        <v>604</v>
      </c>
      <c r="C86" s="179" t="s">
        <v>610</v>
      </c>
      <c r="D86" s="180">
        <v>44719</v>
      </c>
      <c r="E86" s="190">
        <v>975995</v>
      </c>
      <c r="F86" s="151" t="s">
        <v>598</v>
      </c>
    </row>
    <row r="87" spans="1:10">
      <c r="A87" s="65"/>
      <c r="B87" s="65"/>
      <c r="C87" s="65"/>
      <c r="D87" s="193" t="s">
        <v>116</v>
      </c>
      <c r="E87" s="380">
        <f>SUM(E75:E86)</f>
        <v>3210123</v>
      </c>
      <c r="F87" s="393"/>
      <c r="G87" s="409"/>
    </row>
    <row r="88" spans="1:10" ht="11.25" customHeight="1">
      <c r="A88" s="153"/>
      <c r="B88" s="155"/>
      <c r="C88" s="156"/>
      <c r="D88" s="157"/>
      <c r="E88" s="158"/>
      <c r="F88" s="154"/>
      <c r="G88" s="409"/>
    </row>
    <row r="89" spans="1:10" s="159" customFormat="1" ht="15">
      <c r="A89" s="394"/>
      <c r="B89" s="457" t="s">
        <v>129</v>
      </c>
      <c r="C89" s="457"/>
      <c r="D89" s="457"/>
      <c r="E89" s="457"/>
      <c r="F89" s="395"/>
      <c r="G89" s="409"/>
      <c r="H89" s="408"/>
      <c r="I89" s="408"/>
      <c r="J89" s="408"/>
    </row>
    <row r="90" spans="1:10" s="161" customFormat="1" ht="14.25">
      <c r="A90" s="396"/>
      <c r="B90" s="175" t="s">
        <v>206</v>
      </c>
      <c r="C90" s="397" t="s">
        <v>611</v>
      </c>
      <c r="D90" s="181"/>
      <c r="E90" s="160">
        <v>528320</v>
      </c>
      <c r="F90" s="150" t="s">
        <v>612</v>
      </c>
    </row>
    <row r="91" spans="1:10" s="161" customFormat="1" ht="14.25">
      <c r="A91" s="396"/>
      <c r="B91" s="175" t="s">
        <v>206</v>
      </c>
      <c r="C91" s="398" t="s">
        <v>613</v>
      </c>
      <c r="D91" s="181"/>
      <c r="E91" s="160">
        <v>289560</v>
      </c>
      <c r="F91" s="150" t="s">
        <v>614</v>
      </c>
    </row>
    <row r="92" spans="1:10" s="161" customFormat="1" ht="14.25">
      <c r="A92" s="396"/>
      <c r="B92" s="175" t="s">
        <v>206</v>
      </c>
      <c r="C92" s="399" t="s">
        <v>615</v>
      </c>
      <c r="D92" s="181"/>
      <c r="E92" s="160">
        <v>358140</v>
      </c>
      <c r="F92" s="150" t="s">
        <v>614</v>
      </c>
    </row>
    <row r="93" spans="1:10" s="161" customFormat="1" ht="14.25">
      <c r="A93" s="396"/>
      <c r="B93" s="175" t="s">
        <v>206</v>
      </c>
      <c r="C93" s="397" t="s">
        <v>616</v>
      </c>
      <c r="D93" s="181"/>
      <c r="E93" s="160">
        <v>229870</v>
      </c>
      <c r="F93" s="150" t="s">
        <v>617</v>
      </c>
    </row>
    <row r="94" spans="1:10" s="161" customFormat="1" ht="14.25">
      <c r="A94" s="396"/>
      <c r="B94" s="175" t="s">
        <v>206</v>
      </c>
      <c r="C94" s="398" t="s">
        <v>618</v>
      </c>
      <c r="D94" s="181"/>
      <c r="E94" s="160">
        <v>289560</v>
      </c>
      <c r="F94" s="150" t="s">
        <v>614</v>
      </c>
    </row>
    <row r="95" spans="1:10" s="161" customFormat="1" ht="14.25">
      <c r="A95" s="396"/>
      <c r="B95" s="175" t="s">
        <v>206</v>
      </c>
      <c r="C95" s="398" t="s">
        <v>619</v>
      </c>
      <c r="D95" s="181"/>
      <c r="E95" s="160">
        <v>289560</v>
      </c>
      <c r="F95" s="150" t="s">
        <v>614</v>
      </c>
    </row>
    <row r="96" spans="1:10" s="161" customFormat="1" ht="14.25">
      <c r="A96" s="396"/>
      <c r="B96" s="404" t="s">
        <v>620</v>
      </c>
      <c r="C96" s="398" t="s">
        <v>621</v>
      </c>
      <c r="D96" s="181">
        <v>44917</v>
      </c>
      <c r="E96" s="160">
        <v>120000</v>
      </c>
      <c r="F96" s="150" t="s">
        <v>622</v>
      </c>
    </row>
    <row r="97" spans="1:6" s="161" customFormat="1" ht="15">
      <c r="A97" s="378"/>
      <c r="B97" s="404" t="s">
        <v>620</v>
      </c>
      <c r="C97" s="398" t="s">
        <v>623</v>
      </c>
      <c r="D97" s="182">
        <v>44860</v>
      </c>
      <c r="E97" s="162">
        <v>168000</v>
      </c>
      <c r="F97" s="150" t="s">
        <v>622</v>
      </c>
    </row>
    <row r="98" spans="1:6" s="161" customFormat="1" ht="15">
      <c r="A98" s="378"/>
      <c r="B98" s="404" t="s">
        <v>620</v>
      </c>
      <c r="C98" s="398" t="s">
        <v>624</v>
      </c>
      <c r="D98" s="182">
        <v>44734</v>
      </c>
      <c r="E98" s="162">
        <v>195000</v>
      </c>
      <c r="F98" s="150" t="s">
        <v>622</v>
      </c>
    </row>
    <row r="99" spans="1:6" s="161" customFormat="1" ht="15">
      <c r="A99" s="378"/>
      <c r="B99" s="404" t="s">
        <v>620</v>
      </c>
      <c r="C99" s="398" t="s">
        <v>625</v>
      </c>
      <c r="D99" s="182">
        <v>44713</v>
      </c>
      <c r="E99" s="162">
        <v>144000</v>
      </c>
      <c r="F99" s="150" t="s">
        <v>622</v>
      </c>
    </row>
    <row r="100" spans="1:6" s="161" customFormat="1" ht="15">
      <c r="A100" s="378"/>
      <c r="B100" s="404" t="s">
        <v>620</v>
      </c>
      <c r="C100" s="397" t="s">
        <v>626</v>
      </c>
      <c r="D100" s="182">
        <v>44768</v>
      </c>
      <c r="E100" s="162">
        <v>144000</v>
      </c>
      <c r="F100" s="150" t="s">
        <v>622</v>
      </c>
    </row>
    <row r="101" spans="1:6" s="161" customFormat="1" ht="15">
      <c r="A101" s="378"/>
      <c r="B101" s="404" t="s">
        <v>620</v>
      </c>
      <c r="C101" s="398" t="s">
        <v>627</v>
      </c>
      <c r="D101" s="182">
        <v>44707</v>
      </c>
      <c r="E101" s="162">
        <v>144000</v>
      </c>
      <c r="F101" s="150" t="s">
        <v>622</v>
      </c>
    </row>
    <row r="102" spans="1:6" s="161" customFormat="1" ht="15">
      <c r="A102" s="378"/>
      <c r="B102" s="404" t="s">
        <v>620</v>
      </c>
      <c r="C102" s="398" t="s">
        <v>628</v>
      </c>
      <c r="D102" s="403">
        <v>44707</v>
      </c>
      <c r="E102" s="162">
        <v>144000</v>
      </c>
      <c r="F102" s="150" t="s">
        <v>622</v>
      </c>
    </row>
    <row r="103" spans="1:6" s="161" customFormat="1" ht="15">
      <c r="A103" s="378"/>
      <c r="B103" s="404" t="s">
        <v>620</v>
      </c>
      <c r="C103" s="398" t="s">
        <v>629</v>
      </c>
      <c r="D103" s="182">
        <v>44686</v>
      </c>
      <c r="E103" s="162">
        <v>168000</v>
      </c>
      <c r="F103" s="150" t="s">
        <v>622</v>
      </c>
    </row>
    <row r="104" spans="1:6" s="161" customFormat="1" ht="15">
      <c r="A104" s="378"/>
      <c r="B104" s="404" t="s">
        <v>620</v>
      </c>
      <c r="C104" s="397" t="s">
        <v>630</v>
      </c>
      <c r="D104" s="182">
        <v>44686</v>
      </c>
      <c r="E104" s="162">
        <v>168000</v>
      </c>
      <c r="F104" s="150" t="s">
        <v>622</v>
      </c>
    </row>
    <row r="105" spans="1:6" s="161" customFormat="1" ht="15">
      <c r="A105" s="378"/>
      <c r="B105" s="404" t="s">
        <v>620</v>
      </c>
      <c r="C105" s="398" t="s">
        <v>631</v>
      </c>
      <c r="D105" s="182">
        <v>44679</v>
      </c>
      <c r="E105" s="162">
        <v>168000</v>
      </c>
      <c r="F105" s="150" t="s">
        <v>622</v>
      </c>
    </row>
    <row r="106" spans="1:6" s="161" customFormat="1" ht="15">
      <c r="A106" s="378"/>
      <c r="B106" s="404" t="s">
        <v>148</v>
      </c>
      <c r="C106" s="397" t="s">
        <v>632</v>
      </c>
      <c r="D106" s="182" t="s">
        <v>655</v>
      </c>
      <c r="E106" s="162">
        <v>411480</v>
      </c>
      <c r="F106" s="150" t="s">
        <v>622</v>
      </c>
    </row>
    <row r="107" spans="1:6" s="161" customFormat="1" ht="15">
      <c r="A107" s="378"/>
      <c r="B107" s="404" t="s">
        <v>148</v>
      </c>
      <c r="C107" s="397" t="s">
        <v>633</v>
      </c>
      <c r="D107" s="182">
        <v>44623</v>
      </c>
      <c r="E107" s="162">
        <v>182880</v>
      </c>
      <c r="F107" s="150" t="s">
        <v>622</v>
      </c>
    </row>
    <row r="108" spans="1:6" s="161" customFormat="1" ht="15">
      <c r="A108" s="378"/>
      <c r="B108" s="404" t="s">
        <v>148</v>
      </c>
      <c r="C108" s="184" t="s">
        <v>634</v>
      </c>
      <c r="D108" s="182">
        <v>44650</v>
      </c>
      <c r="E108" s="162">
        <v>129540</v>
      </c>
      <c r="F108" s="150" t="s">
        <v>622</v>
      </c>
    </row>
    <row r="109" spans="1:6" s="161" customFormat="1" ht="15">
      <c r="A109" s="378"/>
      <c r="B109" s="404" t="s">
        <v>148</v>
      </c>
      <c r="C109" s="184" t="s">
        <v>635</v>
      </c>
      <c r="D109" s="182">
        <v>44657</v>
      </c>
      <c r="E109" s="162">
        <v>198120</v>
      </c>
      <c r="F109" s="150" t="s">
        <v>622</v>
      </c>
    </row>
    <row r="110" spans="1:6" s="161" customFormat="1" ht="15">
      <c r="A110" s="378"/>
      <c r="B110" s="404" t="s">
        <v>148</v>
      </c>
      <c r="C110" s="397" t="s">
        <v>636</v>
      </c>
      <c r="D110" s="182">
        <v>44657</v>
      </c>
      <c r="E110" s="162">
        <v>198120</v>
      </c>
      <c r="F110" s="150" t="s">
        <v>622</v>
      </c>
    </row>
    <row r="111" spans="1:6" s="161" customFormat="1" ht="15">
      <c r="A111" s="378"/>
      <c r="B111" s="404" t="s">
        <v>148</v>
      </c>
      <c r="C111" s="184" t="s">
        <v>637</v>
      </c>
      <c r="D111" s="182">
        <v>44657</v>
      </c>
      <c r="E111" s="162">
        <v>205740</v>
      </c>
      <c r="F111" s="150" t="s">
        <v>622</v>
      </c>
    </row>
    <row r="112" spans="1:6" s="161" customFormat="1" ht="15">
      <c r="A112" s="378"/>
      <c r="B112" s="404" t="s">
        <v>148</v>
      </c>
      <c r="C112" s="397" t="s">
        <v>638</v>
      </c>
      <c r="D112" s="182">
        <v>44679</v>
      </c>
      <c r="E112" s="162">
        <v>198120</v>
      </c>
      <c r="F112" s="150" t="s">
        <v>622</v>
      </c>
    </row>
    <row r="113" spans="1:10" s="161" customFormat="1" ht="15">
      <c r="A113" s="378"/>
      <c r="B113" s="404" t="s">
        <v>148</v>
      </c>
      <c r="C113" s="397" t="s">
        <v>639</v>
      </c>
      <c r="D113" s="182">
        <v>44686</v>
      </c>
      <c r="E113" s="162">
        <v>203200</v>
      </c>
      <c r="F113" s="150" t="s">
        <v>622</v>
      </c>
    </row>
    <row r="114" spans="1:10" s="161" customFormat="1" ht="15">
      <c r="A114" s="378"/>
      <c r="B114" s="404" t="s">
        <v>148</v>
      </c>
      <c r="C114" s="397" t="s">
        <v>640</v>
      </c>
      <c r="D114" s="182">
        <v>44686</v>
      </c>
      <c r="E114" s="162">
        <v>203200</v>
      </c>
      <c r="F114" s="150" t="s">
        <v>622</v>
      </c>
    </row>
    <row r="115" spans="1:10" s="161" customFormat="1" ht="15">
      <c r="A115" s="378"/>
      <c r="B115" s="404" t="s">
        <v>148</v>
      </c>
      <c r="C115" s="397" t="s">
        <v>641</v>
      </c>
      <c r="D115" s="182">
        <v>44700</v>
      </c>
      <c r="E115" s="162">
        <v>203200</v>
      </c>
      <c r="F115" s="150" t="s">
        <v>622</v>
      </c>
    </row>
    <row r="116" spans="1:10" s="161" customFormat="1" ht="15">
      <c r="A116" s="378"/>
      <c r="B116" s="404" t="s">
        <v>148</v>
      </c>
      <c r="C116" s="397" t="s">
        <v>642</v>
      </c>
      <c r="D116" s="182">
        <v>44700</v>
      </c>
      <c r="E116" s="162">
        <v>203200</v>
      </c>
      <c r="F116" s="150" t="s">
        <v>622</v>
      </c>
    </row>
    <row r="117" spans="1:10" s="161" customFormat="1" ht="15">
      <c r="A117" s="378"/>
      <c r="B117" s="404" t="s">
        <v>148</v>
      </c>
      <c r="C117" s="397" t="s">
        <v>643</v>
      </c>
      <c r="D117" s="182">
        <v>44719</v>
      </c>
      <c r="E117" s="162">
        <v>182880</v>
      </c>
      <c r="F117" s="150" t="s">
        <v>622</v>
      </c>
    </row>
    <row r="118" spans="1:10" s="161" customFormat="1" ht="15">
      <c r="A118" s="378"/>
      <c r="B118" s="404" t="s">
        <v>148</v>
      </c>
      <c r="C118" s="184" t="s">
        <v>644</v>
      </c>
      <c r="D118" s="182">
        <v>44707</v>
      </c>
      <c r="E118" s="162">
        <v>203200</v>
      </c>
      <c r="F118" s="150" t="s">
        <v>622</v>
      </c>
    </row>
    <row r="119" spans="1:10" s="161" customFormat="1" ht="15">
      <c r="A119" s="378"/>
      <c r="B119" s="404" t="s">
        <v>148</v>
      </c>
      <c r="C119" s="184" t="s">
        <v>645</v>
      </c>
      <c r="D119" s="182">
        <v>44719</v>
      </c>
      <c r="E119" s="162">
        <v>208280</v>
      </c>
      <c r="F119" s="150" t="s">
        <v>622</v>
      </c>
    </row>
    <row r="120" spans="1:10" s="161" customFormat="1" ht="15">
      <c r="A120" s="378"/>
      <c r="B120" s="404" t="s">
        <v>148</v>
      </c>
      <c r="C120" s="184" t="s">
        <v>646</v>
      </c>
      <c r="D120" s="182">
        <v>44768</v>
      </c>
      <c r="E120" s="162">
        <v>190500</v>
      </c>
      <c r="F120" s="150" t="s">
        <v>622</v>
      </c>
    </row>
    <row r="121" spans="1:10" s="161" customFormat="1" ht="15">
      <c r="A121" s="378"/>
      <c r="B121" s="404" t="s">
        <v>148</v>
      </c>
      <c r="C121" s="184" t="s">
        <v>647</v>
      </c>
      <c r="D121" s="182">
        <v>44768</v>
      </c>
      <c r="E121" s="162">
        <v>152400</v>
      </c>
      <c r="F121" s="150" t="s">
        <v>622</v>
      </c>
    </row>
    <row r="122" spans="1:10" s="161" customFormat="1" ht="15">
      <c r="A122" s="378"/>
      <c r="B122" s="404" t="s">
        <v>148</v>
      </c>
      <c r="C122" s="184" t="s">
        <v>648</v>
      </c>
      <c r="D122" s="182">
        <v>44774</v>
      </c>
      <c r="E122" s="162">
        <v>91440</v>
      </c>
      <c r="F122" s="150" t="s">
        <v>622</v>
      </c>
    </row>
    <row r="123" spans="1:10" s="161" customFormat="1" ht="15">
      <c r="A123" s="378"/>
      <c r="B123" s="404" t="s">
        <v>148</v>
      </c>
      <c r="C123" s="184" t="s">
        <v>649</v>
      </c>
      <c r="D123" s="182">
        <v>44774</v>
      </c>
      <c r="E123" s="162">
        <v>137160</v>
      </c>
      <c r="F123" s="150" t="s">
        <v>622</v>
      </c>
    </row>
    <row r="124" spans="1:10" s="161" customFormat="1" ht="15">
      <c r="A124" s="378"/>
      <c r="B124" s="183"/>
      <c r="C124" s="397"/>
      <c r="D124" s="182"/>
      <c r="E124" s="162"/>
      <c r="F124" s="150"/>
    </row>
    <row r="125" spans="1:10">
      <c r="A125" s="65"/>
      <c r="B125" s="139"/>
      <c r="C125" s="65"/>
      <c r="D125" s="193" t="s">
        <v>116</v>
      </c>
      <c r="E125" s="380">
        <f>SUM(E90:E123)</f>
        <v>7050670</v>
      </c>
      <c r="F125" s="393"/>
    </row>
    <row r="126" spans="1:10">
      <c r="A126" s="65"/>
      <c r="B126" s="163"/>
      <c r="C126" s="66"/>
      <c r="D126" s="164"/>
      <c r="E126" s="165"/>
      <c r="F126" s="166"/>
    </row>
    <row r="127" spans="1:10" ht="25.5" customHeight="1">
      <c r="A127" s="394"/>
      <c r="B127" s="450" t="s">
        <v>128</v>
      </c>
      <c r="C127" s="450"/>
      <c r="D127" s="450"/>
      <c r="E127" s="450"/>
      <c r="F127" s="450"/>
    </row>
    <row r="128" spans="1:10" s="169" customFormat="1" ht="16.5" customHeight="1">
      <c r="A128" s="143"/>
      <c r="B128" s="405" t="s">
        <v>659</v>
      </c>
      <c r="C128" s="184" t="s">
        <v>650</v>
      </c>
      <c r="D128" s="167">
        <v>44917</v>
      </c>
      <c r="E128" s="168">
        <v>2204720</v>
      </c>
      <c r="F128" s="184" t="s">
        <v>651</v>
      </c>
      <c r="G128" s="408"/>
      <c r="H128" s="408"/>
      <c r="I128" s="408"/>
      <c r="J128" s="408"/>
    </row>
    <row r="129" spans="1:10" s="169" customFormat="1">
      <c r="A129" s="143"/>
      <c r="B129" s="139"/>
      <c r="C129" s="139"/>
      <c r="D129" s="167"/>
      <c r="E129" s="168"/>
      <c r="F129" s="139"/>
      <c r="G129" s="408"/>
      <c r="H129" s="408"/>
      <c r="I129" s="408"/>
      <c r="J129" s="408"/>
    </row>
    <row r="130" spans="1:10" s="169" customFormat="1">
      <c r="A130" s="143"/>
      <c r="B130" s="170"/>
      <c r="C130" s="167"/>
      <c r="D130" s="194" t="s">
        <v>116</v>
      </c>
      <c r="E130" s="400">
        <f>SUM(E128:E129)</f>
        <v>2204720</v>
      </c>
      <c r="F130" s="167"/>
      <c r="G130" s="408"/>
      <c r="H130" s="408"/>
      <c r="I130" s="408"/>
      <c r="J130" s="408"/>
    </row>
    <row r="131" spans="1:10" s="169" customFormat="1">
      <c r="A131" s="143"/>
      <c r="B131" s="173"/>
      <c r="C131" s="167"/>
      <c r="D131" s="171"/>
      <c r="E131" s="172"/>
      <c r="F131" s="167"/>
      <c r="G131" s="408"/>
      <c r="H131" s="408"/>
      <c r="I131" s="408"/>
      <c r="J131" s="408"/>
    </row>
  </sheetData>
  <mergeCells count="19">
    <mergeCell ref="B14:C14"/>
    <mergeCell ref="A1:F1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27:F127"/>
    <mergeCell ref="B17:C17"/>
    <mergeCell ref="B32:E32"/>
    <mergeCell ref="B58:E58"/>
    <mergeCell ref="B65:E65"/>
    <mergeCell ref="B74:E74"/>
    <mergeCell ref="B89:E89"/>
  </mergeCells>
  <printOptions gridLines="1"/>
  <pageMargins left="0.74803149606299213" right="0.74803149606299213" top="0.9055118110236221" bottom="0.9055118110236221" header="0.51181102362204722" footer="0.51181102362204722"/>
  <pageSetup paperSize="9" scale="93" orientation="landscape" r:id="rId1"/>
  <headerFooter alignWithMargins="0">
    <oddHeader>&amp;LCsongrád Városi Önkormányzat</oddHeader>
    <oddFooter>&amp;Z&amp;F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6"/>
  <sheetViews>
    <sheetView workbookViewId="0">
      <selection activeCell="A120" sqref="A120"/>
    </sheetView>
  </sheetViews>
  <sheetFormatPr defaultRowHeight="15.75"/>
  <cols>
    <col min="1" max="1" width="58.7109375" style="59" customWidth="1"/>
    <col min="2" max="2" width="26.140625" style="59" customWidth="1"/>
    <col min="3" max="3" width="9.140625" style="59"/>
    <col min="4" max="4" width="10.140625" style="59" bestFit="1" customWidth="1"/>
    <col min="5" max="5" width="9.140625" style="59"/>
    <col min="6" max="6" width="10" style="59" bestFit="1" customWidth="1"/>
    <col min="7" max="16384" width="9.140625" style="59"/>
  </cols>
  <sheetData>
    <row r="3" spans="1:2">
      <c r="A3" s="44" t="s">
        <v>103</v>
      </c>
      <c r="B3" s="44"/>
    </row>
    <row r="4" spans="1:2">
      <c r="A4" s="60" t="s">
        <v>271</v>
      </c>
      <c r="B4" s="44"/>
    </row>
    <row r="6" spans="1:2">
      <c r="A6" s="43" t="s">
        <v>101</v>
      </c>
      <c r="B6" s="43" t="s">
        <v>102</v>
      </c>
    </row>
    <row r="7" spans="1:2">
      <c r="A7" s="42"/>
      <c r="B7" s="42"/>
    </row>
    <row r="8" spans="1:2">
      <c r="A8" s="47" t="s">
        <v>114</v>
      </c>
      <c r="B8" s="42"/>
    </row>
    <row r="9" spans="1:2" ht="9.75" customHeight="1">
      <c r="A9" s="42"/>
      <c r="B9" s="48"/>
    </row>
    <row r="10" spans="1:2">
      <c r="A10" s="76" t="s">
        <v>392</v>
      </c>
      <c r="B10" s="81"/>
    </row>
    <row r="11" spans="1:2">
      <c r="A11" s="42" t="s">
        <v>393</v>
      </c>
      <c r="B11" s="81">
        <v>143685</v>
      </c>
    </row>
    <row r="12" spans="1:2">
      <c r="A12" s="42" t="s">
        <v>394</v>
      </c>
      <c r="B12" s="81">
        <v>571500</v>
      </c>
    </row>
    <row r="13" spans="1:2">
      <c r="A13" s="42" t="s">
        <v>395</v>
      </c>
      <c r="B13" s="81">
        <v>9500</v>
      </c>
    </row>
    <row r="14" spans="1:2" ht="16.5" thickBot="1">
      <c r="A14" s="52" t="s">
        <v>396</v>
      </c>
      <c r="B14" s="349">
        <v>262000</v>
      </c>
    </row>
    <row r="15" spans="1:2">
      <c r="A15" s="49" t="s">
        <v>116</v>
      </c>
      <c r="B15" s="57">
        <f>SUM(B9:B14)</f>
        <v>986685</v>
      </c>
    </row>
    <row r="16" spans="1:2">
      <c r="A16" s="49"/>
      <c r="B16" s="57"/>
    </row>
    <row r="17" spans="1:2">
      <c r="A17" s="47" t="s">
        <v>121</v>
      </c>
      <c r="B17" s="57"/>
    </row>
    <row r="18" spans="1:2">
      <c r="A18" s="56" t="s">
        <v>475</v>
      </c>
      <c r="B18" s="55">
        <v>4004286</v>
      </c>
    </row>
    <row r="19" spans="1:2">
      <c r="A19" s="56" t="s">
        <v>476</v>
      </c>
      <c r="B19" s="55">
        <v>340930</v>
      </c>
    </row>
    <row r="20" spans="1:2">
      <c r="A20" s="56" t="s">
        <v>477</v>
      </c>
      <c r="B20" s="55">
        <v>23612441</v>
      </c>
    </row>
    <row r="21" spans="1:2">
      <c r="A21" s="82" t="s">
        <v>478</v>
      </c>
      <c r="B21" s="83">
        <v>40000</v>
      </c>
    </row>
    <row r="22" spans="1:2">
      <c r="A22" s="82" t="s">
        <v>479</v>
      </c>
      <c r="B22" s="83">
        <v>18715990</v>
      </c>
    </row>
    <row r="23" spans="1:2">
      <c r="A23" s="82" t="s">
        <v>480</v>
      </c>
      <c r="B23" s="83">
        <v>334010</v>
      </c>
    </row>
    <row r="24" spans="1:2">
      <c r="A24" s="82" t="s">
        <v>481</v>
      </c>
      <c r="B24" s="83">
        <v>109900</v>
      </c>
    </row>
    <row r="25" spans="1:2">
      <c r="A25" s="82" t="s">
        <v>482</v>
      </c>
      <c r="B25" s="83">
        <v>40000</v>
      </c>
    </row>
    <row r="26" spans="1:2">
      <c r="A26" s="355" t="s">
        <v>483</v>
      </c>
      <c r="B26" s="356">
        <f>SUM(B18:B25)</f>
        <v>47197557</v>
      </c>
    </row>
    <row r="27" spans="1:2" ht="12.75" customHeight="1">
      <c r="A27" s="355"/>
      <c r="B27" s="83"/>
    </row>
    <row r="28" spans="1:2" ht="16.5" thickBot="1">
      <c r="A28" s="82" t="s">
        <v>484</v>
      </c>
      <c r="B28" s="83">
        <v>3327576</v>
      </c>
    </row>
    <row r="29" spans="1:2">
      <c r="A29" s="84" t="s">
        <v>116</v>
      </c>
      <c r="B29" s="85">
        <f>SUM(B26+B28)</f>
        <v>50525133</v>
      </c>
    </row>
    <row r="30" spans="1:2">
      <c r="A30" s="42"/>
      <c r="B30" s="42"/>
    </row>
    <row r="31" spans="1:2">
      <c r="A31" s="47" t="s">
        <v>115</v>
      </c>
      <c r="B31" s="42"/>
    </row>
    <row r="32" spans="1:2">
      <c r="A32" s="42"/>
      <c r="B32" s="42"/>
    </row>
    <row r="33" spans="1:2">
      <c r="A33" s="76" t="s">
        <v>392</v>
      </c>
      <c r="B33" s="81"/>
    </row>
    <row r="34" spans="1:2" ht="15.75" customHeight="1">
      <c r="A34" s="42" t="s">
        <v>397</v>
      </c>
      <c r="B34" s="81">
        <v>35000</v>
      </c>
    </row>
    <row r="35" spans="1:2">
      <c r="A35" s="42" t="s">
        <v>398</v>
      </c>
      <c r="B35" s="81">
        <v>10999</v>
      </c>
    </row>
    <row r="36" spans="1:2">
      <c r="A36" s="42" t="s">
        <v>399</v>
      </c>
      <c r="B36" s="81">
        <v>161999</v>
      </c>
    </row>
    <row r="37" spans="1:2">
      <c r="A37" s="42" t="s">
        <v>400</v>
      </c>
      <c r="B37" s="81">
        <v>6699</v>
      </c>
    </row>
    <row r="38" spans="1:2">
      <c r="A38" s="42" t="s">
        <v>401</v>
      </c>
      <c r="B38" s="81">
        <v>26396</v>
      </c>
    </row>
    <row r="39" spans="1:2">
      <c r="A39" s="42" t="s">
        <v>487</v>
      </c>
      <c r="B39" s="81">
        <v>2357323</v>
      </c>
    </row>
    <row r="40" spans="1:2">
      <c r="A40" s="42" t="s">
        <v>486</v>
      </c>
      <c r="B40" s="81">
        <v>1159468</v>
      </c>
    </row>
    <row r="41" spans="1:2">
      <c r="A41" s="42" t="s">
        <v>488</v>
      </c>
      <c r="B41" s="81">
        <v>25490</v>
      </c>
    </row>
    <row r="42" spans="1:2">
      <c r="A42" s="42" t="s">
        <v>402</v>
      </c>
      <c r="B42" s="81">
        <v>28000</v>
      </c>
    </row>
    <row r="43" spans="1:2">
      <c r="A43" s="42" t="s">
        <v>489</v>
      </c>
      <c r="B43" s="81">
        <v>4033913</v>
      </c>
    </row>
    <row r="44" spans="1:2">
      <c r="A44" s="42" t="s">
        <v>490</v>
      </c>
      <c r="B44" s="81">
        <v>324295</v>
      </c>
    </row>
    <row r="45" spans="1:2">
      <c r="A45" s="42" t="s">
        <v>403</v>
      </c>
      <c r="B45" s="81">
        <v>12500</v>
      </c>
    </row>
    <row r="46" spans="1:2">
      <c r="A46" s="42" t="s">
        <v>404</v>
      </c>
      <c r="B46" s="81">
        <v>24800</v>
      </c>
    </row>
    <row r="47" spans="1:2">
      <c r="A47" s="42" t="s">
        <v>405</v>
      </c>
      <c r="B47" s="81">
        <v>92800</v>
      </c>
    </row>
    <row r="48" spans="1:2">
      <c r="A48" s="42" t="s">
        <v>491</v>
      </c>
      <c r="B48" s="81">
        <v>140000</v>
      </c>
    </row>
    <row r="49" spans="1:2">
      <c r="A49" s="42" t="s">
        <v>406</v>
      </c>
      <c r="B49" s="81">
        <v>35990</v>
      </c>
    </row>
    <row r="50" spans="1:2">
      <c r="A50" s="42" t="s">
        <v>407</v>
      </c>
      <c r="B50" s="81">
        <v>41499</v>
      </c>
    </row>
    <row r="51" spans="1:2">
      <c r="A51" s="42" t="s">
        <v>408</v>
      </c>
      <c r="B51" s="81">
        <v>79990</v>
      </c>
    </row>
    <row r="52" spans="1:2">
      <c r="A52" s="42" t="s">
        <v>409</v>
      </c>
      <c r="B52" s="81">
        <v>69450</v>
      </c>
    </row>
    <row r="53" spans="1:2">
      <c r="A53" s="42" t="s">
        <v>410</v>
      </c>
      <c r="B53" s="81">
        <v>280330</v>
      </c>
    </row>
    <row r="54" spans="1:2" ht="33" customHeight="1">
      <c r="A54" s="46" t="s">
        <v>668</v>
      </c>
      <c r="B54" s="81">
        <v>732155</v>
      </c>
    </row>
    <row r="55" spans="1:2">
      <c r="A55" s="42" t="s">
        <v>492</v>
      </c>
      <c r="B55" s="81">
        <v>324750</v>
      </c>
    </row>
    <row r="56" spans="1:2">
      <c r="A56" s="42" t="s">
        <v>411</v>
      </c>
      <c r="B56" s="81">
        <v>114280</v>
      </c>
    </row>
    <row r="57" spans="1:2">
      <c r="A57" s="42" t="s">
        <v>412</v>
      </c>
      <c r="B57" s="81">
        <v>304800</v>
      </c>
    </row>
    <row r="58" spans="1:2">
      <c r="A58" s="42" t="s">
        <v>413</v>
      </c>
      <c r="B58" s="81">
        <v>401193</v>
      </c>
    </row>
    <row r="59" spans="1:2">
      <c r="A59" s="42" t="s">
        <v>414</v>
      </c>
      <c r="B59" s="81">
        <v>993140</v>
      </c>
    </row>
    <row r="60" spans="1:2">
      <c r="A60" s="42" t="s">
        <v>493</v>
      </c>
      <c r="B60" s="81">
        <v>1416050</v>
      </c>
    </row>
    <row r="61" spans="1:2">
      <c r="A61" s="42" t="s">
        <v>494</v>
      </c>
      <c r="B61" s="81">
        <v>57780</v>
      </c>
    </row>
    <row r="62" spans="1:2">
      <c r="A62" s="42" t="s">
        <v>495</v>
      </c>
      <c r="B62" s="81">
        <v>237460</v>
      </c>
    </row>
    <row r="63" spans="1:2">
      <c r="A63" s="42" t="s">
        <v>415</v>
      </c>
      <c r="B63" s="81">
        <v>79375</v>
      </c>
    </row>
    <row r="64" spans="1:2">
      <c r="A64" s="42" t="s">
        <v>416</v>
      </c>
      <c r="B64" s="81">
        <v>445970</v>
      </c>
    </row>
    <row r="65" spans="1:2">
      <c r="A65" s="42" t="s">
        <v>496</v>
      </c>
      <c r="B65" s="81">
        <v>585408</v>
      </c>
    </row>
    <row r="66" spans="1:2">
      <c r="A66" s="42" t="s">
        <v>417</v>
      </c>
      <c r="B66" s="81">
        <v>179452</v>
      </c>
    </row>
    <row r="67" spans="1:2">
      <c r="A67" s="42" t="s">
        <v>497</v>
      </c>
      <c r="B67" s="81">
        <v>840000</v>
      </c>
    </row>
    <row r="68" spans="1:2">
      <c r="A68" s="42" t="s">
        <v>418</v>
      </c>
      <c r="B68" s="81">
        <v>27750</v>
      </c>
    </row>
    <row r="69" spans="1:2">
      <c r="A69" s="42" t="s">
        <v>419</v>
      </c>
      <c r="B69" s="81">
        <v>304900</v>
      </c>
    </row>
    <row r="70" spans="1:2">
      <c r="A70" s="42" t="s">
        <v>420</v>
      </c>
      <c r="B70" s="81">
        <v>41000</v>
      </c>
    </row>
    <row r="71" spans="1:2">
      <c r="A71" s="42" t="s">
        <v>421</v>
      </c>
      <c r="B71" s="81">
        <v>4799</v>
      </c>
    </row>
    <row r="72" spans="1:2">
      <c r="A72" s="42" t="s">
        <v>422</v>
      </c>
      <c r="B72" s="81">
        <v>65980</v>
      </c>
    </row>
    <row r="73" spans="1:2">
      <c r="A73" s="42" t="s">
        <v>498</v>
      </c>
      <c r="B73" s="81">
        <v>297000</v>
      </c>
    </row>
    <row r="74" spans="1:2">
      <c r="A74" s="42" t="s">
        <v>423</v>
      </c>
      <c r="B74" s="81">
        <v>18000</v>
      </c>
    </row>
    <row r="75" spans="1:2">
      <c r="A75" s="42" t="s">
        <v>424</v>
      </c>
      <c r="B75" s="81">
        <v>296000</v>
      </c>
    </row>
    <row r="76" spans="1:2">
      <c r="A76" s="42" t="s">
        <v>425</v>
      </c>
      <c r="B76" s="81">
        <v>39243</v>
      </c>
    </row>
    <row r="77" spans="1:2">
      <c r="A77" s="42" t="s">
        <v>426</v>
      </c>
      <c r="B77" s="81">
        <v>514280</v>
      </c>
    </row>
    <row r="78" spans="1:2">
      <c r="A78" s="42" t="s">
        <v>499</v>
      </c>
      <c r="B78" s="81">
        <v>14288</v>
      </c>
    </row>
    <row r="79" spans="1:2">
      <c r="A79" s="42" t="s">
        <v>427</v>
      </c>
      <c r="B79" s="81">
        <v>46000</v>
      </c>
    </row>
    <row r="80" spans="1:2">
      <c r="A80" s="42" t="s">
        <v>500</v>
      </c>
      <c r="B80" s="81">
        <v>225000</v>
      </c>
    </row>
    <row r="81" spans="1:2">
      <c r="A81" s="42" t="s">
        <v>501</v>
      </c>
      <c r="B81" s="81">
        <v>136898</v>
      </c>
    </row>
    <row r="82" spans="1:2">
      <c r="A82" s="42" t="s">
        <v>502</v>
      </c>
      <c r="B82" s="81">
        <v>27000</v>
      </c>
    </row>
    <row r="83" spans="1:2" ht="16.5" thickBot="1">
      <c r="A83" s="52" t="s">
        <v>428</v>
      </c>
      <c r="B83" s="349">
        <v>95000</v>
      </c>
    </row>
    <row r="84" spans="1:2">
      <c r="A84" s="54" t="s">
        <v>116</v>
      </c>
      <c r="B84" s="350">
        <f>SUM(B34:B83)</f>
        <v>17811892</v>
      </c>
    </row>
    <row r="85" spans="1:2">
      <c r="A85" s="42"/>
      <c r="B85" s="81"/>
    </row>
    <row r="86" spans="1:2">
      <c r="A86" s="357" t="s">
        <v>429</v>
      </c>
      <c r="B86" s="351"/>
    </row>
    <row r="87" spans="1:2">
      <c r="A87" s="42" t="s">
        <v>503</v>
      </c>
      <c r="B87" s="48">
        <v>982036</v>
      </c>
    </row>
    <row r="88" spans="1:2">
      <c r="A88" s="42" t="s">
        <v>504</v>
      </c>
      <c r="B88" s="48">
        <v>1026598</v>
      </c>
    </row>
    <row r="89" spans="1:2" ht="16.5" customHeight="1">
      <c r="A89" s="42" t="s">
        <v>505</v>
      </c>
      <c r="B89" s="48">
        <v>2754525</v>
      </c>
    </row>
    <row r="90" spans="1:2" ht="15.75" customHeight="1">
      <c r="A90" s="77" t="s">
        <v>430</v>
      </c>
      <c r="B90" s="78">
        <v>2745000</v>
      </c>
    </row>
    <row r="91" spans="1:2" ht="14.25" customHeight="1">
      <c r="A91" s="429" t="s">
        <v>669</v>
      </c>
      <c r="B91" s="430">
        <f>SUM(B87:B90)</f>
        <v>7508159</v>
      </c>
    </row>
    <row r="92" spans="1:2" ht="16.5" customHeight="1" thickBot="1">
      <c r="A92" s="52"/>
      <c r="B92" s="86"/>
    </row>
    <row r="93" spans="1:2">
      <c r="A93" s="50" t="s">
        <v>116</v>
      </c>
      <c r="B93" s="75">
        <f>SUM(B84+B91)</f>
        <v>25320051</v>
      </c>
    </row>
    <row r="94" spans="1:2">
      <c r="A94" s="42"/>
      <c r="B94" s="42"/>
    </row>
    <row r="95" spans="1:2">
      <c r="A95" s="47" t="s">
        <v>117</v>
      </c>
      <c r="B95" s="42"/>
    </row>
    <row r="96" spans="1:2">
      <c r="A96" s="42"/>
      <c r="B96" s="42"/>
    </row>
    <row r="97" spans="1:2">
      <c r="A97" s="76" t="s">
        <v>392</v>
      </c>
      <c r="B97" s="81"/>
    </row>
    <row r="98" spans="1:2">
      <c r="A98" s="42" t="s">
        <v>431</v>
      </c>
      <c r="B98" s="48">
        <v>11980</v>
      </c>
    </row>
    <row r="99" spans="1:2">
      <c r="A99" s="42" t="s">
        <v>432</v>
      </c>
      <c r="B99" s="48">
        <v>57060</v>
      </c>
    </row>
    <row r="100" spans="1:2">
      <c r="A100" s="42" t="s">
        <v>433</v>
      </c>
      <c r="B100" s="48">
        <v>25990</v>
      </c>
    </row>
    <row r="101" spans="1:2">
      <c r="A101" s="42" t="s">
        <v>434</v>
      </c>
      <c r="B101" s="48">
        <v>25990</v>
      </c>
    </row>
    <row r="102" spans="1:2">
      <c r="A102" s="42" t="s">
        <v>506</v>
      </c>
      <c r="B102" s="48">
        <v>224960</v>
      </c>
    </row>
    <row r="103" spans="1:2">
      <c r="A103" s="42" t="s">
        <v>435</v>
      </c>
      <c r="B103" s="48">
        <v>79990</v>
      </c>
    </row>
    <row r="104" spans="1:2">
      <c r="A104" s="42" t="s">
        <v>436</v>
      </c>
      <c r="B104" s="48">
        <v>170434</v>
      </c>
    </row>
    <row r="105" spans="1:2">
      <c r="A105" s="42" t="s">
        <v>437</v>
      </c>
      <c r="B105" s="48">
        <v>13990</v>
      </c>
    </row>
    <row r="106" spans="1:2">
      <c r="A106" s="42" t="s">
        <v>438</v>
      </c>
      <c r="B106" s="48">
        <v>63240</v>
      </c>
    </row>
    <row r="107" spans="1:2">
      <c r="A107" s="42" t="s">
        <v>439</v>
      </c>
      <c r="B107" s="48">
        <v>18000</v>
      </c>
    </row>
    <row r="108" spans="1:2">
      <c r="A108" s="42" t="s">
        <v>440</v>
      </c>
      <c r="B108" s="48">
        <v>57240</v>
      </c>
    </row>
    <row r="109" spans="1:2">
      <c r="A109" s="42" t="s">
        <v>441</v>
      </c>
      <c r="B109" s="48">
        <v>39991</v>
      </c>
    </row>
    <row r="110" spans="1:2">
      <c r="A110" s="42" t="s">
        <v>442</v>
      </c>
      <c r="B110" s="48">
        <v>19990</v>
      </c>
    </row>
    <row r="111" spans="1:2">
      <c r="A111" s="42" t="s">
        <v>433</v>
      </c>
      <c r="B111" s="48">
        <v>31990</v>
      </c>
    </row>
    <row r="112" spans="1:2">
      <c r="A112" s="42" t="s">
        <v>439</v>
      </c>
      <c r="B112" s="48">
        <v>26996</v>
      </c>
    </row>
    <row r="113" spans="1:2" ht="16.5" thickBot="1">
      <c r="A113" s="52" t="s">
        <v>443</v>
      </c>
      <c r="B113" s="53">
        <v>5235750</v>
      </c>
    </row>
    <row r="114" spans="1:2">
      <c r="A114" s="49" t="s">
        <v>118</v>
      </c>
      <c r="B114" s="57">
        <f>SUM(B97:B113)</f>
        <v>6103591</v>
      </c>
    </row>
    <row r="115" spans="1:2">
      <c r="A115" s="42"/>
      <c r="B115" s="42"/>
    </row>
    <row r="116" spans="1:2">
      <c r="A116" s="47" t="s">
        <v>119</v>
      </c>
      <c r="B116" s="42"/>
    </row>
    <row r="117" spans="1:2">
      <c r="A117" s="358" t="s">
        <v>392</v>
      </c>
      <c r="B117" s="42"/>
    </row>
    <row r="118" spans="1:2">
      <c r="A118" s="42" t="s">
        <v>670</v>
      </c>
      <c r="B118" s="48">
        <v>93050</v>
      </c>
    </row>
    <row r="119" spans="1:2">
      <c r="A119" s="42" t="s">
        <v>444</v>
      </c>
      <c r="B119" s="48">
        <v>420500</v>
      </c>
    </row>
    <row r="120" spans="1:2">
      <c r="A120" s="42" t="s">
        <v>398</v>
      </c>
      <c r="B120" s="48">
        <v>13990</v>
      </c>
    </row>
    <row r="121" spans="1:2" ht="15" customHeight="1">
      <c r="A121" s="42" t="s">
        <v>445</v>
      </c>
      <c r="B121" s="48">
        <v>9000</v>
      </c>
    </row>
    <row r="122" spans="1:2">
      <c r="A122" s="42" t="s">
        <v>446</v>
      </c>
      <c r="B122" s="48">
        <v>68000</v>
      </c>
    </row>
    <row r="123" spans="1:2" ht="14.25" customHeight="1">
      <c r="A123" s="42" t="s">
        <v>671</v>
      </c>
      <c r="B123" s="48">
        <v>40620</v>
      </c>
    </row>
    <row r="124" spans="1:2" ht="17.25" customHeight="1">
      <c r="A124" s="42" t="s">
        <v>447</v>
      </c>
      <c r="B124" s="48">
        <v>1673352</v>
      </c>
    </row>
    <row r="125" spans="1:2" ht="14.25" customHeight="1">
      <c r="A125" s="42" t="s">
        <v>448</v>
      </c>
      <c r="B125" s="48">
        <v>251900</v>
      </c>
    </row>
    <row r="126" spans="1:2">
      <c r="A126" s="42" t="s">
        <v>449</v>
      </c>
      <c r="B126" s="48">
        <v>78729</v>
      </c>
    </row>
    <row r="127" spans="1:2">
      <c r="A127" s="42" t="s">
        <v>450</v>
      </c>
      <c r="B127" s="48">
        <v>369460</v>
      </c>
    </row>
    <row r="128" spans="1:2">
      <c r="A128" s="42" t="s">
        <v>437</v>
      </c>
      <c r="B128" s="48">
        <v>8900</v>
      </c>
    </row>
    <row r="129" spans="1:2">
      <c r="A129" s="42" t="s">
        <v>451</v>
      </c>
      <c r="B129" s="48">
        <v>1494504</v>
      </c>
    </row>
    <row r="130" spans="1:2">
      <c r="A130" s="54" t="s">
        <v>116</v>
      </c>
      <c r="B130" s="51">
        <f>SUM(B118:B129)</f>
        <v>4522005</v>
      </c>
    </row>
    <row r="131" spans="1:2">
      <c r="A131" s="42"/>
      <c r="B131" s="48"/>
    </row>
    <row r="132" spans="1:2">
      <c r="A132" s="58" t="s">
        <v>113</v>
      </c>
      <c r="B132" s="51"/>
    </row>
    <row r="133" spans="1:2">
      <c r="A133" s="42" t="s">
        <v>391</v>
      </c>
      <c r="B133" s="48">
        <v>3365500</v>
      </c>
    </row>
    <row r="134" spans="1:2">
      <c r="A134" s="54" t="s">
        <v>116</v>
      </c>
      <c r="B134" s="51">
        <f>SUM(B133)</f>
        <v>3365500</v>
      </c>
    </row>
    <row r="135" spans="1:2">
      <c r="A135" s="42"/>
      <c r="B135" s="48"/>
    </row>
    <row r="136" spans="1:2">
      <c r="A136" s="47" t="s">
        <v>666</v>
      </c>
      <c r="B136" s="48"/>
    </row>
    <row r="137" spans="1:2">
      <c r="A137" s="353" t="s">
        <v>470</v>
      </c>
      <c r="B137" s="48">
        <v>12065000</v>
      </c>
    </row>
    <row r="138" spans="1:2">
      <c r="A138" s="48" t="s">
        <v>471</v>
      </c>
      <c r="B138" s="48">
        <v>539750</v>
      </c>
    </row>
    <row r="139" spans="1:2">
      <c r="A139" s="48" t="s">
        <v>466</v>
      </c>
      <c r="B139" s="48">
        <v>459495</v>
      </c>
    </row>
    <row r="140" spans="1:2" ht="16.5" thickBot="1">
      <c r="A140" s="78" t="s">
        <v>472</v>
      </c>
      <c r="B140" s="78">
        <v>129000</v>
      </c>
    </row>
    <row r="141" spans="1:2">
      <c r="A141" s="79" t="s">
        <v>116</v>
      </c>
      <c r="B141" s="80">
        <f>SUM(B137:B140)</f>
        <v>13193245</v>
      </c>
    </row>
    <row r="142" spans="1:2">
      <c r="A142" s="42"/>
      <c r="B142" s="42"/>
    </row>
    <row r="143" spans="1:2">
      <c r="A143" s="47" t="s">
        <v>667</v>
      </c>
      <c r="B143" s="42"/>
    </row>
    <row r="144" spans="1:2">
      <c r="A144" s="42" t="s">
        <v>452</v>
      </c>
      <c r="B144" s="48">
        <v>323358</v>
      </c>
    </row>
    <row r="145" spans="1:2">
      <c r="A145" s="42" t="s">
        <v>453</v>
      </c>
      <c r="B145" s="48">
        <v>275998</v>
      </c>
    </row>
    <row r="146" spans="1:2">
      <c r="A146" s="42" t="s">
        <v>454</v>
      </c>
      <c r="B146" s="48">
        <v>99999</v>
      </c>
    </row>
    <row r="147" spans="1:2">
      <c r="A147" s="42" t="s">
        <v>507</v>
      </c>
      <c r="B147" s="48">
        <v>156994</v>
      </c>
    </row>
    <row r="148" spans="1:2">
      <c r="A148" s="42" t="s">
        <v>455</v>
      </c>
      <c r="B148" s="48">
        <v>152000</v>
      </c>
    </row>
    <row r="149" spans="1:2">
      <c r="A149" s="42" t="s">
        <v>456</v>
      </c>
      <c r="B149" s="48">
        <v>163791</v>
      </c>
    </row>
    <row r="150" spans="1:2">
      <c r="A150" s="42" t="s">
        <v>457</v>
      </c>
      <c r="B150" s="48">
        <v>3392242</v>
      </c>
    </row>
    <row r="151" spans="1:2" ht="16.5" thickBot="1">
      <c r="A151" s="77" t="s">
        <v>458</v>
      </c>
      <c r="B151" s="78">
        <v>814368</v>
      </c>
    </row>
    <row r="152" spans="1:2">
      <c r="A152" s="79" t="s">
        <v>116</v>
      </c>
      <c r="B152" s="80">
        <f>SUM(B144:B151)</f>
        <v>5378750</v>
      </c>
    </row>
    <row r="153" spans="1:2">
      <c r="A153" s="42"/>
      <c r="B153" s="42"/>
    </row>
    <row r="154" spans="1:2">
      <c r="A154" s="61" t="s">
        <v>120</v>
      </c>
      <c r="B154" s="62"/>
    </row>
    <row r="155" spans="1:2">
      <c r="A155" s="64" t="s">
        <v>459</v>
      </c>
      <c r="B155" s="62"/>
    </row>
    <row r="156" spans="1:2">
      <c r="A156" s="42" t="s">
        <v>226</v>
      </c>
      <c r="B156" s="252">
        <v>11811000</v>
      </c>
    </row>
    <row r="157" spans="1:2">
      <c r="A157" s="42" t="s">
        <v>227</v>
      </c>
      <c r="B157" s="252">
        <v>14000000</v>
      </c>
    </row>
    <row r="158" spans="1:2">
      <c r="A158" s="42" t="s">
        <v>228</v>
      </c>
      <c r="B158" s="252">
        <v>3911600</v>
      </c>
    </row>
    <row r="159" spans="1:2">
      <c r="A159" s="42" t="s">
        <v>229</v>
      </c>
      <c r="B159" s="252">
        <v>3161800</v>
      </c>
    </row>
    <row r="160" spans="1:2">
      <c r="A160" s="42" t="s">
        <v>230</v>
      </c>
      <c r="B160" s="252">
        <v>50000</v>
      </c>
    </row>
    <row r="161" spans="1:2">
      <c r="A161" s="42" t="s">
        <v>231</v>
      </c>
      <c r="B161" s="252">
        <v>845172</v>
      </c>
    </row>
    <row r="162" spans="1:2" ht="31.5">
      <c r="A162" s="46" t="s">
        <v>232</v>
      </c>
      <c r="B162" s="252">
        <v>2118360</v>
      </c>
    </row>
    <row r="163" spans="1:2">
      <c r="A163" s="42" t="s">
        <v>269</v>
      </c>
      <c r="B163" s="252">
        <v>943806</v>
      </c>
    </row>
    <row r="164" spans="1:2" ht="31.5">
      <c r="A164" s="46" t="s">
        <v>508</v>
      </c>
      <c r="B164" s="252">
        <v>7696200</v>
      </c>
    </row>
    <row r="165" spans="1:2" ht="15" customHeight="1">
      <c r="A165" s="42" t="s">
        <v>233</v>
      </c>
      <c r="B165" s="252">
        <v>16626840</v>
      </c>
    </row>
    <row r="166" spans="1:2">
      <c r="A166" s="42" t="s">
        <v>509</v>
      </c>
      <c r="B166" s="252">
        <v>10287000</v>
      </c>
    </row>
    <row r="167" spans="1:2">
      <c r="A167" s="42" t="s">
        <v>234</v>
      </c>
      <c r="B167" s="252">
        <v>295000</v>
      </c>
    </row>
    <row r="168" spans="1:2">
      <c r="A168" s="42" t="s">
        <v>235</v>
      </c>
      <c r="B168" s="252">
        <v>74500</v>
      </c>
    </row>
    <row r="169" spans="1:2">
      <c r="A169" s="42" t="s">
        <v>236</v>
      </c>
      <c r="B169" s="252">
        <v>144780</v>
      </c>
    </row>
    <row r="170" spans="1:2" ht="31.5">
      <c r="A170" s="46" t="s">
        <v>510</v>
      </c>
      <c r="B170" s="252">
        <v>5372060</v>
      </c>
    </row>
    <row r="171" spans="1:2">
      <c r="A171" s="42" t="s">
        <v>237</v>
      </c>
      <c r="B171" s="252">
        <v>245834241</v>
      </c>
    </row>
    <row r="172" spans="1:2">
      <c r="A172" s="42" t="s">
        <v>511</v>
      </c>
      <c r="B172" s="252">
        <v>1068502</v>
      </c>
    </row>
    <row r="173" spans="1:2">
      <c r="A173" s="42" t="s">
        <v>238</v>
      </c>
      <c r="B173" s="252">
        <v>1571222</v>
      </c>
    </row>
    <row r="174" spans="1:2" ht="31.5">
      <c r="A174" s="253" t="s">
        <v>239</v>
      </c>
      <c r="B174" s="252">
        <v>23132997</v>
      </c>
    </row>
    <row r="175" spans="1:2">
      <c r="A175" s="42" t="s">
        <v>240</v>
      </c>
      <c r="B175" s="252">
        <v>8721420</v>
      </c>
    </row>
    <row r="176" spans="1:2">
      <c r="A176" s="42" t="s">
        <v>241</v>
      </c>
      <c r="B176" s="252">
        <v>12192000</v>
      </c>
    </row>
    <row r="177" spans="1:2" ht="31.5">
      <c r="A177" s="46" t="s">
        <v>242</v>
      </c>
      <c r="B177" s="252">
        <v>8826500</v>
      </c>
    </row>
    <row r="178" spans="1:2" ht="31.5">
      <c r="A178" s="46" t="s">
        <v>243</v>
      </c>
      <c r="B178" s="252">
        <v>5524500</v>
      </c>
    </row>
    <row r="179" spans="1:2" ht="17.25" customHeight="1">
      <c r="A179" s="46" t="s">
        <v>244</v>
      </c>
      <c r="B179" s="252">
        <v>254000</v>
      </c>
    </row>
    <row r="180" spans="1:2">
      <c r="A180" s="42" t="s">
        <v>245</v>
      </c>
      <c r="B180" s="252">
        <v>150000</v>
      </c>
    </row>
    <row r="181" spans="1:2">
      <c r="A181" s="42" t="s">
        <v>246</v>
      </c>
      <c r="B181" s="252">
        <v>620000</v>
      </c>
    </row>
    <row r="182" spans="1:2">
      <c r="A182" s="42" t="s">
        <v>512</v>
      </c>
      <c r="B182" s="252">
        <v>990600</v>
      </c>
    </row>
    <row r="183" spans="1:2">
      <c r="A183" s="42" t="s">
        <v>247</v>
      </c>
      <c r="B183" s="252">
        <v>546100</v>
      </c>
    </row>
    <row r="184" spans="1:2">
      <c r="A184" s="46" t="s">
        <v>536</v>
      </c>
      <c r="B184" s="252">
        <v>1143000</v>
      </c>
    </row>
    <row r="185" spans="1:2">
      <c r="A185" s="42" t="s">
        <v>248</v>
      </c>
      <c r="B185" s="252">
        <v>2343950</v>
      </c>
    </row>
    <row r="186" spans="1:2">
      <c r="A186" s="42" t="s">
        <v>513</v>
      </c>
      <c r="B186" s="252">
        <v>640134</v>
      </c>
    </row>
    <row r="187" spans="1:2">
      <c r="A187" s="42" t="s">
        <v>249</v>
      </c>
      <c r="B187" s="252">
        <v>3048000</v>
      </c>
    </row>
    <row r="188" spans="1:2">
      <c r="A188" s="42" t="s">
        <v>514</v>
      </c>
      <c r="B188" s="252">
        <v>345128</v>
      </c>
    </row>
    <row r="189" spans="1:2">
      <c r="A189" s="42" t="s">
        <v>250</v>
      </c>
      <c r="B189" s="252">
        <v>7559998</v>
      </c>
    </row>
    <row r="190" spans="1:2">
      <c r="A190" s="42" t="s">
        <v>251</v>
      </c>
      <c r="B190" s="252">
        <v>904875</v>
      </c>
    </row>
    <row r="191" spans="1:2">
      <c r="A191" s="42" t="s">
        <v>252</v>
      </c>
      <c r="B191" s="252">
        <v>793750</v>
      </c>
    </row>
    <row r="192" spans="1:2" ht="31.5">
      <c r="A192" s="46" t="s">
        <v>253</v>
      </c>
      <c r="B192" s="252">
        <v>13697255</v>
      </c>
    </row>
    <row r="193" spans="1:2">
      <c r="A193" s="42" t="s">
        <v>254</v>
      </c>
      <c r="B193" s="252">
        <v>1866387</v>
      </c>
    </row>
    <row r="194" spans="1:2">
      <c r="A194" s="42" t="s">
        <v>515</v>
      </c>
      <c r="B194" s="252">
        <v>4476797</v>
      </c>
    </row>
    <row r="195" spans="1:2">
      <c r="A195" s="42" t="s">
        <v>516</v>
      </c>
      <c r="B195" s="252">
        <v>782951</v>
      </c>
    </row>
    <row r="196" spans="1:2">
      <c r="A196" s="42" t="s">
        <v>517</v>
      </c>
      <c r="B196" s="252">
        <v>3502891</v>
      </c>
    </row>
    <row r="197" spans="1:2">
      <c r="A197" s="42" t="s">
        <v>519</v>
      </c>
      <c r="B197" s="252">
        <v>262900</v>
      </c>
    </row>
    <row r="198" spans="1:2">
      <c r="A198" s="42" t="s">
        <v>518</v>
      </c>
      <c r="B198" s="252">
        <v>4793229</v>
      </c>
    </row>
    <row r="199" spans="1:2">
      <c r="A199" s="42" t="s">
        <v>255</v>
      </c>
      <c r="B199" s="252">
        <v>3616000</v>
      </c>
    </row>
    <row r="200" spans="1:2">
      <c r="A200" s="42" t="s">
        <v>520</v>
      </c>
      <c r="B200" s="252">
        <v>4631583</v>
      </c>
    </row>
    <row r="201" spans="1:2">
      <c r="A201" s="42" t="s">
        <v>521</v>
      </c>
      <c r="B201" s="252">
        <v>4279309</v>
      </c>
    </row>
    <row r="202" spans="1:2">
      <c r="A202" s="42" t="s">
        <v>522</v>
      </c>
      <c r="B202" s="252">
        <v>432689</v>
      </c>
    </row>
    <row r="203" spans="1:2">
      <c r="A203" s="42" t="s">
        <v>523</v>
      </c>
      <c r="B203" s="252">
        <v>538392</v>
      </c>
    </row>
    <row r="204" spans="1:2">
      <c r="A204" s="42" t="s">
        <v>524</v>
      </c>
      <c r="B204" s="252">
        <v>5598224</v>
      </c>
    </row>
    <row r="205" spans="1:2">
      <c r="A205" s="42" t="s">
        <v>525</v>
      </c>
      <c r="B205" s="252">
        <v>345491</v>
      </c>
    </row>
    <row r="206" spans="1:2">
      <c r="A206" s="42" t="s">
        <v>526</v>
      </c>
      <c r="B206" s="252">
        <v>1414927</v>
      </c>
    </row>
    <row r="207" spans="1:2">
      <c r="A207" s="42" t="s">
        <v>527</v>
      </c>
      <c r="B207" s="252">
        <v>3675996</v>
      </c>
    </row>
    <row r="208" spans="1:2">
      <c r="A208" s="62" t="s">
        <v>528</v>
      </c>
      <c r="B208" s="252">
        <v>880210</v>
      </c>
    </row>
    <row r="209" spans="1:2">
      <c r="A209" s="62" t="s">
        <v>256</v>
      </c>
      <c r="B209" s="252">
        <v>3141411</v>
      </c>
    </row>
    <row r="210" spans="1:2">
      <c r="A210" s="62" t="s">
        <v>257</v>
      </c>
      <c r="B210" s="252">
        <v>1071880</v>
      </c>
    </row>
    <row r="211" spans="1:2" ht="15.75" customHeight="1">
      <c r="A211" s="254" t="s">
        <v>258</v>
      </c>
      <c r="B211" s="252">
        <v>548005</v>
      </c>
    </row>
    <row r="212" spans="1:2">
      <c r="A212" s="254" t="s">
        <v>270</v>
      </c>
      <c r="B212" s="252">
        <v>1096058</v>
      </c>
    </row>
    <row r="213" spans="1:2">
      <c r="A213" s="42" t="s">
        <v>529</v>
      </c>
      <c r="B213" s="252">
        <v>600709</v>
      </c>
    </row>
    <row r="214" spans="1:2">
      <c r="A214" s="42" t="s">
        <v>259</v>
      </c>
      <c r="B214" s="252">
        <v>622286</v>
      </c>
    </row>
    <row r="215" spans="1:2">
      <c r="A215" s="42" t="s">
        <v>530</v>
      </c>
      <c r="B215" s="252">
        <v>1328652</v>
      </c>
    </row>
    <row r="216" spans="1:2">
      <c r="A216" s="42" t="s">
        <v>531</v>
      </c>
      <c r="B216" s="252">
        <v>1150000</v>
      </c>
    </row>
    <row r="217" spans="1:2">
      <c r="A217" s="42" t="s">
        <v>260</v>
      </c>
      <c r="B217" s="252">
        <v>1862364</v>
      </c>
    </row>
    <row r="218" spans="1:2">
      <c r="A218" s="254" t="s">
        <v>261</v>
      </c>
      <c r="B218" s="252">
        <v>100000</v>
      </c>
    </row>
    <row r="219" spans="1:2">
      <c r="A219" s="42" t="s">
        <v>532</v>
      </c>
      <c r="B219" s="252">
        <v>3199130</v>
      </c>
    </row>
    <row r="220" spans="1:2">
      <c r="A220" s="254" t="s">
        <v>262</v>
      </c>
      <c r="B220" s="252">
        <v>1595145</v>
      </c>
    </row>
    <row r="221" spans="1:2">
      <c r="A221" s="254" t="s">
        <v>533</v>
      </c>
      <c r="B221" s="252">
        <v>276416</v>
      </c>
    </row>
    <row r="222" spans="1:2">
      <c r="A222" s="254" t="s">
        <v>263</v>
      </c>
      <c r="B222" s="252">
        <v>370690</v>
      </c>
    </row>
    <row r="223" spans="1:2">
      <c r="A223" s="254" t="s">
        <v>264</v>
      </c>
      <c r="B223" s="252">
        <v>165252</v>
      </c>
    </row>
    <row r="224" spans="1:2">
      <c r="A224" s="254" t="s">
        <v>264</v>
      </c>
      <c r="B224" s="252">
        <v>1930679</v>
      </c>
    </row>
    <row r="225" spans="1:2">
      <c r="A225" s="254" t="s">
        <v>265</v>
      </c>
      <c r="B225" s="252">
        <v>155873</v>
      </c>
    </row>
    <row r="226" spans="1:2">
      <c r="A226" s="254" t="s">
        <v>266</v>
      </c>
      <c r="B226" s="252">
        <v>5143500</v>
      </c>
    </row>
    <row r="227" spans="1:2">
      <c r="A227" s="255" t="s">
        <v>267</v>
      </c>
      <c r="B227" s="252">
        <v>9000000</v>
      </c>
    </row>
    <row r="228" spans="1:2" ht="15.75" customHeight="1">
      <c r="A228" s="253" t="s">
        <v>535</v>
      </c>
      <c r="B228" s="252">
        <v>278811381</v>
      </c>
    </row>
    <row r="229" spans="1:2">
      <c r="A229" s="254" t="s">
        <v>534</v>
      </c>
      <c r="B229" s="252">
        <v>4310000</v>
      </c>
    </row>
    <row r="230" spans="1:2">
      <c r="A230" s="42" t="s">
        <v>268</v>
      </c>
      <c r="B230" s="252">
        <v>924401</v>
      </c>
    </row>
    <row r="231" spans="1:2">
      <c r="A231" s="42" t="s">
        <v>212</v>
      </c>
      <c r="B231" s="256">
        <v>27378000</v>
      </c>
    </row>
    <row r="232" spans="1:2">
      <c r="A232" s="64" t="s">
        <v>485</v>
      </c>
      <c r="B232" s="57">
        <f>SUM(B156:B231)</f>
        <v>803126098</v>
      </c>
    </row>
    <row r="233" spans="1:2" ht="12" customHeight="1">
      <c r="A233" s="64"/>
      <c r="B233" s="57"/>
    </row>
    <row r="234" spans="1:2">
      <c r="A234" s="64" t="s">
        <v>460</v>
      </c>
      <c r="B234" s="57"/>
    </row>
    <row r="235" spans="1:2">
      <c r="A235" s="62" t="s">
        <v>461</v>
      </c>
      <c r="B235" s="352">
        <v>1068300</v>
      </c>
    </row>
    <row r="236" spans="1:2">
      <c r="A236" s="62" t="s">
        <v>462</v>
      </c>
      <c r="B236" s="352">
        <v>30990</v>
      </c>
    </row>
    <row r="237" spans="1:2">
      <c r="A237" s="62" t="s">
        <v>463</v>
      </c>
      <c r="B237" s="352">
        <v>142875</v>
      </c>
    </row>
    <row r="238" spans="1:2">
      <c r="A238" s="62" t="s">
        <v>464</v>
      </c>
      <c r="B238" s="352">
        <v>347980</v>
      </c>
    </row>
    <row r="239" spans="1:2">
      <c r="A239" s="62" t="s">
        <v>465</v>
      </c>
      <c r="B239" s="352">
        <v>29990</v>
      </c>
    </row>
    <row r="240" spans="1:2">
      <c r="A240" s="62" t="s">
        <v>466</v>
      </c>
      <c r="B240" s="352">
        <v>687662</v>
      </c>
    </row>
    <row r="241" spans="1:2">
      <c r="A241" s="62" t="s">
        <v>467</v>
      </c>
      <c r="B241" s="352">
        <v>185000</v>
      </c>
    </row>
    <row r="242" spans="1:2">
      <c r="A242" s="62" t="s">
        <v>468</v>
      </c>
      <c r="B242" s="352">
        <v>3750000</v>
      </c>
    </row>
    <row r="243" spans="1:2">
      <c r="A243" s="62" t="s">
        <v>469</v>
      </c>
      <c r="B243" s="352">
        <v>3000000</v>
      </c>
    </row>
    <row r="244" spans="1:2">
      <c r="A244" s="64" t="s">
        <v>116</v>
      </c>
      <c r="B244" s="57">
        <f>SUM(B235:B243)</f>
        <v>9242797</v>
      </c>
    </row>
    <row r="245" spans="1:2" ht="8.25" customHeight="1">
      <c r="A245" s="64"/>
      <c r="B245" s="57"/>
    </row>
    <row r="246" spans="1:2">
      <c r="A246" s="64" t="s">
        <v>122</v>
      </c>
      <c r="B246" s="63">
        <f>B15+B29+B93+B114+B130+B134+B141+B152+B232+B244</f>
        <v>921763855</v>
      </c>
    </row>
  </sheetData>
  <sortState ref="A163:B209">
    <sortCondition descending="1" ref="B163:B209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B24" sqref="B24"/>
    </sheetView>
  </sheetViews>
  <sheetFormatPr defaultRowHeight="12.75"/>
  <cols>
    <col min="1" max="1" width="35.7109375" customWidth="1"/>
    <col min="2" max="2" width="19.28515625" customWidth="1"/>
    <col min="3" max="3" width="21.7109375" customWidth="1"/>
  </cols>
  <sheetData>
    <row r="1" spans="1:3" ht="45" customHeight="1">
      <c r="B1" t="s">
        <v>105</v>
      </c>
      <c r="C1" t="s">
        <v>105</v>
      </c>
    </row>
    <row r="2" spans="1:3" ht="14.25">
      <c r="A2" s="196" t="s">
        <v>106</v>
      </c>
      <c r="B2" s="195" t="s">
        <v>105</v>
      </c>
      <c r="C2" s="195" t="s">
        <v>105</v>
      </c>
    </row>
    <row r="3" spans="1:3" ht="19.5" customHeight="1">
      <c r="A3" s="195"/>
      <c r="B3" s="195"/>
      <c r="C3" s="195"/>
    </row>
    <row r="4" spans="1:3">
      <c r="A4" s="195"/>
      <c r="B4" s="195"/>
      <c r="C4" s="195"/>
    </row>
    <row r="5" spans="1:3" ht="15">
      <c r="A5" s="197" t="s">
        <v>215</v>
      </c>
      <c r="B5" s="197"/>
      <c r="C5" s="197"/>
    </row>
    <row r="6" spans="1:3" ht="14.25">
      <c r="A6" s="196"/>
      <c r="B6" s="196"/>
      <c r="C6" s="196"/>
    </row>
    <row r="7" spans="1:3" ht="14.25">
      <c r="A7" s="196"/>
      <c r="B7" s="196"/>
      <c r="C7" s="196"/>
    </row>
    <row r="8" spans="1:3" ht="14.25">
      <c r="A8" s="196"/>
      <c r="B8" s="196"/>
      <c r="C8" s="196" t="s">
        <v>214</v>
      </c>
    </row>
    <row r="9" spans="1:3" ht="18" customHeight="1">
      <c r="A9" s="468" t="s">
        <v>107</v>
      </c>
      <c r="B9" s="469"/>
      <c r="C9" s="470"/>
    </row>
    <row r="10" spans="1:3" ht="18.75" customHeight="1">
      <c r="A10" s="471" t="s">
        <v>108</v>
      </c>
      <c r="B10" s="472"/>
      <c r="C10" s="473"/>
    </row>
    <row r="11" spans="1:3" ht="20.25" customHeight="1">
      <c r="A11" s="198" t="s">
        <v>109</v>
      </c>
      <c r="B11" s="198"/>
      <c r="C11" s="199">
        <v>1002200</v>
      </c>
    </row>
    <row r="12" spans="1:3" ht="17.25" customHeight="1">
      <c r="A12" s="198" t="s">
        <v>110</v>
      </c>
      <c r="B12" s="198"/>
      <c r="C12" s="199">
        <v>261000</v>
      </c>
    </row>
    <row r="13" spans="1:3" ht="17.25" customHeight="1">
      <c r="A13" s="471" t="s">
        <v>111</v>
      </c>
      <c r="B13" s="473"/>
      <c r="C13" s="199">
        <v>60000</v>
      </c>
    </row>
    <row r="14" spans="1:3" ht="14.25">
      <c r="A14" s="207"/>
      <c r="B14" s="200"/>
      <c r="C14" s="206"/>
    </row>
    <row r="15" spans="1:3" ht="19.5" customHeight="1">
      <c r="A15" s="468" t="s">
        <v>112</v>
      </c>
      <c r="B15" s="469"/>
      <c r="C15" s="470"/>
    </row>
    <row r="16" spans="1:3" ht="30.75" customHeight="1">
      <c r="A16" s="201" t="s">
        <v>150</v>
      </c>
      <c r="B16" s="202"/>
      <c r="C16" s="199">
        <v>10614277</v>
      </c>
    </row>
    <row r="17" spans="1:3" ht="34.5" customHeight="1">
      <c r="A17" s="203" t="s">
        <v>153</v>
      </c>
      <c r="B17" s="204" t="s">
        <v>213</v>
      </c>
      <c r="C17" s="205">
        <v>2611212</v>
      </c>
    </row>
    <row r="18" spans="1:3" ht="22.5" customHeight="1">
      <c r="A18" s="208" t="s">
        <v>116</v>
      </c>
      <c r="B18" s="209"/>
      <c r="C18" s="210">
        <f>SUM(C11:C17)</f>
        <v>14548689</v>
      </c>
    </row>
    <row r="19" spans="1:3" ht="14.25">
      <c r="A19" s="196"/>
      <c r="B19" s="196"/>
      <c r="C19" s="196"/>
    </row>
    <row r="20" spans="1:3" ht="14.25">
      <c r="A20" s="196"/>
      <c r="B20" s="196"/>
      <c r="C20" s="196"/>
    </row>
  </sheetData>
  <mergeCells count="4">
    <mergeCell ref="A9:C9"/>
    <mergeCell ref="A15:C15"/>
    <mergeCell ref="A10:C10"/>
    <mergeCell ref="A13:B13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view="pageLayout" topLeftCell="B13" zoomScaleSheetLayoutView="100" workbookViewId="0">
      <selection activeCell="C20" sqref="C20:C21"/>
    </sheetView>
  </sheetViews>
  <sheetFormatPr defaultRowHeight="12.75"/>
  <cols>
    <col min="1" max="1" width="21.5703125" style="119" customWidth="1"/>
    <col min="2" max="2" width="19.85546875" style="119" customWidth="1"/>
    <col min="3" max="3" width="28.28515625" style="119" customWidth="1"/>
    <col min="4" max="4" width="17.42578125" style="119" customWidth="1"/>
    <col min="5" max="5" width="10.42578125" style="119" customWidth="1"/>
    <col min="6" max="6" width="8" style="119" customWidth="1"/>
    <col min="7" max="7" width="8" style="121" customWidth="1"/>
    <col min="8" max="8" width="12.5703125" style="119" customWidth="1"/>
    <col min="9" max="9" width="10.5703125" style="119" customWidth="1"/>
    <col min="10" max="10" width="12.85546875" style="119" customWidth="1"/>
    <col min="11" max="15" width="0" style="119" hidden="1" customWidth="1"/>
    <col min="16" max="16" width="10.28515625" style="119" customWidth="1"/>
    <col min="17" max="16384" width="9.140625" style="119"/>
  </cols>
  <sheetData>
    <row r="1" spans="1:16" s="87" customFormat="1" ht="63.75" customHeight="1" thickBot="1">
      <c r="A1" s="474" t="s">
        <v>216</v>
      </c>
      <c r="B1" s="475"/>
      <c r="C1" s="475"/>
      <c r="D1" s="475"/>
      <c r="E1" s="475"/>
      <c r="F1" s="475"/>
      <c r="G1" s="475"/>
      <c r="H1" s="475"/>
      <c r="I1" s="475"/>
      <c r="J1" s="475"/>
      <c r="K1" s="476"/>
      <c r="L1" s="476"/>
      <c r="M1" s="476"/>
      <c r="N1" s="476"/>
      <c r="O1" s="476"/>
      <c r="P1" s="477"/>
    </row>
    <row r="2" spans="1:16" s="87" customFormat="1" ht="13.5" customHeight="1" thickBot="1">
      <c r="A2" s="478"/>
      <c r="B2" s="479" t="s">
        <v>154</v>
      </c>
      <c r="C2" s="479" t="s">
        <v>155</v>
      </c>
      <c r="D2" s="479" t="s">
        <v>156</v>
      </c>
      <c r="E2" s="479" t="s">
        <v>157</v>
      </c>
      <c r="F2" s="479"/>
      <c r="G2" s="479"/>
      <c r="H2" s="479"/>
      <c r="I2" s="479"/>
      <c r="J2" s="479"/>
      <c r="K2" s="480" t="s">
        <v>158</v>
      </c>
      <c r="L2" s="481"/>
      <c r="M2" s="481"/>
      <c r="N2" s="481"/>
      <c r="O2" s="482"/>
      <c r="P2" s="88" t="s">
        <v>159</v>
      </c>
    </row>
    <row r="3" spans="1:16" s="87" customFormat="1" ht="53.25" thickBot="1">
      <c r="A3" s="478"/>
      <c r="B3" s="479"/>
      <c r="C3" s="479"/>
      <c r="D3" s="479"/>
      <c r="E3" s="89" t="s">
        <v>160</v>
      </c>
      <c r="F3" s="89" t="s">
        <v>161</v>
      </c>
      <c r="G3" s="90" t="s">
        <v>220</v>
      </c>
      <c r="H3" s="89" t="s">
        <v>162</v>
      </c>
      <c r="I3" s="89" t="s">
        <v>163</v>
      </c>
      <c r="J3" s="89" t="s">
        <v>164</v>
      </c>
      <c r="K3" s="91" t="s">
        <v>165</v>
      </c>
      <c r="L3" s="92" t="s">
        <v>161</v>
      </c>
      <c r="M3" s="92" t="s">
        <v>166</v>
      </c>
      <c r="N3" s="92" t="s">
        <v>167</v>
      </c>
      <c r="O3" s="93" t="s">
        <v>168</v>
      </c>
      <c r="P3" s="94" t="s">
        <v>169</v>
      </c>
    </row>
    <row r="4" spans="1:16" s="87" customFormat="1">
      <c r="A4" s="95"/>
      <c r="B4" s="96" t="s">
        <v>170</v>
      </c>
      <c r="C4" s="97" t="s">
        <v>171</v>
      </c>
      <c r="D4" s="98" t="s">
        <v>172</v>
      </c>
      <c r="E4" s="98">
        <v>60</v>
      </c>
      <c r="F4" s="98">
        <v>104</v>
      </c>
      <c r="G4" s="99">
        <v>26990</v>
      </c>
      <c r="H4" s="211">
        <v>2806960</v>
      </c>
      <c r="I4" s="98">
        <v>0</v>
      </c>
      <c r="J4" s="100">
        <f>H4-I4</f>
        <v>2806960</v>
      </c>
      <c r="K4" s="101"/>
      <c r="L4" s="102"/>
      <c r="M4" s="102"/>
      <c r="N4" s="102"/>
      <c r="O4" s="103"/>
      <c r="P4" s="104" t="s">
        <v>173</v>
      </c>
    </row>
    <row r="5" spans="1:16" s="113" customFormat="1" ht="25.5">
      <c r="A5" s="105"/>
      <c r="B5" s="106" t="s">
        <v>170</v>
      </c>
      <c r="C5" s="107" t="s">
        <v>171</v>
      </c>
      <c r="D5" s="108" t="s">
        <v>172</v>
      </c>
      <c r="E5" s="108">
        <v>60</v>
      </c>
      <c r="F5" s="108">
        <v>104</v>
      </c>
      <c r="G5" s="109">
        <v>5410</v>
      </c>
      <c r="H5" s="124">
        <v>562640</v>
      </c>
      <c r="I5" s="122">
        <v>0</v>
      </c>
      <c r="J5" s="110">
        <f>H5-I5</f>
        <v>562640</v>
      </c>
      <c r="K5" s="111">
        <v>40</v>
      </c>
      <c r="L5" s="106">
        <v>2</v>
      </c>
      <c r="M5" s="106">
        <f>K5*L5</f>
        <v>80</v>
      </c>
      <c r="N5" s="106">
        <v>3900</v>
      </c>
      <c r="O5" s="112" t="s">
        <v>174</v>
      </c>
      <c r="P5" s="104" t="s">
        <v>173</v>
      </c>
    </row>
    <row r="6" spans="1:16" s="113" customFormat="1">
      <c r="A6" s="105"/>
      <c r="B6" s="106" t="s">
        <v>170</v>
      </c>
      <c r="C6" s="107" t="s">
        <v>175</v>
      </c>
      <c r="D6" s="108" t="s">
        <v>172</v>
      </c>
      <c r="E6" s="108">
        <v>60</v>
      </c>
      <c r="F6" s="108">
        <v>104</v>
      </c>
      <c r="G6" s="109">
        <v>26990</v>
      </c>
      <c r="H6" s="124">
        <v>2806960</v>
      </c>
      <c r="I6" s="122">
        <v>0</v>
      </c>
      <c r="J6" s="110">
        <f t="shared" ref="J6:J24" si="0">H6-I6</f>
        <v>2806960</v>
      </c>
      <c r="K6" s="111"/>
      <c r="L6" s="106"/>
      <c r="M6" s="106"/>
      <c r="N6" s="106"/>
      <c r="O6" s="112"/>
      <c r="P6" s="104"/>
    </row>
    <row r="7" spans="1:16" s="113" customFormat="1">
      <c r="A7" s="105"/>
      <c r="B7" s="106" t="s">
        <v>170</v>
      </c>
      <c r="C7" s="107" t="s">
        <v>175</v>
      </c>
      <c r="D7" s="108" t="s">
        <v>172</v>
      </c>
      <c r="E7" s="108">
        <v>60</v>
      </c>
      <c r="F7" s="108">
        <v>104</v>
      </c>
      <c r="G7" s="109">
        <v>5410</v>
      </c>
      <c r="H7" s="124">
        <v>562640</v>
      </c>
      <c r="I7" s="122">
        <v>0</v>
      </c>
      <c r="J7" s="110">
        <f t="shared" si="0"/>
        <v>562640</v>
      </c>
      <c r="K7" s="111">
        <v>20</v>
      </c>
      <c r="L7" s="106">
        <v>2</v>
      </c>
      <c r="M7" s="106">
        <f>K7*L7</f>
        <v>40</v>
      </c>
      <c r="N7" s="106">
        <v>3900</v>
      </c>
      <c r="O7" s="112">
        <v>8</v>
      </c>
      <c r="P7" s="104"/>
    </row>
    <row r="8" spans="1:16" s="113" customFormat="1">
      <c r="A8" s="105"/>
      <c r="B8" s="106" t="s">
        <v>170</v>
      </c>
      <c r="C8" s="107" t="s">
        <v>176</v>
      </c>
      <c r="D8" s="108" t="s">
        <v>172</v>
      </c>
      <c r="E8" s="108">
        <v>39</v>
      </c>
      <c r="F8" s="108">
        <v>40</v>
      </c>
      <c r="G8" s="109">
        <v>5410</v>
      </c>
      <c r="H8" s="124">
        <v>216400</v>
      </c>
      <c r="I8" s="122">
        <v>0</v>
      </c>
      <c r="J8" s="110">
        <f t="shared" si="0"/>
        <v>216400</v>
      </c>
      <c r="K8" s="111"/>
      <c r="L8" s="106"/>
      <c r="M8" s="106"/>
      <c r="N8" s="106"/>
      <c r="O8" s="112"/>
      <c r="P8" s="104" t="s">
        <v>173</v>
      </c>
    </row>
    <row r="9" spans="1:16" s="113" customFormat="1">
      <c r="A9" s="105"/>
      <c r="B9" s="106" t="s">
        <v>170</v>
      </c>
      <c r="C9" s="107" t="s">
        <v>177</v>
      </c>
      <c r="D9" s="108" t="s">
        <v>172</v>
      </c>
      <c r="E9" s="108">
        <v>39</v>
      </c>
      <c r="F9" s="108">
        <v>40</v>
      </c>
      <c r="G9" s="109">
        <v>5410</v>
      </c>
      <c r="H9" s="124">
        <v>216400</v>
      </c>
      <c r="I9" s="122">
        <v>0</v>
      </c>
      <c r="J9" s="110">
        <f t="shared" si="0"/>
        <v>216400</v>
      </c>
      <c r="K9" s="111">
        <v>20</v>
      </c>
      <c r="L9" s="106">
        <v>2</v>
      </c>
      <c r="M9" s="106">
        <f>K9*L9</f>
        <v>40</v>
      </c>
      <c r="N9" s="106">
        <v>3900</v>
      </c>
      <c r="O9" s="112">
        <v>8</v>
      </c>
      <c r="P9" s="104" t="s">
        <v>173</v>
      </c>
    </row>
    <row r="10" spans="1:16" s="113" customFormat="1">
      <c r="A10" s="105"/>
      <c r="B10" s="106" t="s">
        <v>170</v>
      </c>
      <c r="C10" s="106" t="s">
        <v>217</v>
      </c>
      <c r="D10" s="108" t="s">
        <v>218</v>
      </c>
      <c r="E10" s="108">
        <v>20</v>
      </c>
      <c r="F10" s="108">
        <v>120</v>
      </c>
      <c r="G10" s="109">
        <v>5410</v>
      </c>
      <c r="H10" s="124">
        <v>453000</v>
      </c>
      <c r="I10" s="122">
        <v>0</v>
      </c>
      <c r="J10" s="110">
        <f t="shared" si="0"/>
        <v>453000</v>
      </c>
      <c r="K10" s="111"/>
      <c r="L10" s="106"/>
      <c r="M10" s="106"/>
      <c r="N10" s="106"/>
      <c r="O10" s="112"/>
      <c r="P10" s="104"/>
    </row>
    <row r="11" spans="1:16" s="113" customFormat="1">
      <c r="A11" s="105"/>
      <c r="B11" s="106" t="s">
        <v>170</v>
      </c>
      <c r="C11" s="106" t="s">
        <v>178</v>
      </c>
      <c r="D11" s="108" t="s">
        <v>172</v>
      </c>
      <c r="E11" s="108">
        <v>20</v>
      </c>
      <c r="F11" s="108">
        <v>120</v>
      </c>
      <c r="G11" s="109">
        <v>3775</v>
      </c>
      <c r="H11" s="124">
        <v>453000</v>
      </c>
      <c r="I11" s="122">
        <v>0</v>
      </c>
      <c r="J11" s="110">
        <f t="shared" si="0"/>
        <v>453000</v>
      </c>
      <c r="K11" s="111">
        <v>40</v>
      </c>
      <c r="L11" s="106">
        <v>3</v>
      </c>
      <c r="M11" s="106">
        <f t="shared" ref="M11:M25" si="1">K11*L11</f>
        <v>120</v>
      </c>
      <c r="N11" s="106">
        <v>2000</v>
      </c>
      <c r="O11" s="112" t="s">
        <v>179</v>
      </c>
      <c r="P11" s="104" t="s">
        <v>173</v>
      </c>
    </row>
    <row r="12" spans="1:16" s="113" customFormat="1" ht="13.5" customHeight="1">
      <c r="A12" s="105"/>
      <c r="B12" s="106" t="s">
        <v>170</v>
      </c>
      <c r="C12" s="106" t="s">
        <v>180</v>
      </c>
      <c r="D12" s="108" t="s">
        <v>172</v>
      </c>
      <c r="E12" s="108">
        <v>20</v>
      </c>
      <c r="F12" s="108">
        <v>100</v>
      </c>
      <c r="G12" s="109">
        <v>5305</v>
      </c>
      <c r="H12" s="124">
        <v>530500</v>
      </c>
      <c r="I12" s="122">
        <v>0</v>
      </c>
      <c r="J12" s="110">
        <f t="shared" si="0"/>
        <v>530500</v>
      </c>
      <c r="K12" s="111">
        <v>44</v>
      </c>
      <c r="L12" s="106">
        <v>2</v>
      </c>
      <c r="M12" s="106">
        <f t="shared" si="1"/>
        <v>88</v>
      </c>
      <c r="N12" s="106">
        <v>2000</v>
      </c>
      <c r="O12" s="112" t="s">
        <v>179</v>
      </c>
      <c r="P12" s="104" t="s">
        <v>173</v>
      </c>
    </row>
    <row r="13" spans="1:16" s="113" customFormat="1" ht="24">
      <c r="A13" s="114" t="s">
        <v>181</v>
      </c>
      <c r="B13" s="106" t="s">
        <v>170</v>
      </c>
      <c r="C13" s="106" t="s">
        <v>182</v>
      </c>
      <c r="D13" s="108" t="s">
        <v>172</v>
      </c>
      <c r="E13" s="108">
        <v>60</v>
      </c>
      <c r="F13" s="108">
        <v>24</v>
      </c>
      <c r="G13" s="109">
        <v>11220</v>
      </c>
      <c r="H13" s="124">
        <v>269280</v>
      </c>
      <c r="I13" s="123">
        <v>20000</v>
      </c>
      <c r="J13" s="110">
        <f t="shared" si="0"/>
        <v>249280</v>
      </c>
      <c r="K13" s="111">
        <v>12</v>
      </c>
      <c r="L13" s="106">
        <v>2</v>
      </c>
      <c r="M13" s="106">
        <f t="shared" si="1"/>
        <v>24</v>
      </c>
      <c r="N13" s="106">
        <v>3900</v>
      </c>
      <c r="O13" s="112">
        <v>8</v>
      </c>
      <c r="P13" s="104" t="s">
        <v>173</v>
      </c>
    </row>
    <row r="14" spans="1:16" s="113" customFormat="1">
      <c r="A14" s="105"/>
      <c r="B14" s="106" t="s">
        <v>170</v>
      </c>
      <c r="C14" s="106" t="s">
        <v>183</v>
      </c>
      <c r="D14" s="108" t="s">
        <v>172</v>
      </c>
      <c r="E14" s="108">
        <v>39</v>
      </c>
      <c r="F14" s="108">
        <v>24</v>
      </c>
      <c r="G14" s="109">
        <v>5410</v>
      </c>
      <c r="H14" s="124">
        <v>129840</v>
      </c>
      <c r="I14" s="123">
        <v>20000</v>
      </c>
      <c r="J14" s="110">
        <f t="shared" si="0"/>
        <v>109840</v>
      </c>
      <c r="K14" s="111">
        <v>10</v>
      </c>
      <c r="L14" s="106">
        <v>2</v>
      </c>
      <c r="M14" s="106">
        <f t="shared" si="1"/>
        <v>20</v>
      </c>
      <c r="N14" s="106">
        <v>3900</v>
      </c>
      <c r="O14" s="112">
        <v>8</v>
      </c>
      <c r="P14" s="104" t="s">
        <v>173</v>
      </c>
    </row>
    <row r="15" spans="1:16" s="113" customFormat="1">
      <c r="A15" s="105"/>
      <c r="B15" s="106" t="s">
        <v>170</v>
      </c>
      <c r="C15" s="106" t="s">
        <v>184</v>
      </c>
      <c r="D15" s="108" t="s">
        <v>172</v>
      </c>
      <c r="E15" s="108">
        <v>60</v>
      </c>
      <c r="F15" s="108">
        <v>48</v>
      </c>
      <c r="G15" s="109">
        <v>11220</v>
      </c>
      <c r="H15" s="124">
        <v>538560</v>
      </c>
      <c r="I15" s="123">
        <v>20000</v>
      </c>
      <c r="J15" s="110">
        <f t="shared" si="0"/>
        <v>518560</v>
      </c>
      <c r="K15" s="111">
        <v>10</v>
      </c>
      <c r="L15" s="106">
        <v>2</v>
      </c>
      <c r="M15" s="106">
        <f t="shared" si="1"/>
        <v>20</v>
      </c>
      <c r="N15" s="106">
        <v>3900</v>
      </c>
      <c r="O15" s="112">
        <v>8</v>
      </c>
      <c r="P15" s="104" t="s">
        <v>173</v>
      </c>
    </row>
    <row r="16" spans="1:16" s="113" customFormat="1">
      <c r="A16" s="485"/>
      <c r="B16" s="487" t="s">
        <v>185</v>
      </c>
      <c r="C16" s="487" t="s">
        <v>186</v>
      </c>
      <c r="D16" s="489" t="s">
        <v>187</v>
      </c>
      <c r="E16" s="108">
        <v>20</v>
      </c>
      <c r="F16" s="108">
        <v>24</v>
      </c>
      <c r="G16" s="109">
        <v>3060</v>
      </c>
      <c r="H16" s="124">
        <v>73440</v>
      </c>
      <c r="I16" s="123">
        <v>0</v>
      </c>
      <c r="J16" s="110">
        <f t="shared" si="0"/>
        <v>73440</v>
      </c>
      <c r="K16" s="111"/>
      <c r="L16" s="106"/>
      <c r="M16" s="106"/>
      <c r="N16" s="106"/>
      <c r="O16" s="112"/>
      <c r="P16" s="104" t="s">
        <v>173</v>
      </c>
    </row>
    <row r="17" spans="1:16" s="113" customFormat="1">
      <c r="A17" s="486"/>
      <c r="B17" s="488"/>
      <c r="C17" s="488"/>
      <c r="D17" s="490"/>
      <c r="E17" s="108">
        <v>150</v>
      </c>
      <c r="F17" s="108">
        <v>24</v>
      </c>
      <c r="G17" s="109">
        <v>5100</v>
      </c>
      <c r="H17" s="124">
        <v>122400</v>
      </c>
      <c r="I17" s="123">
        <v>0</v>
      </c>
      <c r="J17" s="110">
        <f t="shared" si="0"/>
        <v>122400</v>
      </c>
      <c r="K17" s="111"/>
      <c r="L17" s="106"/>
      <c r="M17" s="106"/>
      <c r="N17" s="106"/>
      <c r="O17" s="112"/>
      <c r="P17" s="104"/>
    </row>
    <row r="18" spans="1:16" s="113" customFormat="1">
      <c r="A18" s="105"/>
      <c r="B18" s="106" t="s">
        <v>170</v>
      </c>
      <c r="C18" s="106" t="s">
        <v>188</v>
      </c>
      <c r="D18" s="108" t="s">
        <v>172</v>
      </c>
      <c r="E18" s="108">
        <v>20</v>
      </c>
      <c r="F18" s="108">
        <v>48</v>
      </c>
      <c r="G18" s="109">
        <v>5305</v>
      </c>
      <c r="H18" s="124">
        <v>254640</v>
      </c>
      <c r="I18" s="123">
        <v>15000</v>
      </c>
      <c r="J18" s="110">
        <f t="shared" si="0"/>
        <v>239640</v>
      </c>
      <c r="K18" s="111"/>
      <c r="L18" s="106"/>
      <c r="M18" s="106">
        <f t="shared" si="1"/>
        <v>0</v>
      </c>
      <c r="N18" s="106"/>
      <c r="O18" s="112"/>
      <c r="P18" s="104" t="s">
        <v>173</v>
      </c>
    </row>
    <row r="19" spans="1:16" s="113" customFormat="1">
      <c r="A19" s="105"/>
      <c r="B19" s="106" t="s">
        <v>170</v>
      </c>
      <c r="C19" s="106" t="s">
        <v>189</v>
      </c>
      <c r="D19" s="108" t="s">
        <v>172</v>
      </c>
      <c r="E19" s="122">
        <v>39</v>
      </c>
      <c r="F19" s="122">
        <v>48</v>
      </c>
      <c r="G19" s="123">
        <v>5410</v>
      </c>
      <c r="H19" s="124">
        <v>259680</v>
      </c>
      <c r="I19" s="123">
        <v>20000</v>
      </c>
      <c r="J19" s="110">
        <f t="shared" si="0"/>
        <v>239680</v>
      </c>
      <c r="K19" s="111">
        <v>20</v>
      </c>
      <c r="L19" s="106">
        <v>2</v>
      </c>
      <c r="M19" s="106">
        <f t="shared" si="1"/>
        <v>40</v>
      </c>
      <c r="N19" s="106">
        <v>3900</v>
      </c>
      <c r="O19" s="112">
        <v>8</v>
      </c>
      <c r="P19" s="104" t="s">
        <v>173</v>
      </c>
    </row>
    <row r="20" spans="1:16" s="113" customFormat="1" ht="13.5" customHeight="1">
      <c r="A20" s="105"/>
      <c r="B20" s="106" t="s">
        <v>170</v>
      </c>
      <c r="C20" s="106" t="s">
        <v>190</v>
      </c>
      <c r="D20" s="108" t="s">
        <v>172</v>
      </c>
      <c r="E20" s="122">
        <v>60</v>
      </c>
      <c r="F20" s="122">
        <v>9</v>
      </c>
      <c r="G20" s="125">
        <v>36145</v>
      </c>
      <c r="H20" s="124">
        <v>325305</v>
      </c>
      <c r="I20" s="123">
        <v>0</v>
      </c>
      <c r="J20" s="110">
        <f t="shared" si="0"/>
        <v>325305</v>
      </c>
      <c r="K20" s="111">
        <v>2</v>
      </c>
      <c r="L20" s="106">
        <v>4</v>
      </c>
      <c r="M20" s="106">
        <f t="shared" si="1"/>
        <v>8</v>
      </c>
      <c r="N20" s="106">
        <v>8300</v>
      </c>
      <c r="O20" s="112" t="s">
        <v>191</v>
      </c>
      <c r="P20" s="104" t="s">
        <v>173</v>
      </c>
    </row>
    <row r="21" spans="1:16" s="113" customFormat="1" ht="25.5">
      <c r="A21" s="105" t="s">
        <v>192</v>
      </c>
      <c r="B21" s="106" t="s">
        <v>170</v>
      </c>
      <c r="C21" s="106" t="s">
        <v>193</v>
      </c>
      <c r="D21" s="108" t="s">
        <v>194</v>
      </c>
      <c r="E21" s="122">
        <v>145</v>
      </c>
      <c r="F21" s="122">
        <v>15</v>
      </c>
      <c r="G21" s="123">
        <v>32500</v>
      </c>
      <c r="H21" s="124">
        <v>487500</v>
      </c>
      <c r="I21" s="123">
        <v>0</v>
      </c>
      <c r="J21" s="110">
        <f t="shared" si="0"/>
        <v>487500</v>
      </c>
      <c r="K21" s="111"/>
      <c r="L21" s="106"/>
      <c r="M21" s="106"/>
      <c r="N21" s="106"/>
      <c r="O21" s="112"/>
      <c r="P21" s="104" t="s">
        <v>173</v>
      </c>
    </row>
    <row r="22" spans="1:16" s="113" customFormat="1" ht="25.5">
      <c r="A22" s="105" t="s">
        <v>195</v>
      </c>
      <c r="B22" s="106" t="s">
        <v>170</v>
      </c>
      <c r="C22" s="106" t="s">
        <v>196</v>
      </c>
      <c r="D22" s="108" t="s">
        <v>194</v>
      </c>
      <c r="E22" s="122">
        <v>145</v>
      </c>
      <c r="F22" s="122">
        <v>15</v>
      </c>
      <c r="G22" s="123">
        <v>32500</v>
      </c>
      <c r="H22" s="124">
        <v>487500</v>
      </c>
      <c r="I22" s="123">
        <v>0</v>
      </c>
      <c r="J22" s="110">
        <f t="shared" si="0"/>
        <v>487500</v>
      </c>
      <c r="K22" s="111">
        <v>5</v>
      </c>
      <c r="L22" s="106">
        <v>3</v>
      </c>
      <c r="M22" s="106">
        <f t="shared" si="1"/>
        <v>15</v>
      </c>
      <c r="N22" s="106">
        <v>20100</v>
      </c>
      <c r="O22" s="112" t="s">
        <v>197</v>
      </c>
      <c r="P22" s="104" t="s">
        <v>173</v>
      </c>
    </row>
    <row r="23" spans="1:16" s="113" customFormat="1" ht="25.5">
      <c r="A23" s="105" t="s">
        <v>198</v>
      </c>
      <c r="B23" s="106" t="s">
        <v>199</v>
      </c>
      <c r="C23" s="106" t="s">
        <v>200</v>
      </c>
      <c r="D23" s="108" t="s">
        <v>194</v>
      </c>
      <c r="E23" s="108">
        <v>150</v>
      </c>
      <c r="F23" s="108">
        <v>3</v>
      </c>
      <c r="G23" s="109">
        <v>11800</v>
      </c>
      <c r="H23" s="124">
        <v>35400</v>
      </c>
      <c r="I23" s="123">
        <v>0</v>
      </c>
      <c r="J23" s="110">
        <f t="shared" si="0"/>
        <v>35400</v>
      </c>
      <c r="K23" s="111"/>
      <c r="L23" s="106"/>
      <c r="M23" s="106"/>
      <c r="N23" s="106"/>
      <c r="O23" s="112"/>
      <c r="P23" s="104" t="s">
        <v>173</v>
      </c>
    </row>
    <row r="24" spans="1:16" s="113" customFormat="1" ht="31.5" customHeight="1">
      <c r="A24" s="105" t="s">
        <v>198</v>
      </c>
      <c r="B24" s="106" t="s">
        <v>199</v>
      </c>
      <c r="C24" s="106" t="s">
        <v>201</v>
      </c>
      <c r="D24" s="108" t="s">
        <v>194</v>
      </c>
      <c r="E24" s="108">
        <v>150</v>
      </c>
      <c r="F24" s="108">
        <v>3</v>
      </c>
      <c r="G24" s="109">
        <v>11800</v>
      </c>
      <c r="H24" s="124">
        <v>35400</v>
      </c>
      <c r="I24" s="123">
        <v>0</v>
      </c>
      <c r="J24" s="110">
        <f t="shared" si="0"/>
        <v>35400</v>
      </c>
      <c r="K24" s="111"/>
      <c r="L24" s="106"/>
      <c r="M24" s="106"/>
      <c r="N24" s="106"/>
      <c r="O24" s="112"/>
      <c r="P24" s="104" t="s">
        <v>173</v>
      </c>
    </row>
    <row r="25" spans="1:16" ht="15.75" customHeight="1" thickBot="1">
      <c r="A25" s="491" t="s">
        <v>202</v>
      </c>
      <c r="B25" s="492"/>
      <c r="C25" s="492"/>
      <c r="D25" s="493"/>
      <c r="E25" s="116"/>
      <c r="F25" s="116"/>
      <c r="G25" s="117"/>
      <c r="H25" s="118">
        <f>SUM(H4:H24)</f>
        <v>11627445</v>
      </c>
      <c r="I25" s="118">
        <f>SUM(I4:I24)</f>
        <v>95000</v>
      </c>
      <c r="J25" s="118">
        <f>SUM(J4:J24)</f>
        <v>11532445</v>
      </c>
      <c r="M25" s="113">
        <f t="shared" si="1"/>
        <v>0</v>
      </c>
      <c r="N25" s="113"/>
      <c r="P25" s="120"/>
    </row>
    <row r="26" spans="1:16" ht="19.5" customHeight="1" thickTop="1">
      <c r="A26" s="483" t="s">
        <v>219</v>
      </c>
      <c r="B26" s="483"/>
      <c r="C26" s="484"/>
      <c r="D26" s="484"/>
      <c r="H26" s="115"/>
      <c r="J26" s="115"/>
    </row>
    <row r="27" spans="1:16">
      <c r="J27" s="115"/>
    </row>
  </sheetData>
  <mergeCells count="13">
    <mergeCell ref="A26:D26"/>
    <mergeCell ref="A16:A17"/>
    <mergeCell ref="B16:B17"/>
    <mergeCell ref="C16:C17"/>
    <mergeCell ref="D16:D17"/>
    <mergeCell ref="A25:D25"/>
    <mergeCell ref="A1:P1"/>
    <mergeCell ref="A2:A3"/>
    <mergeCell ref="B2:B3"/>
    <mergeCell ref="C2:C3"/>
    <mergeCell ref="D2:D3"/>
    <mergeCell ref="E2:J2"/>
    <mergeCell ref="K2:O2"/>
  </mergeCells>
  <pageMargins left="0.75" right="0.75" top="1" bottom="1" header="0.5" footer="0.5"/>
  <pageSetup paperSize="9" scale="82" orientation="landscape" r:id="rId1"/>
  <headerFooter alignWithMargins="0">
    <oddFooter>&amp;C&amp;8&amp;Z&amp;F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7</vt:i4>
      </vt:variant>
      <vt:variant>
        <vt:lpstr>Névvel ellátott tartományok</vt:lpstr>
      </vt:variant>
      <vt:variant>
        <vt:i4>8</vt:i4>
      </vt:variant>
    </vt:vector>
  </HeadingPairs>
  <TitlesOfParts>
    <vt:vector size="15" baseType="lpstr">
      <vt:lpstr>2. Címrend</vt:lpstr>
      <vt:lpstr>2.1 Kiadások.</vt:lpstr>
      <vt:lpstr>2.2 kötelező nem kötelező</vt:lpstr>
      <vt:lpstr>2.1.2.</vt:lpstr>
      <vt:lpstr>2.1.3.</vt:lpstr>
      <vt:lpstr>2.1.4.</vt:lpstr>
      <vt:lpstr>2.1.5</vt:lpstr>
      <vt:lpstr>'2. Címrend'!Nyomtatási_cím</vt:lpstr>
      <vt:lpstr>'2.2 kötelező nem kötelező'!Nyomtatási_cím</vt:lpstr>
      <vt:lpstr>'2. Címrend'!Nyomtatási_terület</vt:lpstr>
      <vt:lpstr>'2.1 Kiadások.'!Nyomtatási_terület</vt:lpstr>
      <vt:lpstr>'2.1.2.'!Nyomtatási_terület</vt:lpstr>
      <vt:lpstr>'2.1.3.'!Nyomtatási_terület</vt:lpstr>
      <vt:lpstr>'2.1.5'!Nyomtatási_terület</vt:lpstr>
      <vt:lpstr>'2.2 kötelező nem kötelező'!Nyomtatási_terület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februári testületi ülésre</dc:title>
  <dc:creator>Polgármesteri Hivatal Csongrád</dc:creator>
  <cp:lastModifiedBy>Szvoboda Lászlóné</cp:lastModifiedBy>
  <cp:lastPrinted>2023-05-16T09:58:38Z</cp:lastPrinted>
  <dcterms:created xsi:type="dcterms:W3CDTF">1999-12-07T09:08:36Z</dcterms:created>
  <dcterms:modified xsi:type="dcterms:W3CDTF">2023-05-16T09:59:31Z</dcterms:modified>
</cp:coreProperties>
</file>