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52" yWindow="192" windowWidth="17820" windowHeight="11652" activeTab="1"/>
  </bookViews>
  <sheets>
    <sheet name="7.2. mell. Céljelleggel érk." sheetId="2" r:id="rId1"/>
    <sheet name="8.2.mell. Önk. többlettám." sheetId="30" r:id="rId2"/>
    <sheet name="Előir. mód.9.2 mell." sheetId="38" r:id="rId3"/>
    <sheet name="4. BEVÉTEL intézményenként" sheetId="31" r:id="rId4"/>
    <sheet name="5. Címrend Bevételek " sheetId="39" r:id="rId5"/>
    <sheet name="6. mell.Pályázaton nyert" sheetId="5" r:id="rId6"/>
    <sheet name="7.  KIADÁS intézményenként" sheetId="40" r:id="rId7"/>
    <sheet name="8. Címrend Kiadások " sheetId="41" r:id="rId8"/>
    <sheet name="9. mell.Pénzforg. megvalós." sheetId="6" r:id="rId9"/>
    <sheet name="10. mell.Szállítók-vevők" sheetId="35" r:id="rId10"/>
    <sheet name="11. mell. Áram" sheetId="42" r:id="rId11"/>
    <sheet name="12. mell. Gáz" sheetId="43" r:id="rId12"/>
    <sheet name="13. mell. Termál" sheetId="44" r:id="rId13"/>
  </sheets>
  <definedNames>
    <definedName name="_xlnm.Print_Titles" localSheetId="4">'5. Címrend Bevételek '!$1:$3</definedName>
    <definedName name="_xlnm.Print_Titles" localSheetId="7">'8. Címrend Kiadások '!$1:$4</definedName>
    <definedName name="_xlnm.Print_Titles" localSheetId="1">'8.2.mell. Önk. többlettám.'!$3:$4</definedName>
    <definedName name="_xlnm.Print_Area" localSheetId="9">'10. mell.Szállítók-vevők'!$A$1:$N$37</definedName>
    <definedName name="_xlnm.Print_Area" localSheetId="10">'11. mell. Áram'!$A$1:$E$24</definedName>
    <definedName name="_xlnm.Print_Area" localSheetId="11">'12. mell. Gáz'!$A$1:$E$18</definedName>
    <definedName name="_xlnm.Print_Area" localSheetId="12">'13. mell. Termál'!$A$1:$E$20</definedName>
    <definedName name="_xlnm.Print_Area" localSheetId="4">'5. Címrend Bevételek '!$A$1:$G$336</definedName>
    <definedName name="_xlnm.Print_Area" localSheetId="6">'7.  KIADÁS intézményenként'!$A$1:$W$61</definedName>
    <definedName name="_xlnm.Print_Area" localSheetId="7">'8. Címrend Kiadások '!$A$1:$E$528</definedName>
    <definedName name="_xlnm.Print_Area" localSheetId="1">'8.2.mell. Önk. többlettám.'!$A$1:$E$97</definedName>
    <definedName name="_xlnm.Print_Area" localSheetId="8">'9. mell.Pénzforg. megvalós.'!$A$1:$D$130</definedName>
    <definedName name="_xlnm.Print_Area" localSheetId="2">'Előir. mód.9.2 mell.'!$A$1:$H$34</definedName>
  </definedNames>
  <calcPr calcId="124519"/>
</workbook>
</file>

<file path=xl/calcChain.xml><?xml version="1.0" encoding="utf-8"?>
<calcChain xmlns="http://schemas.openxmlformats.org/spreadsheetml/2006/main">
  <c r="C18" i="44"/>
  <c r="D18" s="1"/>
  <c r="B18"/>
  <c r="D15"/>
  <c r="D13"/>
  <c r="D11"/>
  <c r="C17" i="43" l="1"/>
  <c r="B17"/>
  <c r="D16"/>
  <c r="D15"/>
  <c r="D14"/>
  <c r="D13"/>
  <c r="D12"/>
  <c r="D11"/>
  <c r="D10"/>
  <c r="D9"/>
  <c r="D8"/>
  <c r="D7"/>
  <c r="D6"/>
  <c r="D17" l="1"/>
  <c r="C19" i="42"/>
  <c r="B19"/>
  <c r="D19" s="1"/>
  <c r="D18"/>
  <c r="D17"/>
  <c r="D15"/>
  <c r="D14"/>
  <c r="D13"/>
  <c r="D12"/>
  <c r="D11"/>
  <c r="D10"/>
  <c r="D9"/>
  <c r="D8"/>
  <c r="D7"/>
  <c r="D6"/>
  <c r="D5"/>
  <c r="E16" i="38" l="1"/>
  <c r="C96" i="30"/>
  <c r="C11"/>
  <c r="C406" i="41"/>
  <c r="C527" s="1"/>
  <c r="F335" i="39"/>
  <c r="D336"/>
  <c r="E336"/>
  <c r="C336"/>
  <c r="D334"/>
  <c r="E334"/>
  <c r="C334"/>
  <c r="C230"/>
  <c r="E230"/>
  <c r="D527" i="41"/>
  <c r="F280" i="39"/>
  <c r="M45" i="31"/>
  <c r="L45"/>
  <c r="K45"/>
  <c r="E91" i="30"/>
  <c r="C91"/>
  <c r="C130" i="6"/>
  <c r="C61"/>
  <c r="C281" i="39" l="1"/>
  <c r="D281"/>
  <c r="E281"/>
  <c r="F259"/>
  <c r="F260"/>
  <c r="F262"/>
  <c r="F263"/>
  <c r="F264"/>
  <c r="F266"/>
  <c r="F271"/>
  <c r="F272"/>
  <c r="F276"/>
  <c r="F277"/>
  <c r="F278"/>
  <c r="F281"/>
  <c r="B447" i="41"/>
  <c r="D447"/>
  <c r="E447" s="1"/>
  <c r="C447"/>
  <c r="E433"/>
  <c r="E435"/>
  <c r="E437"/>
  <c r="E438"/>
  <c r="E439"/>
  <c r="E442"/>
  <c r="E443"/>
  <c r="E444"/>
  <c r="E445"/>
  <c r="E450"/>
  <c r="E451"/>
  <c r="E463"/>
  <c r="E464"/>
  <c r="E467"/>
  <c r="E468"/>
  <c r="E470"/>
  <c r="E471"/>
  <c r="E432"/>
  <c r="D430"/>
  <c r="C430"/>
  <c r="E430" s="1"/>
  <c r="E410"/>
  <c r="E412"/>
  <c r="E415"/>
  <c r="E416"/>
  <c r="E417"/>
  <c r="E419"/>
  <c r="E420"/>
  <c r="E421"/>
  <c r="E422"/>
  <c r="E423"/>
  <c r="E424"/>
  <c r="E425"/>
  <c r="E426"/>
  <c r="E427"/>
  <c r="E428"/>
  <c r="E429"/>
  <c r="E431"/>
  <c r="E30" i="5"/>
  <c r="D30"/>
  <c r="C30"/>
  <c r="L19" i="35"/>
  <c r="M19"/>
  <c r="F312" i="39"/>
  <c r="F319"/>
  <c r="F324"/>
  <c r="F327"/>
  <c r="F330"/>
  <c r="F333"/>
  <c r="E312"/>
  <c r="E313"/>
  <c r="E314"/>
  <c r="E315"/>
  <c r="F315" s="1"/>
  <c r="E316"/>
  <c r="E317"/>
  <c r="E318"/>
  <c r="E319"/>
  <c r="E320"/>
  <c r="F320" s="1"/>
  <c r="E321"/>
  <c r="F321" s="1"/>
  <c r="E322"/>
  <c r="E324"/>
  <c r="E325"/>
  <c r="E326"/>
  <c r="E327"/>
  <c r="E328"/>
  <c r="E329"/>
  <c r="E330"/>
  <c r="E331"/>
  <c r="E332"/>
  <c r="E333"/>
  <c r="C312"/>
  <c r="C313"/>
  <c r="F313" s="1"/>
  <c r="C314"/>
  <c r="C315"/>
  <c r="C316"/>
  <c r="F316" s="1"/>
  <c r="C317"/>
  <c r="F317" s="1"/>
  <c r="C318"/>
  <c r="C319"/>
  <c r="C320"/>
  <c r="C321"/>
  <c r="C322"/>
  <c r="C323"/>
  <c r="C324"/>
  <c r="C325"/>
  <c r="C326"/>
  <c r="F326" s="1"/>
  <c r="C327"/>
  <c r="C328"/>
  <c r="C329"/>
  <c r="C330"/>
  <c r="C331"/>
  <c r="C332"/>
  <c r="F332" s="1"/>
  <c r="C333"/>
  <c r="F336"/>
  <c r="D311"/>
  <c r="E311"/>
  <c r="E208"/>
  <c r="E209"/>
  <c r="E210"/>
  <c r="E211"/>
  <c r="E212"/>
  <c r="E213"/>
  <c r="E214"/>
  <c r="E215"/>
  <c r="E216"/>
  <c r="E217"/>
  <c r="E218"/>
  <c r="E219"/>
  <c r="E323" s="1"/>
  <c r="E220"/>
  <c r="E221"/>
  <c r="E222"/>
  <c r="E223"/>
  <c r="E224"/>
  <c r="E225"/>
  <c r="E226"/>
  <c r="E227"/>
  <c r="E228"/>
  <c r="E229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07"/>
  <c r="C311" s="1"/>
  <c r="D207"/>
  <c r="E207"/>
  <c r="E499" i="41"/>
  <c r="E514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C491"/>
  <c r="C492"/>
  <c r="C493"/>
  <c r="C494"/>
  <c r="E494" s="1"/>
  <c r="C495"/>
  <c r="C496"/>
  <c r="E496" s="1"/>
  <c r="C497"/>
  <c r="C498"/>
  <c r="E498" s="1"/>
  <c r="C499"/>
  <c r="C500"/>
  <c r="E500" s="1"/>
  <c r="C501"/>
  <c r="C502"/>
  <c r="E502" s="1"/>
  <c r="C503"/>
  <c r="C504"/>
  <c r="E504" s="1"/>
  <c r="C505"/>
  <c r="C506"/>
  <c r="E506" s="1"/>
  <c r="C507"/>
  <c r="C508"/>
  <c r="E508" s="1"/>
  <c r="C509"/>
  <c r="C510"/>
  <c r="E510" s="1"/>
  <c r="C512"/>
  <c r="C513"/>
  <c r="E513" s="1"/>
  <c r="C514"/>
  <c r="C515"/>
  <c r="C516"/>
  <c r="E516" s="1"/>
  <c r="C517"/>
  <c r="C518"/>
  <c r="E518" s="1"/>
  <c r="C519"/>
  <c r="E519" s="1"/>
  <c r="C520"/>
  <c r="C521"/>
  <c r="C522"/>
  <c r="C523"/>
  <c r="C524"/>
  <c r="C525"/>
  <c r="C526"/>
  <c r="C490"/>
  <c r="E490" s="1"/>
  <c r="D490"/>
  <c r="E369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C348"/>
  <c r="C349"/>
  <c r="C350"/>
  <c r="C511" s="1"/>
  <c r="E511" s="1"/>
  <c r="C351"/>
  <c r="C352"/>
  <c r="C353"/>
  <c r="C354"/>
  <c r="C355"/>
  <c r="C356"/>
  <c r="C357"/>
  <c r="C358"/>
  <c r="C359"/>
  <c r="C360"/>
  <c r="C361"/>
  <c r="C362"/>
  <c r="C363"/>
  <c r="C364"/>
  <c r="C365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29"/>
  <c r="D329"/>
  <c r="E245"/>
  <c r="E218"/>
  <c r="E219"/>
  <c r="E220"/>
  <c r="E221"/>
  <c r="E222"/>
  <c r="E223"/>
  <c r="E225"/>
  <c r="E226"/>
  <c r="E228"/>
  <c r="E229"/>
  <c r="E231"/>
  <c r="E232"/>
  <c r="E236"/>
  <c r="E237"/>
  <c r="D245"/>
  <c r="C245"/>
  <c r="D229"/>
  <c r="C229"/>
  <c r="F331" i="39" l="1"/>
  <c r="F325"/>
  <c r="E509" i="41"/>
  <c r="E507"/>
  <c r="E505"/>
  <c r="E503"/>
  <c r="E501"/>
  <c r="E497"/>
  <c r="E493"/>
  <c r="E491"/>
  <c r="F135" i="39"/>
  <c r="F136"/>
  <c r="F139"/>
  <c r="F140"/>
  <c r="F141"/>
  <c r="F151"/>
  <c r="F152"/>
  <c r="F154"/>
  <c r="C154"/>
  <c r="D154"/>
  <c r="E154"/>
  <c r="C69" i="6"/>
  <c r="E23" i="5" l="1"/>
  <c r="C23"/>
  <c r="E51" i="30" l="1"/>
  <c r="C51"/>
  <c r="E487" i="41"/>
  <c r="C487"/>
  <c r="D487"/>
  <c r="D471"/>
  <c r="C471"/>
  <c r="F311" i="39" l="1"/>
  <c r="F286"/>
  <c r="F289"/>
  <c r="F293"/>
  <c r="F294"/>
  <c r="F304"/>
  <c r="F307"/>
  <c r="C307"/>
  <c r="D307"/>
  <c r="E307"/>
  <c r="D406" i="41" l="1"/>
  <c r="E406"/>
  <c r="E329"/>
  <c r="E330"/>
  <c r="E332"/>
  <c r="E333"/>
  <c r="E335"/>
  <c r="E336"/>
  <c r="E337"/>
  <c r="E338"/>
  <c r="E339"/>
  <c r="E340"/>
  <c r="E341"/>
  <c r="E342"/>
  <c r="E343"/>
  <c r="E344"/>
  <c r="E345"/>
  <c r="E346"/>
  <c r="E347"/>
  <c r="E348"/>
  <c r="E349"/>
  <c r="E350"/>
  <c r="E352"/>
  <c r="E353"/>
  <c r="E355"/>
  <c r="E357"/>
  <c r="E358"/>
  <c r="E372"/>
  <c r="E373"/>
  <c r="E375"/>
  <c r="E376"/>
  <c r="E377"/>
  <c r="E379"/>
  <c r="E380"/>
  <c r="E382"/>
  <c r="E383"/>
  <c r="E384"/>
  <c r="E385"/>
  <c r="E386"/>
  <c r="E387"/>
  <c r="E389"/>
  <c r="E390"/>
  <c r="E392"/>
  <c r="E395"/>
  <c r="E397"/>
  <c r="E398"/>
  <c r="E409"/>
  <c r="C390"/>
  <c r="D390"/>
  <c r="F257" i="39"/>
  <c r="C255"/>
  <c r="D255"/>
  <c r="E255"/>
  <c r="F207"/>
  <c r="F208"/>
  <c r="F209"/>
  <c r="F211"/>
  <c r="F212"/>
  <c r="F213"/>
  <c r="F215"/>
  <c r="F216"/>
  <c r="F217"/>
  <c r="F220"/>
  <c r="F222"/>
  <c r="F223"/>
  <c r="F226"/>
  <c r="F227"/>
  <c r="F228"/>
  <c r="F229"/>
  <c r="F232"/>
  <c r="F238"/>
  <c r="F241"/>
  <c r="F246"/>
  <c r="F252"/>
  <c r="F253"/>
  <c r="F255"/>
  <c r="E96" i="30"/>
  <c r="E208" i="41"/>
  <c r="E209"/>
  <c r="E211"/>
  <c r="E212"/>
  <c r="E214"/>
  <c r="E215"/>
  <c r="E216"/>
  <c r="E217"/>
  <c r="C204"/>
  <c r="D204"/>
  <c r="E196"/>
  <c r="E204"/>
  <c r="E179"/>
  <c r="E180"/>
  <c r="E181"/>
  <c r="E182"/>
  <c r="E183"/>
  <c r="E184"/>
  <c r="E185"/>
  <c r="E186"/>
  <c r="E187"/>
  <c r="E188"/>
  <c r="E195"/>
  <c r="C188"/>
  <c r="D188"/>
  <c r="D164" l="1"/>
  <c r="C164"/>
  <c r="C148"/>
  <c r="D148"/>
  <c r="E167"/>
  <c r="E168"/>
  <c r="E170"/>
  <c r="E171"/>
  <c r="E173"/>
  <c r="E174"/>
  <c r="E175"/>
  <c r="E176"/>
  <c r="E177"/>
  <c r="E178"/>
  <c r="E133"/>
  <c r="E134"/>
  <c r="E135"/>
  <c r="E136"/>
  <c r="E138"/>
  <c r="E140"/>
  <c r="E141"/>
  <c r="E142"/>
  <c r="E144"/>
  <c r="E145"/>
  <c r="E147"/>
  <c r="E148"/>
  <c r="E150"/>
  <c r="E153"/>
  <c r="E155"/>
  <c r="E156"/>
  <c r="E127"/>
  <c r="E128"/>
  <c r="E130"/>
  <c r="E131"/>
  <c r="C124"/>
  <c r="D124"/>
  <c r="E124"/>
  <c r="E115"/>
  <c r="E116"/>
  <c r="C108"/>
  <c r="D108"/>
  <c r="E108" s="1"/>
  <c r="E87"/>
  <c r="E88"/>
  <c r="E90"/>
  <c r="E91"/>
  <c r="E93"/>
  <c r="E94"/>
  <c r="E95"/>
  <c r="E96"/>
  <c r="E97"/>
  <c r="E98"/>
  <c r="E99"/>
  <c r="E100"/>
  <c r="E101"/>
  <c r="E102"/>
  <c r="E104"/>
  <c r="E107"/>
  <c r="C44"/>
  <c r="D44"/>
  <c r="D28"/>
  <c r="E28" s="1"/>
  <c r="E8"/>
  <c r="E10"/>
  <c r="E11"/>
  <c r="E13"/>
  <c r="E14"/>
  <c r="E15"/>
  <c r="E16"/>
  <c r="E18"/>
  <c r="E19"/>
  <c r="E20"/>
  <c r="E21"/>
  <c r="E22"/>
  <c r="E24"/>
  <c r="E25"/>
  <c r="E27"/>
  <c r="E35"/>
  <c r="E7"/>
  <c r="E44" l="1"/>
  <c r="C366"/>
  <c r="E164"/>
  <c r="E527" l="1"/>
  <c r="E366"/>
  <c r="F129" i="39"/>
  <c r="C129" l="1"/>
  <c r="D129"/>
  <c r="E129"/>
  <c r="F82"/>
  <c r="F86"/>
  <c r="F90"/>
  <c r="F91"/>
  <c r="F97"/>
  <c r="F101"/>
  <c r="F102"/>
  <c r="F104"/>
  <c r="F107"/>
  <c r="F110"/>
  <c r="F111"/>
  <c r="F112"/>
  <c r="F115"/>
  <c r="F116"/>
  <c r="F122"/>
  <c r="F126"/>
  <c r="F127"/>
  <c r="C104"/>
  <c r="D104"/>
  <c r="E104"/>
  <c r="C79"/>
  <c r="D79"/>
  <c r="E79"/>
  <c r="F57"/>
  <c r="F62"/>
  <c r="F69"/>
  <c r="F72"/>
  <c r="F76"/>
  <c r="F77"/>
  <c r="F79"/>
  <c r="F9"/>
  <c r="F10"/>
  <c r="F11"/>
  <c r="F13"/>
  <c r="F14"/>
  <c r="F15"/>
  <c r="F18"/>
  <c r="F26"/>
  <c r="F27"/>
  <c r="F6"/>
  <c r="C29"/>
  <c r="F29" s="1"/>
  <c r="D29"/>
  <c r="E29"/>
  <c r="K8" i="31"/>
  <c r="K7"/>
  <c r="K6"/>
  <c r="E36" i="30" l="1"/>
  <c r="C36"/>
  <c r="E25"/>
  <c r="C25"/>
  <c r="C17"/>
  <c r="C97" s="1"/>
  <c r="E17"/>
  <c r="E11"/>
  <c r="C43" i="6" l="1"/>
  <c r="C22" l="1"/>
  <c r="C26" s="1"/>
  <c r="C9"/>
  <c r="E10" i="5" l="1"/>
  <c r="D10"/>
  <c r="C10"/>
  <c r="E285" i="41" l="1"/>
  <c r="E276"/>
  <c r="E249"/>
  <c r="E251"/>
  <c r="E252"/>
  <c r="E254"/>
  <c r="E255"/>
  <c r="E256"/>
  <c r="E257"/>
  <c r="E258"/>
  <c r="E259"/>
  <c r="E260"/>
  <c r="E261"/>
  <c r="E262"/>
  <c r="E263"/>
  <c r="E264"/>
  <c r="E265"/>
  <c r="E266"/>
  <c r="E268"/>
  <c r="E269"/>
  <c r="E271"/>
  <c r="E272"/>
  <c r="E277"/>
  <c r="E248"/>
  <c r="D285"/>
  <c r="C285"/>
  <c r="C269"/>
  <c r="D269"/>
  <c r="F160" i="39" l="1"/>
  <c r="F161"/>
  <c r="F162"/>
  <c r="F164"/>
  <c r="F165"/>
  <c r="F166"/>
  <c r="F171"/>
  <c r="F176"/>
  <c r="F177"/>
  <c r="F156"/>
  <c r="C179"/>
  <c r="D179"/>
  <c r="E179"/>
  <c r="F179" s="1"/>
  <c r="C54" i="6" l="1"/>
  <c r="E43" i="30" l="1"/>
  <c r="E317" i="41" l="1"/>
  <c r="E325"/>
  <c r="E309"/>
  <c r="E311"/>
  <c r="E312"/>
  <c r="E289"/>
  <c r="E291"/>
  <c r="E292"/>
  <c r="E294"/>
  <c r="E295"/>
  <c r="E296"/>
  <c r="E299"/>
  <c r="E302"/>
  <c r="E303"/>
  <c r="E305"/>
  <c r="E308"/>
  <c r="E288"/>
  <c r="D325"/>
  <c r="C325"/>
  <c r="C309" l="1"/>
  <c r="D309"/>
  <c r="F185" i="39" l="1"/>
  <c r="F200"/>
  <c r="F181"/>
  <c r="F201"/>
  <c r="D204"/>
  <c r="E204"/>
  <c r="F204" s="1"/>
  <c r="C204"/>
  <c r="C15" i="5" l="1"/>
  <c r="E15"/>
  <c r="N14" i="35"/>
  <c r="B519" i="41"/>
  <c r="B487"/>
  <c r="B430"/>
  <c r="B527" s="1"/>
  <c r="B390"/>
  <c r="B365"/>
  <c r="B526" s="1"/>
  <c r="B364"/>
  <c r="B525" s="1"/>
  <c r="B363"/>
  <c r="B524" s="1"/>
  <c r="B362"/>
  <c r="B523" s="1"/>
  <c r="B361"/>
  <c r="B522" s="1"/>
  <c r="B360"/>
  <c r="B521" s="1"/>
  <c r="B359"/>
  <c r="B520" s="1"/>
  <c r="B357"/>
  <c r="B518" s="1"/>
  <c r="B356"/>
  <c r="B517" s="1"/>
  <c r="B355"/>
  <c r="B516" s="1"/>
  <c r="B354"/>
  <c r="B515" s="1"/>
  <c r="B353"/>
  <c r="B514" s="1"/>
  <c r="B352"/>
  <c r="B513" s="1"/>
  <c r="B351"/>
  <c r="B512" s="1"/>
  <c r="B349"/>
  <c r="B510" s="1"/>
  <c r="B348"/>
  <c r="B509" s="1"/>
  <c r="B347"/>
  <c r="B508" s="1"/>
  <c r="B346"/>
  <c r="B507" s="1"/>
  <c r="B345"/>
  <c r="B506" s="1"/>
  <c r="B344"/>
  <c r="B505" s="1"/>
  <c r="B343"/>
  <c r="B504" s="1"/>
  <c r="B342"/>
  <c r="B503" s="1"/>
  <c r="B341"/>
  <c r="B502" s="1"/>
  <c r="B340"/>
  <c r="B501" s="1"/>
  <c r="B339"/>
  <c r="B500" s="1"/>
  <c r="B338"/>
  <c r="B499" s="1"/>
  <c r="B337"/>
  <c r="B498" s="1"/>
  <c r="B336"/>
  <c r="B497" s="1"/>
  <c r="B335"/>
  <c r="B496" s="1"/>
  <c r="B334"/>
  <c r="B495" s="1"/>
  <c r="B333"/>
  <c r="B494" s="1"/>
  <c r="B332"/>
  <c r="B493" s="1"/>
  <c r="B331"/>
  <c r="B492" s="1"/>
  <c r="B330"/>
  <c r="B491" s="1"/>
  <c r="B329"/>
  <c r="B490" s="1"/>
  <c r="B309"/>
  <c r="B350" s="1"/>
  <c r="B269"/>
  <c r="B285" s="1"/>
  <c r="B245"/>
  <c r="B204"/>
  <c r="B188"/>
  <c r="B164"/>
  <c r="B148"/>
  <c r="B124"/>
  <c r="B108"/>
  <c r="E76"/>
  <c r="E75"/>
  <c r="D68"/>
  <c r="D84" s="1"/>
  <c r="E84" s="1"/>
  <c r="C68"/>
  <c r="C84" s="1"/>
  <c r="B68"/>
  <c r="B84" s="1"/>
  <c r="E67"/>
  <c r="E65"/>
  <c r="E64"/>
  <c r="E62"/>
  <c r="E61"/>
  <c r="E60"/>
  <c r="E59"/>
  <c r="E58"/>
  <c r="E57"/>
  <c r="E55"/>
  <c r="E54"/>
  <c r="E53"/>
  <c r="E51"/>
  <c r="E48"/>
  <c r="E47"/>
  <c r="B28"/>
  <c r="B44" s="1"/>
  <c r="T4" i="40"/>
  <c r="U4"/>
  <c r="V4"/>
  <c r="W4" s="1"/>
  <c r="T5"/>
  <c r="U5"/>
  <c r="V5"/>
  <c r="T6"/>
  <c r="U6"/>
  <c r="V6"/>
  <c r="T7"/>
  <c r="U7"/>
  <c r="V7"/>
  <c r="T8"/>
  <c r="U8"/>
  <c r="V8"/>
  <c r="T9"/>
  <c r="U9"/>
  <c r="V9"/>
  <c r="T10"/>
  <c r="U10"/>
  <c r="V10"/>
  <c r="T11"/>
  <c r="U11"/>
  <c r="V11"/>
  <c r="W11" s="1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4"/>
  <c r="U14"/>
  <c r="V14"/>
  <c r="T15"/>
  <c r="T16"/>
  <c r="U16"/>
  <c r="V16"/>
  <c r="T17"/>
  <c r="U17"/>
  <c r="V17"/>
  <c r="U18"/>
  <c r="V18"/>
  <c r="T19"/>
  <c r="U19"/>
  <c r="V19"/>
  <c r="T20"/>
  <c r="U20"/>
  <c r="V20"/>
  <c r="T21"/>
  <c r="U21"/>
  <c r="V21"/>
  <c r="T22"/>
  <c r="U22"/>
  <c r="V22"/>
  <c r="T23"/>
  <c r="U23"/>
  <c r="V23"/>
  <c r="T24"/>
  <c r="U24"/>
  <c r="V24"/>
  <c r="W24" s="1"/>
  <c r="T25"/>
  <c r="U25"/>
  <c r="V25"/>
  <c r="T26"/>
  <c r="U26"/>
  <c r="V26"/>
  <c r="T27"/>
  <c r="U27"/>
  <c r="V27"/>
  <c r="T28"/>
  <c r="U28"/>
  <c r="V28"/>
  <c r="W28" s="1"/>
  <c r="T29"/>
  <c r="U29"/>
  <c r="V29"/>
  <c r="T30"/>
  <c r="U30"/>
  <c r="V30"/>
  <c r="W30" s="1"/>
  <c r="T31"/>
  <c r="U31"/>
  <c r="V31"/>
  <c r="T32"/>
  <c r="U32"/>
  <c r="V32"/>
  <c r="W32" s="1"/>
  <c r="T33"/>
  <c r="U33"/>
  <c r="V33"/>
  <c r="T34"/>
  <c r="U34"/>
  <c r="V34"/>
  <c r="W34" s="1"/>
  <c r="T35"/>
  <c r="U35"/>
  <c r="V35"/>
  <c r="T36"/>
  <c r="U36"/>
  <c r="V36"/>
  <c r="T37"/>
  <c r="U37"/>
  <c r="V37"/>
  <c r="T38"/>
  <c r="U38"/>
  <c r="V38"/>
  <c r="W38" s="1"/>
  <c r="T39"/>
  <c r="U39"/>
  <c r="V39"/>
  <c r="T40"/>
  <c r="U40"/>
  <c r="V40"/>
  <c r="T41"/>
  <c r="U41"/>
  <c r="V41"/>
  <c r="T42"/>
  <c r="U42"/>
  <c r="V42"/>
  <c r="W42" s="1"/>
  <c r="T43"/>
  <c r="U43"/>
  <c r="V43"/>
  <c r="T44"/>
  <c r="U44"/>
  <c r="V44"/>
  <c r="T45"/>
  <c r="U45"/>
  <c r="V45"/>
  <c r="T46"/>
  <c r="U46"/>
  <c r="V46"/>
  <c r="T47"/>
  <c r="U47"/>
  <c r="V47"/>
  <c r="T48"/>
  <c r="U48"/>
  <c r="V48"/>
  <c r="W48" s="1"/>
  <c r="T49"/>
  <c r="U49"/>
  <c r="V49"/>
  <c r="T50"/>
  <c r="U50"/>
  <c r="V50"/>
  <c r="W50" s="1"/>
  <c r="T51"/>
  <c r="U51"/>
  <c r="V51"/>
  <c r="B52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V52"/>
  <c r="U53"/>
  <c r="V53"/>
  <c r="T54"/>
  <c r="U54"/>
  <c r="V54"/>
  <c r="W54" s="1"/>
  <c r="T55"/>
  <c r="U55"/>
  <c r="V55"/>
  <c r="T56"/>
  <c r="U56"/>
  <c r="V56"/>
  <c r="T57"/>
  <c r="U57"/>
  <c r="V57"/>
  <c r="B58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T59"/>
  <c r="U59"/>
  <c r="V59"/>
  <c r="K60"/>
  <c r="O60"/>
  <c r="B29" i="39"/>
  <c r="F33"/>
  <c r="F35"/>
  <c r="F36"/>
  <c r="F37"/>
  <c r="F40"/>
  <c r="F41"/>
  <c r="F51"/>
  <c r="F52"/>
  <c r="B54"/>
  <c r="C54"/>
  <c r="D54"/>
  <c r="E54"/>
  <c r="B79"/>
  <c r="B104"/>
  <c r="B129"/>
  <c r="B154"/>
  <c r="B179"/>
  <c r="B204"/>
  <c r="B207"/>
  <c r="B208"/>
  <c r="B211"/>
  <c r="B212"/>
  <c r="B213"/>
  <c r="B215"/>
  <c r="B216"/>
  <c r="B217"/>
  <c r="B228"/>
  <c r="B229"/>
  <c r="B230"/>
  <c r="B255"/>
  <c r="B281"/>
  <c r="B307"/>
  <c r="B311"/>
  <c r="B312"/>
  <c r="B315"/>
  <c r="B316"/>
  <c r="B317"/>
  <c r="B319"/>
  <c r="B320"/>
  <c r="B321"/>
  <c r="B332"/>
  <c r="B333"/>
  <c r="B334"/>
  <c r="B336" s="1"/>
  <c r="W22" i="40" l="1"/>
  <c r="W20"/>
  <c r="W9"/>
  <c r="W7"/>
  <c r="V58"/>
  <c r="W10"/>
  <c r="U52"/>
  <c r="Q60"/>
  <c r="M60"/>
  <c r="E60"/>
  <c r="W6"/>
  <c r="W5"/>
  <c r="W52"/>
  <c r="W51"/>
  <c r="W49"/>
  <c r="W45"/>
  <c r="W43"/>
  <c r="W41"/>
  <c r="W37"/>
  <c r="W33"/>
  <c r="W31"/>
  <c r="W29"/>
  <c r="W27"/>
  <c r="W25"/>
  <c r="W23"/>
  <c r="W21"/>
  <c r="W19"/>
  <c r="W16"/>
  <c r="W14"/>
  <c r="R60"/>
  <c r="P60"/>
  <c r="N60"/>
  <c r="L60"/>
  <c r="J60"/>
  <c r="H60"/>
  <c r="F60"/>
  <c r="D60"/>
  <c r="B60"/>
  <c r="F54" i="39"/>
  <c r="S60" i="40"/>
  <c r="I60"/>
  <c r="G60"/>
  <c r="C60"/>
  <c r="V12"/>
  <c r="V60" s="1"/>
  <c r="W59"/>
  <c r="W57"/>
  <c r="U58"/>
  <c r="W58" s="1"/>
  <c r="W8"/>
  <c r="U12"/>
  <c r="T12"/>
  <c r="T60" s="1"/>
  <c r="B325" i="41"/>
  <c r="B366" s="1"/>
  <c r="B511"/>
  <c r="E68"/>
  <c r="F334" i="39" l="1"/>
  <c r="F230"/>
  <c r="W12" i="40"/>
  <c r="U60"/>
  <c r="W60" s="1"/>
  <c r="C14" i="6"/>
  <c r="H34" i="38"/>
  <c r="G34"/>
  <c r="F34"/>
  <c r="E34"/>
  <c r="D34"/>
  <c r="C34"/>
  <c r="B34"/>
  <c r="H19"/>
  <c r="G16"/>
  <c r="G19" s="1"/>
  <c r="F16"/>
  <c r="F19" s="1"/>
  <c r="E19"/>
  <c r="D16"/>
  <c r="D19" s="1"/>
  <c r="C16"/>
  <c r="C19" s="1"/>
  <c r="B16"/>
  <c r="B19" s="1"/>
  <c r="E97" i="30" l="1"/>
  <c r="M34" i="35" l="1"/>
  <c r="L34"/>
  <c r="K34"/>
  <c r="J34"/>
  <c r="I34"/>
  <c r="H34"/>
  <c r="G34"/>
  <c r="F34"/>
  <c r="C34"/>
  <c r="B34"/>
  <c r="N33"/>
  <c r="N32"/>
  <c r="N31"/>
  <c r="N30"/>
  <c r="N29"/>
  <c r="N28"/>
  <c r="N27"/>
  <c r="N26"/>
  <c r="N25"/>
  <c r="N24"/>
  <c r="N23"/>
  <c r="N22"/>
  <c r="K19"/>
  <c r="J19"/>
  <c r="I19"/>
  <c r="H19"/>
  <c r="G19"/>
  <c r="F19"/>
  <c r="E19"/>
  <c r="D19"/>
  <c r="C19"/>
  <c r="B19"/>
  <c r="N18"/>
  <c r="N17"/>
  <c r="N16"/>
  <c r="N15"/>
  <c r="N13"/>
  <c r="N12"/>
  <c r="N10"/>
  <c r="N9"/>
  <c r="N8"/>
  <c r="N7"/>
  <c r="N6"/>
  <c r="N5"/>
  <c r="N4"/>
  <c r="N34" l="1"/>
  <c r="N19"/>
  <c r="M65" i="31" l="1"/>
  <c r="N65" s="1"/>
  <c r="L65"/>
  <c r="K65"/>
  <c r="J64"/>
  <c r="I64"/>
  <c r="H64"/>
  <c r="G64"/>
  <c r="F64"/>
  <c r="E64"/>
  <c r="D64"/>
  <c r="C64"/>
  <c r="B64"/>
  <c r="M63"/>
  <c r="L63"/>
  <c r="K63"/>
  <c r="M62"/>
  <c r="L62"/>
  <c r="K62"/>
  <c r="M61"/>
  <c r="L61"/>
  <c r="K61"/>
  <c r="M60"/>
  <c r="L60"/>
  <c r="K60"/>
  <c r="M59"/>
  <c r="L59"/>
  <c r="K59"/>
  <c r="K64" s="1"/>
  <c r="J57"/>
  <c r="I57"/>
  <c r="H57"/>
  <c r="G57"/>
  <c r="F57"/>
  <c r="E57"/>
  <c r="D57"/>
  <c r="C57"/>
  <c r="B57"/>
  <c r="M56"/>
  <c r="N56" s="1"/>
  <c r="L56"/>
  <c r="K56"/>
  <c r="M55"/>
  <c r="L55"/>
  <c r="K55"/>
  <c r="M54"/>
  <c r="N54" s="1"/>
  <c r="L54"/>
  <c r="K54"/>
  <c r="M53"/>
  <c r="L53"/>
  <c r="K53"/>
  <c r="M52"/>
  <c r="L52"/>
  <c r="K52"/>
  <c r="M51"/>
  <c r="L51"/>
  <c r="K51"/>
  <c r="M50"/>
  <c r="N50" s="1"/>
  <c r="L50"/>
  <c r="K50"/>
  <c r="M49"/>
  <c r="L49"/>
  <c r="M48"/>
  <c r="L48"/>
  <c r="K48"/>
  <c r="M47"/>
  <c r="L47"/>
  <c r="K47"/>
  <c r="M46"/>
  <c r="L46"/>
  <c r="K46"/>
  <c r="M44"/>
  <c r="L44"/>
  <c r="K44"/>
  <c r="M43"/>
  <c r="L43"/>
  <c r="K43"/>
  <c r="M42"/>
  <c r="N42" s="1"/>
  <c r="L42"/>
  <c r="K42"/>
  <c r="M41"/>
  <c r="L41"/>
  <c r="K41"/>
  <c r="M40"/>
  <c r="N40" s="1"/>
  <c r="L40"/>
  <c r="K40"/>
  <c r="M39"/>
  <c r="L39"/>
  <c r="K39"/>
  <c r="M38"/>
  <c r="N38" s="1"/>
  <c r="L38"/>
  <c r="K38"/>
  <c r="M37"/>
  <c r="L37"/>
  <c r="K37"/>
  <c r="M36"/>
  <c r="N36" s="1"/>
  <c r="L36"/>
  <c r="K36"/>
  <c r="M35"/>
  <c r="L35"/>
  <c r="K35"/>
  <c r="M34"/>
  <c r="N34" s="1"/>
  <c r="L34"/>
  <c r="K34"/>
  <c r="M33"/>
  <c r="L33"/>
  <c r="K33"/>
  <c r="M32"/>
  <c r="N32" s="1"/>
  <c r="L32"/>
  <c r="K32"/>
  <c r="M31"/>
  <c r="L31"/>
  <c r="K31"/>
  <c r="M30"/>
  <c r="L30"/>
  <c r="K30"/>
  <c r="M29"/>
  <c r="L29"/>
  <c r="K29"/>
  <c r="M28"/>
  <c r="N28" s="1"/>
  <c r="L28"/>
  <c r="K28"/>
  <c r="M27"/>
  <c r="L27"/>
  <c r="K27"/>
  <c r="M26"/>
  <c r="N26" s="1"/>
  <c r="L26"/>
  <c r="K26"/>
  <c r="M25"/>
  <c r="L25"/>
  <c r="K25"/>
  <c r="M24"/>
  <c r="N24" s="1"/>
  <c r="L24"/>
  <c r="K24"/>
  <c r="M23"/>
  <c r="L23"/>
  <c r="K23"/>
  <c r="M22"/>
  <c r="N22" s="1"/>
  <c r="L22"/>
  <c r="K22"/>
  <c r="M21"/>
  <c r="L21"/>
  <c r="K21"/>
  <c r="M20"/>
  <c r="N20" s="1"/>
  <c r="L20"/>
  <c r="K20"/>
  <c r="M19"/>
  <c r="L19"/>
  <c r="K19"/>
  <c r="M18"/>
  <c r="N18" s="1"/>
  <c r="L18"/>
  <c r="K18"/>
  <c r="M17"/>
  <c r="L17"/>
  <c r="K17"/>
  <c r="M16"/>
  <c r="L16"/>
  <c r="K16"/>
  <c r="M15"/>
  <c r="L15"/>
  <c r="K15"/>
  <c r="M14"/>
  <c r="L14"/>
  <c r="K14"/>
  <c r="M13"/>
  <c r="L13"/>
  <c r="K13"/>
  <c r="J12"/>
  <c r="J66" s="1"/>
  <c r="I12"/>
  <c r="H12"/>
  <c r="H66" s="1"/>
  <c r="G12"/>
  <c r="F12"/>
  <c r="F66" s="1"/>
  <c r="F68" s="1"/>
  <c r="E12"/>
  <c r="D12"/>
  <c r="D66" s="1"/>
  <c r="D68" s="1"/>
  <c r="C12"/>
  <c r="B12"/>
  <c r="M11"/>
  <c r="L11"/>
  <c r="K11"/>
  <c r="M10"/>
  <c r="N10" s="1"/>
  <c r="L10"/>
  <c r="K10"/>
  <c r="M9"/>
  <c r="L9"/>
  <c r="K9"/>
  <c r="M8"/>
  <c r="L8"/>
  <c r="M7"/>
  <c r="N7" s="1"/>
  <c r="L7"/>
  <c r="M6"/>
  <c r="N6" s="1"/>
  <c r="L6"/>
  <c r="M5"/>
  <c r="N5" s="1"/>
  <c r="L5"/>
  <c r="K5"/>
  <c r="M4"/>
  <c r="L4"/>
  <c r="K4"/>
  <c r="K57" l="1"/>
  <c r="C66"/>
  <c r="C68" s="1"/>
  <c r="E66"/>
  <c r="E68" s="1"/>
  <c r="G66"/>
  <c r="G68" s="1"/>
  <c r="I66"/>
  <c r="B66"/>
  <c r="B68" s="1"/>
  <c r="M57"/>
  <c r="N14"/>
  <c r="M64"/>
  <c r="N59"/>
  <c r="N52"/>
  <c r="N4"/>
  <c r="N9"/>
  <c r="N11"/>
  <c r="L57"/>
  <c r="L66" s="1"/>
  <c r="L68" s="1"/>
  <c r="N15"/>
  <c r="N17"/>
  <c r="N19"/>
  <c r="N21"/>
  <c r="N25"/>
  <c r="N27"/>
  <c r="N29"/>
  <c r="N33"/>
  <c r="N35"/>
  <c r="N37"/>
  <c r="N39"/>
  <c r="N41"/>
  <c r="N43"/>
  <c r="N48"/>
  <c r="N49"/>
  <c r="N51"/>
  <c r="N53"/>
  <c r="N55"/>
  <c r="N62"/>
  <c r="L64"/>
  <c r="N8"/>
  <c r="L12"/>
  <c r="M12"/>
  <c r="H68"/>
  <c r="K67"/>
  <c r="J68"/>
  <c r="M67"/>
  <c r="L67"/>
  <c r="I68"/>
  <c r="K12"/>
  <c r="K66" l="1"/>
  <c r="N64"/>
  <c r="N57"/>
  <c r="N67"/>
  <c r="M66"/>
  <c r="N12"/>
  <c r="K68"/>
  <c r="M68" l="1"/>
  <c r="N68" s="1"/>
  <c r="N66"/>
  <c r="C129" i="6" l="1"/>
  <c r="C75" l="1"/>
  <c r="C47" l="1"/>
  <c r="E19" i="5"/>
  <c r="C19"/>
  <c r="C32" i="6"/>
  <c r="E5" i="5"/>
  <c r="D5"/>
  <c r="D31" s="1"/>
  <c r="C5"/>
  <c r="C31" s="1"/>
  <c r="E31" l="1"/>
</calcChain>
</file>

<file path=xl/sharedStrings.xml><?xml version="1.0" encoding="utf-8"?>
<sst xmlns="http://schemas.openxmlformats.org/spreadsheetml/2006/main" count="1474" uniqueCount="509">
  <si>
    <t>Megnevezés</t>
  </si>
  <si>
    <t>Bevétel</t>
  </si>
  <si>
    <t>Összeg</t>
  </si>
  <si>
    <t>Kiadás</t>
  </si>
  <si>
    <t>Adatok Ft-ban</t>
  </si>
  <si>
    <t>Összesen:</t>
  </si>
  <si>
    <t>Csongrádi Óvodák Igazgatósága</t>
  </si>
  <si>
    <t>Művelődési Központ és Városi Galéria</t>
  </si>
  <si>
    <t>Gazdasági Ellátó Szervezet</t>
  </si>
  <si>
    <t>ÖSSZESEN:</t>
  </si>
  <si>
    <t xml:space="preserve">Városellátó Intézmény </t>
  </si>
  <si>
    <t>Dologi kiadás</t>
  </si>
  <si>
    <t>Csongrádi Polgármesteri Hivatal</t>
  </si>
  <si>
    <t>Csongrád Városi Önkormányzat</t>
  </si>
  <si>
    <t xml:space="preserve">Megnevezés </t>
  </si>
  <si>
    <t>II. negyedéves módosítás I.</t>
  </si>
  <si>
    <t xml:space="preserve">II. negyedéves módosítás II. </t>
  </si>
  <si>
    <t>III. negyedéves módosítás</t>
  </si>
  <si>
    <t>IV/1. negyedéves módosítás</t>
  </si>
  <si>
    <t>BEVÉTEL</t>
  </si>
  <si>
    <t xml:space="preserve"> </t>
  </si>
  <si>
    <t xml:space="preserve">1. Önkormányzati körben: </t>
  </si>
  <si>
    <t xml:space="preserve">2. Hitel (fejlesztési) </t>
  </si>
  <si>
    <t xml:space="preserve">BEVÉTELEK ÖSSZESEN </t>
  </si>
  <si>
    <t xml:space="preserve">KIADÁS </t>
  </si>
  <si>
    <t xml:space="preserve">KIADÁSOK ÖSSZESEN </t>
  </si>
  <si>
    <t xml:space="preserve">                                       II. Céljelleggel érkezett előirányzatok</t>
  </si>
  <si>
    <t>Polgármesteri Hivatal</t>
  </si>
  <si>
    <t>INTÉZMÉNY/FELADAT</t>
  </si>
  <si>
    <t>NYERT ÖSSZEG 
FT-BAN</t>
  </si>
  <si>
    <t>ÖNKORM.
ÖNERŐ FT</t>
  </si>
  <si>
    <t>ÖSSZESEN
FT</t>
  </si>
  <si>
    <t xml:space="preserve">Mindösszesen  </t>
  </si>
  <si>
    <t xml:space="preserve">Piroskavárosi Idősek Otthona </t>
  </si>
  <si>
    <t xml:space="preserve">Szociális Ellátások Intézménye </t>
  </si>
  <si>
    <t>Alkotóház</t>
  </si>
  <si>
    <t>Művelődési Központ</t>
  </si>
  <si>
    <t>Intézményi kintlevőségek</t>
  </si>
  <si>
    <t xml:space="preserve">     - projektek ÁFA </t>
  </si>
  <si>
    <t xml:space="preserve">     - működés </t>
  </si>
  <si>
    <t>Kifizetetlen számlák állományai szállítók felé</t>
  </si>
  <si>
    <t>2015. 
dec. 31.</t>
  </si>
  <si>
    <t>Önkormányzat össz. halm. nélkül</t>
  </si>
  <si>
    <t>-Intézményfinanszírozás</t>
  </si>
  <si>
    <t>Önkormányzat összesen:</t>
  </si>
  <si>
    <t xml:space="preserve">11. Cs.V.Ö. Homokhátság Gesztor Intézménye </t>
  </si>
  <si>
    <t>Hivatali feladat összesen</t>
  </si>
  <si>
    <t xml:space="preserve">041233 Hosszabb időtartamú közfoglalkoztatás </t>
  </si>
  <si>
    <t xml:space="preserve">018030 Támogatási célú finanszírozási műveletek </t>
  </si>
  <si>
    <t xml:space="preserve">011130 Önkormányzatok és önkormányzati hivatalok jogalkotó és igazgatási tevékenysége </t>
  </si>
  <si>
    <t>10. Hivatali feladat</t>
  </si>
  <si>
    <t xml:space="preserve">Önkormányzati feladat összesen </t>
  </si>
  <si>
    <t xml:space="preserve">Likvid hitel </t>
  </si>
  <si>
    <t>041237 Közfoglalkoztatási mintaprogram</t>
  </si>
  <si>
    <t xml:space="preserve">ATMÖT támogatása </t>
  </si>
  <si>
    <t>Esély Szociális és Gyermekjóléti Alapellátási Kp. támog.</t>
  </si>
  <si>
    <t>074040 Fertőző megbetegedések megelőzése</t>
  </si>
  <si>
    <t xml:space="preserve">Nagyboldogasszony Katolikus Ált. Isk. kedvezményes étkeztetésben részesülő tanulók támogatása, ösztöndíj program </t>
  </si>
  <si>
    <t>Települési támogatás (egyéb szociális pénzbeli ellátás)</t>
  </si>
  <si>
    <t>084070 A fiatalok társadalmi integrációját segítő struktúra, szakmai szolgáltatások fejlesztése, működtetése</t>
  </si>
  <si>
    <t xml:space="preserve">084031 Civil szervezetek működési támogatása </t>
  </si>
  <si>
    <t>083030 Egyéb kiadói tevékenység</t>
  </si>
  <si>
    <t>082091 Közművelődés-közösségi és társadalmi részvétel fejleszt.</t>
  </si>
  <si>
    <t xml:space="preserve">081045 Sportegyesületek támogatása, bizottsági keret </t>
  </si>
  <si>
    <t>074051 Nem fertőző megbetegedések megelőzése</t>
  </si>
  <si>
    <t>Foglalkozás egészségügyi ellátás</t>
  </si>
  <si>
    <t xml:space="preserve">072111 Háziorvosi alapellátás </t>
  </si>
  <si>
    <t xml:space="preserve">064010 Közvilágítás </t>
  </si>
  <si>
    <t xml:space="preserve">061030 Lakáshoz jutást segítő támogatások </t>
  </si>
  <si>
    <t xml:space="preserve">045140 Városi és elővárosi közúti személyszállítás </t>
  </si>
  <si>
    <t>Iparűzési adóbevétel elmaradás miatti kompenzáció</t>
  </si>
  <si>
    <t xml:space="preserve">018010 Önkormányzatok elszámolásai a központi költségvetéssel </t>
  </si>
  <si>
    <t>013350 Az önkormányzati vagyonnal való gazd. kapcs.feladatok</t>
  </si>
  <si>
    <t xml:space="preserve">011220 Adópótlék, bírság </t>
  </si>
  <si>
    <t>011220 Adó-, vám- és jövedéki igazgatás</t>
  </si>
  <si>
    <t xml:space="preserve">011130 Önkormányzatok és önkormányzati hivatalok jogalkotó
 és általános igazgatási tevékenysége </t>
  </si>
  <si>
    <t xml:space="preserve">9. Önkormányzati feladat </t>
  </si>
  <si>
    <t>Intézmények összesen:</t>
  </si>
  <si>
    <t>8. Piroskavárosi Szociális, Család és Gyermekjóléti Int.</t>
  </si>
  <si>
    <t xml:space="preserve">7. Dr. Szarka Ödön Egyesített Eü. és Szociális Intézmény </t>
  </si>
  <si>
    <t>6. Alkotóház</t>
  </si>
  <si>
    <t xml:space="preserve">5. Művelődési Központ és Városi Galéria  </t>
  </si>
  <si>
    <t xml:space="preserve">4. Városi Könyvtár Információs Központ és Tari László Múzeum    </t>
  </si>
  <si>
    <t xml:space="preserve">2. Városellátó Intézmény                             </t>
  </si>
  <si>
    <t xml:space="preserve">1. GESZ                                                         </t>
  </si>
  <si>
    <t>%</t>
  </si>
  <si>
    <t>Összes bevétel</t>
  </si>
  <si>
    <t>Önkormányzati támogatás</t>
  </si>
  <si>
    <t>Átvett pénzeszköz</t>
  </si>
  <si>
    <t>Saját bevétel</t>
  </si>
  <si>
    <t xml:space="preserve">Hivatali feladatok összesen </t>
  </si>
  <si>
    <t>013350 Az önkormányzati vagyonnal való gazdálkodással kapcsolatos feladatok</t>
  </si>
  <si>
    <t>Likvid hitel törlesztés</t>
  </si>
  <si>
    <t xml:space="preserve">Fejlesztési hitel tőke törlesztés </t>
  </si>
  <si>
    <t>Szolidaritási hozzájárulás</t>
  </si>
  <si>
    <t xml:space="preserve">Esély Szociális és Gyermekjóléti Alapellátási Központ támogatása </t>
  </si>
  <si>
    <t>Közmű Kft. támogatása</t>
  </si>
  <si>
    <t xml:space="preserve">107060 Egyéb szociális pénzbeli és természetbeni ellátások, támogatások </t>
  </si>
  <si>
    <t xml:space="preserve">106020 Lakásfenntartással, lakhatással kapcsolatos ellátások </t>
  </si>
  <si>
    <t xml:space="preserve">Nagyboldogasszony Katolikus Ált. Isk. tanulóinak kedvezményes étkeztetése, ösztöndíj program </t>
  </si>
  <si>
    <t xml:space="preserve">074054 Komplex egészségfejlesztési program </t>
  </si>
  <si>
    <t>083050 Televíziós műsorszolgáltatás</t>
  </si>
  <si>
    <t xml:space="preserve">082091 Közművelődés - közösségi és társadalmi részvétel fejlesztése </t>
  </si>
  <si>
    <t>081045 Sportorvosi ellátás</t>
  </si>
  <si>
    <t>081030 Sportlétesítmények, edzőtáborok működtetése és fejlesztése</t>
  </si>
  <si>
    <t xml:space="preserve">074011 Foglalkozás-egészségügyi ellátás </t>
  </si>
  <si>
    <t xml:space="preserve">041237 Közfoglalkoztatási Mintaprogram </t>
  </si>
  <si>
    <t>9. Önkormányzati feladatok</t>
  </si>
  <si>
    <t>Intézmény összesen</t>
  </si>
  <si>
    <t>8. Piroskavárosi Szociális, Család és Gyermekjóléti Intézmény</t>
  </si>
  <si>
    <t xml:space="preserve">5. Művelődési Központ és Városi Galéria </t>
  </si>
  <si>
    <t xml:space="preserve">3. Óvodák Igazgatósága </t>
  </si>
  <si>
    <t xml:space="preserve">2. Városellátó Intézmény </t>
  </si>
  <si>
    <t xml:space="preserve">1. GESZ </t>
  </si>
  <si>
    <t>Összes kiadás</t>
  </si>
  <si>
    <t>Beruházás, felújítás</t>
  </si>
  <si>
    <t>Ellátottak pénzbeni jutt.</t>
  </si>
  <si>
    <t xml:space="preserve">Egyéb működési célú kiadás </t>
  </si>
  <si>
    <t xml:space="preserve">Járulék </t>
  </si>
  <si>
    <t xml:space="preserve">     Személyi juttatás</t>
  </si>
  <si>
    <t>Városellátó Intézmény</t>
  </si>
  <si>
    <t>Csongrádi Információs Központ 
Csemegi Károly Könyvtár és Tari László Múzeum</t>
  </si>
  <si>
    <t xml:space="preserve">1. </t>
  </si>
  <si>
    <t xml:space="preserve">2. </t>
  </si>
  <si>
    <t>Önkormányzathoz céljelleggel érkezett pénzeszközök</t>
  </si>
  <si>
    <t xml:space="preserve">056010 Komplex környezetvédelmi program támogatása </t>
  </si>
  <si>
    <t>Módosított
VI.30.</t>
  </si>
  <si>
    <t>- működési célú támogatások ÁH belülről</t>
  </si>
  <si>
    <t>- egyéb működési célú támogatások ÁH belülről</t>
  </si>
  <si>
    <t>-egyéb felhalmozási célú támogatások ÁH belülről</t>
  </si>
  <si>
    <t>- közhatalmi bevételek</t>
  </si>
  <si>
    <t>- készletértékesítés ellenértéke</t>
  </si>
  <si>
    <t>-szolgáltatások ellenértéke</t>
  </si>
  <si>
    <t>- közvetített szolgáltatások ellenértéke</t>
  </si>
  <si>
    <t>- tulajdonosi bevételek</t>
  </si>
  <si>
    <t>- ellátási díjak</t>
  </si>
  <si>
    <t>- ÁFA bevételek</t>
  </si>
  <si>
    <t xml:space="preserve">- ÁFA visszatérülések </t>
  </si>
  <si>
    <t>- kamatbevételek</t>
  </si>
  <si>
    <t>- egyéb pénzügyi műveletek bevételei</t>
  </si>
  <si>
    <t>-biztosító által fizetett kártérítés</t>
  </si>
  <si>
    <t>- egyéb működési bevételek</t>
  </si>
  <si>
    <t>- felhalmozási bevételek</t>
  </si>
  <si>
    <t>- működési célú átvett pénzeszköz ÁH-on kívülről</t>
  </si>
  <si>
    <t>- műk.célú támogatások, kölcsönök visszatérülése</t>
  </si>
  <si>
    <t>- felhalmozási célra átvett pénzeszköz ÁHT-on kívülről</t>
  </si>
  <si>
    <t>- felhalm.célú támogatások, kölcsönök visszatérülése</t>
  </si>
  <si>
    <t>-előző évi maradvány igénybevétele</t>
  </si>
  <si>
    <t>- irányító szervi támogatás</t>
  </si>
  <si>
    <t>- Finanszírozási bevétel (hitel, kölcsön)</t>
  </si>
  <si>
    <t>Összesen :</t>
  </si>
  <si>
    <t>3. Óvodák Igazgatósága</t>
  </si>
  <si>
    <t xml:space="preserve">4. Csongrádi Információs Központ </t>
  </si>
  <si>
    <t xml:space="preserve">6. Piroskavárosi Idősek Otthona </t>
  </si>
  <si>
    <t>7. Dr.Szarka Ödön Egyesített Eü. És Szociális Intézmény</t>
  </si>
  <si>
    <t>8. Alkotóház</t>
  </si>
  <si>
    <t>INTÉZMÉNY ÖSSZESEN:</t>
  </si>
  <si>
    <t>9. Polgármesteri Hivatal</t>
  </si>
  <si>
    <t>10.Önkormányzati feladatok</t>
  </si>
  <si>
    <t xml:space="preserve">11.Homokhátsági Konzorcium Munkaszervezete </t>
  </si>
  <si>
    <t xml:space="preserve">MINDÖSSZESEN </t>
  </si>
  <si>
    <t xml:space="preserve">1.GESZ  </t>
  </si>
  <si>
    <t xml:space="preserve">személyi juttatások </t>
  </si>
  <si>
    <t xml:space="preserve">munkaadókat terhelő jár. és szociális hozzájárulási adó </t>
  </si>
  <si>
    <t>dologi kiadások</t>
  </si>
  <si>
    <t xml:space="preserve"> -Szakmai anyagok beszerzése</t>
  </si>
  <si>
    <t>- Üzemeltetési anyagok beszerzése</t>
  </si>
  <si>
    <t>-Árubeszerzés</t>
  </si>
  <si>
    <t>-Informatikai szolgáltatás igénybevétele</t>
  </si>
  <si>
    <t>- Egyéb kommunikációs szolgáltatás</t>
  </si>
  <si>
    <t>- Közüzemi díjak</t>
  </si>
  <si>
    <t>- Vásárolt élelmezés</t>
  </si>
  <si>
    <t>- Bérleti és lízing díjak</t>
  </si>
  <si>
    <t>- Karbantartás, kisjavítási szolg.</t>
  </si>
  <si>
    <t>- Közvetített szolgáltatás</t>
  </si>
  <si>
    <t>-Szakmai tevékenységet segítő szolgáltatások</t>
  </si>
  <si>
    <t>-Egyéb szolgáltatások</t>
  </si>
  <si>
    <t>-Kiküldetés kiadásai</t>
  </si>
  <si>
    <t xml:space="preserve">-Működési célú ÁFA </t>
  </si>
  <si>
    <t>- Fizetendő ÁFA</t>
  </si>
  <si>
    <t>- Kamatkiadások</t>
  </si>
  <si>
    <t>- Egyéb dologi kiadások</t>
  </si>
  <si>
    <t>dologi kiadások összesen:</t>
  </si>
  <si>
    <t xml:space="preserve">ellátottak pénzbeli juttatásai </t>
  </si>
  <si>
    <t xml:space="preserve">egyéb működési célú kiadások : </t>
  </si>
  <si>
    <t xml:space="preserve">      ebből  egyéb működési célú támogatás ÁHT-on belülre </t>
  </si>
  <si>
    <t xml:space="preserve">                 egyéb működési célú kölcsönök ÁHT-on belülre</t>
  </si>
  <si>
    <t xml:space="preserve">                 egyéb működési célú támogatás ÁHT-on kívülre</t>
  </si>
  <si>
    <t xml:space="preserve">                 egyéb működési célú kölcsönök ÁHT-on kívülre</t>
  </si>
  <si>
    <t xml:space="preserve">beruházások  </t>
  </si>
  <si>
    <t>felújítások</t>
  </si>
  <si>
    <t xml:space="preserve">egyéb felhalmozási célú kiadások </t>
  </si>
  <si>
    <t xml:space="preserve">          ebből felhalmozási célú tám. ÁHT-on belülre</t>
  </si>
  <si>
    <t xml:space="preserve">                    felhalmozási célú kölcsönök ÁHT-on belülre</t>
  </si>
  <si>
    <t xml:space="preserve">                    lakástámogatás</t>
  </si>
  <si>
    <t xml:space="preserve">                   felhalmozási célú tám. ÁHT-on kívülre </t>
  </si>
  <si>
    <t xml:space="preserve">                   felhalmozási célú kölcsönök ÁHT-on kívülre </t>
  </si>
  <si>
    <t>finanszírozási kiadások( hitelek, kölcsönök törlesztése)</t>
  </si>
  <si>
    <t xml:space="preserve">2.Városellátó Intézmény </t>
  </si>
  <si>
    <t xml:space="preserve">3.Óvodák Igazgatósága </t>
  </si>
  <si>
    <t>4. Csongrádi Információs Központ</t>
  </si>
  <si>
    <t>5.Művelődési Központ és Városi Galéria</t>
  </si>
  <si>
    <t>6. Piroskavárosi Idősek Otthona</t>
  </si>
  <si>
    <t>7. Dr. Szarka Ö. Egyesített Eü.és Szociális intézmény</t>
  </si>
  <si>
    <t xml:space="preserve">INTÉZMÉNYEK ÖSSZESEN </t>
  </si>
  <si>
    <t>9. Hivatali feladatok</t>
  </si>
  <si>
    <t>10. Önkormányzati feladatok</t>
  </si>
  <si>
    <t>- Tőketörlesztés + kamatkiadás</t>
  </si>
  <si>
    <t xml:space="preserve">11.Homokhátsági Konzorcium Munkaszervezet </t>
  </si>
  <si>
    <t>- Tőketörlesztés + Kamatkiadás</t>
  </si>
  <si>
    <t>072111 Háziorvosi alapellátás</t>
  </si>
  <si>
    <t>ÖSSZEG FT-BAN</t>
  </si>
  <si>
    <t>Szolidaritási hozzájárulás megfizetése</t>
  </si>
  <si>
    <t xml:space="preserve">3. Óvodák Igazgatósága                               </t>
  </si>
  <si>
    <t>I. negyedéves 
módosítás</t>
  </si>
  <si>
    <t>IV/2. negyedéves módosítás</t>
  </si>
  <si>
    <t>2017.
dec. 31.</t>
  </si>
  <si>
    <t xml:space="preserve">GESZ </t>
  </si>
  <si>
    <t>2022. évi 
eredeti</t>
  </si>
  <si>
    <t>4. Városi Könyvtár és Információs Központ</t>
  </si>
  <si>
    <t>7. Dr. Szarka Ödön Egyesített Eü-i és Szociális Intézmény</t>
  </si>
  <si>
    <t xml:space="preserve">011130 Önkormányzatok és önkormányzati hivatalok jogalkotó és általános igazgatási tevékenysége </t>
  </si>
  <si>
    <t>41233 Hosszabb időtartamú közfoglalkoztatás</t>
  </si>
  <si>
    <t xml:space="preserve">Forgatási célú finanszírozási műveletek </t>
  </si>
  <si>
    <t xml:space="preserve">ATMÖT </t>
  </si>
  <si>
    <t>Óvodai iskolai szociális segítő tevékenység támogatása</t>
  </si>
  <si>
    <t>041233 Hossszabb időtartamú közfoglalkoztatás</t>
  </si>
  <si>
    <t xml:space="preserve">081045 Sportorvosi ellátás </t>
  </si>
  <si>
    <t>083050 Televíziós műsor szolgáltatás</t>
  </si>
  <si>
    <t xml:space="preserve">Előző évi költségvetési maradvány </t>
  </si>
  <si>
    <t>Állami támogatás megelőlegezés</t>
  </si>
  <si>
    <t>Fejlesztési hitel</t>
  </si>
  <si>
    <t>terv</t>
  </si>
  <si>
    <t>Központi, irányító szervi támogatások folyósítása</t>
  </si>
  <si>
    <t>-működési célú átvett pénzeszköz ÁH-on belülről egyéb</t>
  </si>
  <si>
    <t>5. Művelődési Központ és Városi Galéária</t>
  </si>
  <si>
    <t xml:space="preserve"> -      </t>
  </si>
  <si>
    <t xml:space="preserve"> MINDÖSSZESEN</t>
  </si>
  <si>
    <t>Csongrádi Információs Központ</t>
  </si>
  <si>
    <t>Beruházás</t>
  </si>
  <si>
    <t>Felújítás</t>
  </si>
  <si>
    <t>Csongrádi Alkotóház</t>
  </si>
  <si>
    <t>Dr. Szarka Ödön Egyesített Eü-i és Szociális Intézmény</t>
  </si>
  <si>
    <t xml:space="preserve">Dr. Szarka Ödön Egyesített Egészségügyi
és Szociális Intézmény </t>
  </si>
  <si>
    <t>MINDÖSSZESEN:</t>
  </si>
  <si>
    <t>Bevétel
Előirányzat megnevezése</t>
  </si>
  <si>
    <t>Kiadás
Előirányzat megnevezése</t>
  </si>
  <si>
    <t>2023. évi eredeti</t>
  </si>
  <si>
    <t>Tény
VI.30.</t>
  </si>
  <si>
    <t>Energia áremelkedés kompenzáció</t>
  </si>
  <si>
    <t>Települési önkormányzat  kulturális feladatainak kiegészítő támogatása</t>
  </si>
  <si>
    <t>Kulturális feladat bérjellegű támogatása</t>
  </si>
  <si>
    <t>081010 Önkormányzatok elszámolásai a központi költségvetéssel</t>
  </si>
  <si>
    <t>Jó tanuló, jó sportoló jutalmazása</t>
  </si>
  <si>
    <t>CSOTERM támogatása</t>
  </si>
  <si>
    <t>Kölcsönök visszafizetése</t>
  </si>
  <si>
    <t>016010 Országgyűlési, önkormányzati és eu. parlamenti képv. választás</t>
  </si>
  <si>
    <t>013210 Átfogó tervezési és statisztikai szolgáltatások</t>
  </si>
  <si>
    <t>2023. évi 
eredeti</t>
  </si>
  <si>
    <t>Tény 
VI.30.</t>
  </si>
  <si>
    <t>2023. évi
 eredeti</t>
  </si>
  <si>
    <t xml:space="preserve">Jó tanuló, jó sportoló </t>
  </si>
  <si>
    <t>107070 Menekültek, befogadottak ideiglenes ellátása, támogatása</t>
  </si>
  <si>
    <t>Államháztartáson belül megelőlegezés visszafizetése</t>
  </si>
  <si>
    <t>016010 Országgyűlési, önkormányzati és eu. parlamenti képviselő választáshoz kapcs. tev.</t>
  </si>
  <si>
    <t>2016. 
dec. 31.</t>
  </si>
  <si>
    <t xml:space="preserve">2018.
dec. 31. </t>
  </si>
  <si>
    <t xml:space="preserve">2019.
dec. 31. </t>
  </si>
  <si>
    <t xml:space="preserve">2020.
dec. 31. </t>
  </si>
  <si>
    <t xml:space="preserve">2021.
dec. 31. </t>
  </si>
  <si>
    <t xml:space="preserve">2022.
dec. 31. </t>
  </si>
  <si>
    <t>2023.  június 30.        Ft</t>
  </si>
  <si>
    <t>össz.
eFt</t>
  </si>
  <si>
    <t xml:space="preserve">1-30 nap
</t>
  </si>
  <si>
    <t xml:space="preserve">30-60 nap
</t>
  </si>
  <si>
    <t xml:space="preserve">61-90 nap
</t>
  </si>
  <si>
    <t xml:space="preserve">90 napon túli 
</t>
  </si>
  <si>
    <t xml:space="preserve">Összesen </t>
  </si>
  <si>
    <t>Óvodák Ig.</t>
  </si>
  <si>
    <t>Csemegi K. Könyvtár</t>
  </si>
  <si>
    <t>Dr. Szarka Ödön Egy. Eü-i Int.</t>
  </si>
  <si>
    <t>Polg. Hiv. összesen</t>
  </si>
  <si>
    <t>Önkormányzat</t>
  </si>
  <si>
    <t>Homokhátsági Munka-szervezet</t>
  </si>
  <si>
    <t>Szociális Ellátások Intézm.</t>
  </si>
  <si>
    <t xml:space="preserve">Dr. Szarka Ödön Egy. Eü-i Int. </t>
  </si>
  <si>
    <t>2023. évi 
terv Ft-ban</t>
  </si>
  <si>
    <t>Módosított
VI. 30.</t>
  </si>
  <si>
    <t>Tény
VI. 30.</t>
  </si>
  <si>
    <t xml:space="preserve">  - működési célú visszatérítendő támogatások, kölcsönök</t>
  </si>
  <si>
    <t>2023. évi terv
 Ft-ban</t>
  </si>
  <si>
    <t>4.908.306</t>
  </si>
  <si>
    <t>1.888.792
3.019.514</t>
  </si>
  <si>
    <t>282.418</t>
  </si>
  <si>
    <t xml:space="preserve">
Intézményfinanszírozási szakfeladat
Dr. Szarka Ödön Egyesített Egészségügyi és Szociális Intézmény
szem. j. 249.927Ft
járulék 32.491Ft 
</t>
  </si>
  <si>
    <t>Civil szervezetek támogatása</t>
  </si>
  <si>
    <t>Csongrád Város a Tehetségekért Alapítvány
pénzeszköz átadás</t>
  </si>
  <si>
    <t>Ellátottak juttatása</t>
  </si>
  <si>
    <t>Szabadidősport keret</t>
  </si>
  <si>
    <t>Csongrádi Színtársulat pénzeszköz átadás 
jelmez költségekre</t>
  </si>
  <si>
    <t xml:space="preserve">Önkormányzati vagyonnal való gazdálkodási feladat </t>
  </si>
  <si>
    <t>Művelődési Központ és Városi Galéria támogatása 
2 db Gree Confort X Klíma vásárlására a konferencia terembe</t>
  </si>
  <si>
    <t>Csongrádi Alkotóház támogatása Plein Air rendezvényre</t>
  </si>
  <si>
    <t xml:space="preserve">2023. évi 
előirányzat </t>
  </si>
  <si>
    <t xml:space="preserve">    a. intézményi működési bevétel</t>
  </si>
  <si>
    <t xml:space="preserve">    b. vagyongazdálkodás működési bevétele </t>
  </si>
  <si>
    <t xml:space="preserve">    c. vagyongazdálkodás működési célú támogatása</t>
  </si>
  <si>
    <t xml:space="preserve">    d. közhatalmi bevételek</t>
  </si>
  <si>
    <t xml:space="preserve">    e. működési célú támogatás
       államháztartáson belülről 
      </t>
  </si>
  <si>
    <t xml:space="preserve">    f. felhalmozási és tőkejellegű bevételek </t>
  </si>
  <si>
    <t xml:space="preserve">    g. működési célú pénzeszköz átvétel</t>
  </si>
  <si>
    <t xml:space="preserve">    h. felhalmozási célú pénzeszköz átvétel 
       támogatásértékű bevétel </t>
  </si>
  <si>
    <t xml:space="preserve">    i. támogatási kölcsönök visszatérülése </t>
  </si>
  <si>
    <t xml:space="preserve">    j. likvid hitel </t>
  </si>
  <si>
    <t xml:space="preserve">    k. állami támogatás megelőlegezés</t>
  </si>
  <si>
    <t xml:space="preserve">    l. Előző évi költségvetési maradvány 
      igénybevétele</t>
  </si>
  <si>
    <t xml:space="preserve">    m. Összesen </t>
  </si>
  <si>
    <t xml:space="preserve">   a. személyi juttatás </t>
  </si>
  <si>
    <t xml:space="preserve">   b. járulékok </t>
  </si>
  <si>
    <t xml:space="preserve">   c. ellátottak pénzbeli juttatása </t>
  </si>
  <si>
    <t xml:space="preserve">   d. egyéb dologi kiadások </t>
  </si>
  <si>
    <t xml:space="preserve">   e. egyéb működési célú kiadás</t>
  </si>
  <si>
    <t xml:space="preserve">   f. beruházások</t>
  </si>
  <si>
    <t xml:space="preserve">   g. felújítások</t>
  </si>
  <si>
    <t xml:space="preserve">   h. kölcsön nyújtása </t>
  </si>
  <si>
    <t xml:space="preserve">   i. felhalmozási célú támogatás nyújtása</t>
  </si>
  <si>
    <t xml:space="preserve">   j. fejlesztési hitel törlesztés</t>
  </si>
  <si>
    <t xml:space="preserve">   k. likvid hitel törlesztése </t>
  </si>
  <si>
    <t>Oppidum Csongrád Alapítvány 100 éve újra város Csongrád c. forráskiadvány nyomdaköltségeire</t>
  </si>
  <si>
    <t>Városi rendezvénykeret</t>
  </si>
  <si>
    <t>GESZ intézményfinanszírozás 27 fő kísérő részére ebéd biztosítása a Napközis Erzsébet-tábor idejére</t>
  </si>
  <si>
    <t xml:space="preserve">Városi rendezvénykeret </t>
  </si>
  <si>
    <t>3.</t>
  </si>
  <si>
    <t xml:space="preserve">Szociális jellegű közfoglalkoztatás
2023.03.01. - 2024.02.29. 20 fő </t>
  </si>
  <si>
    <t>2.682.846</t>
  </si>
  <si>
    <t>személyi juttatás 1.951.800Ft
járulék 126.868Ft
dologi 604.178Ft</t>
  </si>
  <si>
    <t>7.873.570</t>
  </si>
  <si>
    <t xml:space="preserve">Önkormányzat elszámolásai költségvetési szerveivel 
Dr. Szarka Ödön Egy. Eü-i és Szoc. Intézmény
Személyi juttatás 1.671.497Ft
Járulékok 217.295Ft
Piroskavárosi Idősek Otthona
szem. j. 2.672.136Ft
járulékok 347.378Ft
</t>
  </si>
  <si>
    <t>Energetikai felújítás 2023-as terhelése</t>
  </si>
  <si>
    <t>Hajdú vízmelegítő</t>
  </si>
  <si>
    <t>Nyílt Nap a Csongrádi Művésztelepen</t>
  </si>
  <si>
    <t>Csongrádi Alkotóház 45. évi jubileumi programsorozata</t>
  </si>
  <si>
    <t>Villa épületben központi fűtés és gázvezeték felújítás</t>
  </si>
  <si>
    <t>Átcsoportosítás beruházásra</t>
  </si>
  <si>
    <t>Személyi juttatás</t>
  </si>
  <si>
    <t>Járulék</t>
  </si>
  <si>
    <t>Beruházás ÁFA</t>
  </si>
  <si>
    <t>Dr. Szarka Ödön Egyesített Egészségügyi Intézmény</t>
  </si>
  <si>
    <t>Beruházás összesen:</t>
  </si>
  <si>
    <t>NKA 208113/00004 Kárpát-Medencei Konferencia</t>
  </si>
  <si>
    <t>CLLD TOP-7.1.1-16-H-ESZA-2020-02040 Majális</t>
  </si>
  <si>
    <t>CLLD TOP-7.1.1-16-H-ESZA-2020-02035 Adventől-Adventi</t>
  </si>
  <si>
    <t>switch</t>
  </si>
  <si>
    <t>botmixer</t>
  </si>
  <si>
    <t>könyvek</t>
  </si>
  <si>
    <t>aljzatbetonozás Bercsényi</t>
  </si>
  <si>
    <t>lámpa</t>
  </si>
  <si>
    <t>Csongrád-Csanád Vármegyei Kormányhivatal</t>
  </si>
  <si>
    <t>Átvett pénz Közfoglalkoztatottak</t>
  </si>
  <si>
    <t>Közfoglalkoztatottak bér</t>
  </si>
  <si>
    <t>Közfoglalkoztatottak járulék</t>
  </si>
  <si>
    <t>átcsoportosítás</t>
  </si>
  <si>
    <t>dologi csökken</t>
  </si>
  <si>
    <t>klíma különbözet</t>
  </si>
  <si>
    <t xml:space="preserve">Csongrádi Információs Központ Csemegi Károly Könyvtár és Tari László Múzeum </t>
  </si>
  <si>
    <t>átvett pénz</t>
  </si>
  <si>
    <t>viselet, karaktercipő Csoóri pályázat</t>
  </si>
  <si>
    <t>tv Csoóri pályázat</t>
  </si>
  <si>
    <t>poroltó</t>
  </si>
  <si>
    <t>dologi helyesbítés</t>
  </si>
  <si>
    <t>beruházás helyesbítés</t>
  </si>
  <si>
    <t>Mars Mo. (Bokrosi rendezvény)</t>
  </si>
  <si>
    <t>dologi kiadás</t>
  </si>
  <si>
    <t>SWR MS Macrium server edition</t>
  </si>
  <si>
    <t>Monitor</t>
  </si>
  <si>
    <t xml:space="preserve">SWR MS Macrium server edition </t>
  </si>
  <si>
    <t>Galéria ablakcsere</t>
  </si>
  <si>
    <t>Piroskavárosi Szociális Család- és Gyermekjóléti Intézmény</t>
  </si>
  <si>
    <t>Gorenje hűtőgép (Családsegítő Központ)</t>
  </si>
  <si>
    <t>Erzsébet tábor 70% előleg</t>
  </si>
  <si>
    <t>Erzsébet tábor  7 hét</t>
  </si>
  <si>
    <t>Hűtőszekrény</t>
  </si>
  <si>
    <t>Zöldségszeletelő és sajtreszelő</t>
  </si>
  <si>
    <t>Polár klíma 4 db</t>
  </si>
  <si>
    <t>Nyílászáró csere</t>
  </si>
  <si>
    <t>Homlokzat szigetelés</t>
  </si>
  <si>
    <t>Beruházás (5 db klímaberendezés Temlom. u. bölcsöde)</t>
  </si>
  <si>
    <t>Zöldség- és sajtreszelő konyhára</t>
  </si>
  <si>
    <t>Működési bevétel</t>
  </si>
  <si>
    <t xml:space="preserve">Esély Szociális Alapellátási Központ "Sportos Egészségnap" c. programhoz érmek, kupák vásárlására </t>
  </si>
  <si>
    <t>Autómentes Napra /Mobilitás hét/</t>
  </si>
  <si>
    <t xml:space="preserve">Könyvtári érdekeltségnövelő támogatás </t>
  </si>
  <si>
    <t>OKFŐ/71062/3/2022  Egészségfejlesztési Iroda 2022. évi működésére</t>
  </si>
  <si>
    <t>Hagyományőrző Húsvétolásra</t>
  </si>
  <si>
    <t>TOP-PLUSZ-1.3.1-21-CS1-2022-00003</t>
  </si>
  <si>
    <t xml:space="preserve">Csongrád és Csanytelek Ivóvízmin. Társulás megszűnése </t>
  </si>
  <si>
    <t>Csongrádi Alkotóház előző évi pály. előleg megtérítése</t>
  </si>
  <si>
    <t xml:space="preserve">TOP.5.1.2-15-CS1-2016-00003 Helyi foglalk. pe. átadás </t>
  </si>
  <si>
    <t xml:space="preserve">Új településrendezési eszközök </t>
  </si>
  <si>
    <t>Csongrád, Ipari Park területén 20 KV-os légvezeték kiváltása</t>
  </si>
  <si>
    <t>Csongrád-Bokros, 0505/125 hrsz terület előtt termálvezeték kiépítése</t>
  </si>
  <si>
    <t>Csongrád Kézilabda Munkacsarnok ivóvízbekötés</t>
  </si>
  <si>
    <t>Kézilabda csarnok szennyvízátemelő létesítése</t>
  </si>
  <si>
    <t>Templom utcai óvoda fémkapu kivitelezés, szerelés</t>
  </si>
  <si>
    <t>Ipari Park 2122/51 hrsz 3*100 A kapacitásbővítés</t>
  </si>
  <si>
    <t>Lakossági járdaépítés (sóder, homok, kavics)</t>
  </si>
  <si>
    <t>Vízilabda sportmedence fedésének engedélyezési terv készítése</t>
  </si>
  <si>
    <t>Faragó kripta felújítás</t>
  </si>
  <si>
    <t>Galéria bejárati ajtó nyilászáró csere</t>
  </si>
  <si>
    <t>Központi városrész rehab. Kertépítészeti kiviteli terv</t>
  </si>
  <si>
    <t>Központi városrész rehab. Közvilágítási  kiviteli terv</t>
  </si>
  <si>
    <t>Templom utcai óvoda nagykapu bejáró betonozás</t>
  </si>
  <si>
    <t>Templom utcai Óvoda radiátorcsere gépészeti tervek elkészítése</t>
  </si>
  <si>
    <t>Bökényi Óvoda radiátorcsere gépészeti tervek elkészítése</t>
  </si>
  <si>
    <t>Műemlék halászházak megerősítéséhez építészeti terv</t>
  </si>
  <si>
    <t>Polgármesteri Hivatal kazánház gépészeti tervek</t>
  </si>
  <si>
    <t>Havaria építési rekonstrukció Ivóvíz bekötővezeték rekonstrukció</t>
  </si>
  <si>
    <t>Havaria építési rekonstrukció</t>
  </si>
  <si>
    <t>Havaria építési rekonstrukció Csongrád,Szentháromság tér 11 Tolózár rekonstrukció</t>
  </si>
  <si>
    <t>Első lakáshoz jutók kölcsön, támogatás</t>
  </si>
  <si>
    <t>Fejlesztési hitel törlesztés</t>
  </si>
  <si>
    <t>Piroskavárosi Szociális és Rehab. Fogl. Nonprofit Kft beruházásra átadott pe.</t>
  </si>
  <si>
    <t>Csongrádi óvodák fejlesztéséhez kapcs. környezetrendezési tervek</t>
  </si>
  <si>
    <t>Csongrád, Iskola u. 2. (könyvesbolt) hátsó helyiség műanyag nyílászáró csere</t>
  </si>
  <si>
    <t>Szent Rókus tér 6. plébánia megsüllyedt falszakaszai</t>
  </si>
  <si>
    <t>Havaria építési rekonstrukció Csongrád, Dob u. 16. tűzcsap rekonstrukció</t>
  </si>
  <si>
    <t>Havaria építési rekonstrukció Csongrád, Budai Nagy A. u.- Mikszáth K. u. csomópont rekonstrukció</t>
  </si>
  <si>
    <t>Csongrád, Attila u. 7.  ivóvíz bekötővezeték rekonstrukció Havaria építési rekonstrukció</t>
  </si>
  <si>
    <t>Havaria építési rekonstrukció Csongrád, Pozsonyi u. 1.</t>
  </si>
  <si>
    <t>Havaria építési rekonstrukció Csongrád, Fő u. - Árvíz u. ivóvíz gerincvezeték és tolózár rekonstrukció</t>
  </si>
  <si>
    <t>Havaria építési rekonstrukció Csongrád, Móra F. rakpart 37. aknás csomópont rekonstrukció</t>
  </si>
  <si>
    <t>Rév István u. burkolat felújítás engedélyezési tervdokumentáció</t>
  </si>
  <si>
    <t>Csongrád, Fő utca 17-21. sz. ingatlan előtt várakozóhely kialakítása</t>
  </si>
  <si>
    <t>Csongrád, Ipari Park víz- és szennyvízhálózat bővítés</t>
  </si>
  <si>
    <t>Attila u. - Móra F. u. körforgalomi csomópont  átalakítás kiviteli tervek</t>
  </si>
  <si>
    <t>Csongrád Kézilabda Munkacsarnok szennyvízbekötés</t>
  </si>
  <si>
    <t>Csongrád, Jókai utca 3/1. önk. lakás aljzatcsere</t>
  </si>
  <si>
    <t>Futballpálya felújítás Sport u. 2.</t>
  </si>
  <si>
    <t>Csongrád, Jókai utca 3/1. önk.lakás vizes blokk kialakítás</t>
  </si>
  <si>
    <t>Fő utca 2-4. 4/64. önk. lakás ajtócsere</t>
  </si>
  <si>
    <t>Fő utca 2-4. 3/59. önk. lakás ajtócsere</t>
  </si>
  <si>
    <t>Jókai utca 3/1. önk. lakás felújítás</t>
  </si>
  <si>
    <t>662/1 hrsz. alatt létesítendő kompl. geoterm. közműrendszer tartalék/kapacitásbővítő 2.sz.termálkút létes.vízjogi eng.terv, engedélyezt.elj.</t>
  </si>
  <si>
    <t>Szentesi út, Hunyadi tér, Szentháromság tér, Fő u., Dob.u.,Kereszt u. határolt tömb rehab.közl.szakág eng. és kiv. tervdok. fedvény terv</t>
  </si>
  <si>
    <t>Havaria építési rekonstrukció Csongrád, Budai N. A. u. 14/4. tolózár rekonstrukció</t>
  </si>
  <si>
    <t>Csongrád, Kereszt u. - Zrínyi u. sarok tolózár rekonstrukció</t>
  </si>
  <si>
    <t>Homokföveny Idegenforgalmi Szoc. Szövetkezet defibrillátor vás. átadott pe.</t>
  </si>
  <si>
    <t>Felújítás:</t>
  </si>
  <si>
    <t xml:space="preserve">Beruházás összesen: </t>
  </si>
  <si>
    <t xml:space="preserve">Hangfal </t>
  </si>
  <si>
    <t>Switch</t>
  </si>
  <si>
    <t>Botmixer</t>
  </si>
  <si>
    <t>Mosogatógépek</t>
  </si>
  <si>
    <t>Tálalószekrény</t>
  </si>
  <si>
    <t>Talicska</t>
  </si>
  <si>
    <t>Mászóháló, rámpakötél</t>
  </si>
  <si>
    <t>Külső adathordozó</t>
  </si>
  <si>
    <t>Könyvek</t>
  </si>
  <si>
    <t>Viselet Csoóri pályázatból</t>
  </si>
  <si>
    <t>Lámpa</t>
  </si>
  <si>
    <t>Klíma</t>
  </si>
  <si>
    <t>Energetikai felújítás ablakcsere</t>
  </si>
  <si>
    <t>Klímaberendezés Gyöngyvirág utcai rendelő</t>
  </si>
  <si>
    <t>Kaputelefon szett Gyöngyvirág utcai rendelő</t>
  </si>
  <si>
    <t>Lézernyomtató Gyöngyvirág utcai rendelő</t>
  </si>
  <si>
    <t>Homlokzat hőszigetelés Gondviselés Háza</t>
  </si>
  <si>
    <t>Tetőablak csere Gondviselés Háza</t>
  </si>
  <si>
    <t>Födém szigetelés Őszülő Otthon</t>
  </si>
  <si>
    <t>Gázkazánok és radiátorok cseréje Gondviselés Háza és Őszülő Otthon</t>
  </si>
  <si>
    <t>Erzsébet tábor részvételi biztosíték 277 fő *500 Ft</t>
  </si>
  <si>
    <t>Piroskavárosi SZCSGYI intézményfinanszírozás</t>
  </si>
  <si>
    <t>Ellátottak juttatásai</t>
  </si>
  <si>
    <t>Erzsébet tábor 30%-os költségének megelőlegezése</t>
  </si>
  <si>
    <t>Egészségügyi díj Semmelweis Nap 4 fő *100.000 Ft</t>
  </si>
  <si>
    <t>Koch Sándor CSMTIT támogatás</t>
  </si>
  <si>
    <t>Civil szervezetek működési támogatása</t>
  </si>
  <si>
    <t>Csongrádi Óvodák Igazgatósága intézményfinanszírozás</t>
  </si>
  <si>
    <t>Művelődési Központ és Városi Galéria intézményfinanszírozás</t>
  </si>
  <si>
    <t>Egyéb szociális pénzb. és term. ellátások</t>
  </si>
  <si>
    <t>Önk. vagyonnal való gazd. kapcs. feladatok</t>
  </si>
  <si>
    <t>Műk. c. pénzeszköz átadás</t>
  </si>
  <si>
    <t>Önk. vagyonnal való gazd.kapcs.feladatok</t>
  </si>
  <si>
    <t>Csongrádi Információs Központ Csemegi K. Könyvtár és Tari L. Múzeum intézményfinanszírozás</t>
  </si>
  <si>
    <t xml:space="preserve">Klíma berendezések (8 db) vásárlása </t>
  </si>
  <si>
    <t>Művelődési Központ udvari épület régi szolgálati lakás) homlokzat, tető felújítás</t>
  </si>
  <si>
    <t xml:space="preserve">Önkormányzatok elszámolásai működési célú költségvetési támogatás
Szociális ágazati pótlék 
2023. 06. hó 4.908.306Ft
</t>
  </si>
  <si>
    <t xml:space="preserve">Szociális ágazgatban egészségügyi végzettséghez kötött munkakörben foglalkoztatott egészségügyi dolgozók kiegészítő pótléka
2023. 06. hó 282.418Ft
</t>
  </si>
  <si>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</t>
    </r>
    <r>
      <rPr>
        <sz val="9"/>
        <rFont val="Times New Roman"/>
        <family val="1"/>
        <charset val="238"/>
      </rPr>
      <t xml:space="preserve">  A Pü/24-2/2023. sz. előterjesztés  6. melléklete</t>
    </r>
    <r>
      <rPr>
        <b/>
        <sz val="10"/>
        <rFont val="Times New Roman"/>
        <family val="1"/>
        <charset val="238"/>
      </rPr>
      <t xml:space="preserve">
6. PÁLYÁZATON NYERT PÉNZÖSSZEGEK ÉS ÖNKORMÁNYZAT ÁLTAL BIZTOSÍTOTT ÖNERŐ 
2023. I. FÉLÉVBEN</t>
    </r>
  </si>
  <si>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</t>
    </r>
    <r>
      <rPr>
        <sz val="9"/>
        <rFont val="Times New Roman"/>
        <family val="1"/>
        <charset val="238"/>
      </rPr>
      <t xml:space="preserve">  A Pü/24-2/2023. sz. előterjesztés 9. melléklete</t>
    </r>
    <r>
      <rPr>
        <b/>
        <sz val="10"/>
        <rFont val="Times New Roman"/>
        <family val="1"/>
        <charset val="238"/>
      </rPr>
      <t xml:space="preserve">
9. PÉNZFORGALOMBAN MEGVALÓSULT BERUHÁZÁSI, FELÚJÍTÁSI FELADATOK 
2023. I. FÉLÉVBEN
</t>
    </r>
    <r>
      <rPr>
        <sz val="10"/>
        <rFont val="Times New Roman"/>
        <family val="1"/>
        <charset val="238"/>
      </rPr>
      <t>(ASP GAZDÁLKODÁSI RENDSZERBEN LÉVŐ INTÉZMÉNYEK NÉLKÜL KIADÁSI TÁBLÁVAL MEGEGYEZŐEN)</t>
    </r>
  </si>
  <si>
    <t>Önormányzati lakás bérlői által elvégzett felújításokra átadott pe.</t>
  </si>
  <si>
    <t xml:space="preserve">Havaria építési rekonstrukció </t>
  </si>
  <si>
    <t>Intézmény</t>
  </si>
  <si>
    <t xml:space="preserve">2023. évi  tervezett összeg
Ft </t>
  </si>
  <si>
    <t>2023. évi I. féléves felhasználás
 Ft</t>
  </si>
  <si>
    <t>GESZ</t>
  </si>
  <si>
    <t>Csongrádi Információs Központ Csemegi Károly Könyvtár és Tari László Múzeum</t>
  </si>
  <si>
    <t>Művelődési Központ és Városi Galéria Továbbszámlázás</t>
  </si>
  <si>
    <t>Dr. Szarka Ödön Egyesített Egészségügyi és Szoc. Intézmény</t>
  </si>
  <si>
    <t xml:space="preserve">Önkormányzat 
</t>
  </si>
  <si>
    <t>Csongrádi Közmű Kft. Fürdő</t>
  </si>
  <si>
    <t>Közvilágítás</t>
  </si>
  <si>
    <t>Esély Szociális Alapellátási Központ</t>
  </si>
  <si>
    <r>
      <t xml:space="preserve">12. Kimutatás az </t>
    </r>
    <r>
      <rPr>
        <b/>
        <u/>
        <sz val="11"/>
        <rFont val="Times New Roman"/>
        <family val="1"/>
        <charset val="238"/>
      </rPr>
      <t>gázfogyasztás</t>
    </r>
    <r>
      <rPr>
        <b/>
        <sz val="11"/>
        <rFont val="Times New Roman"/>
        <family val="1"/>
        <charset val="238"/>
      </rPr>
      <t xml:space="preserve"> mennyiségéről, tervezett összegéről és I. féléves felhasználásáról
 2023. évben</t>
    </r>
  </si>
  <si>
    <r>
      <t xml:space="preserve">11. Kimutatás az </t>
    </r>
    <r>
      <rPr>
        <b/>
        <u/>
        <sz val="11"/>
        <rFont val="Times New Roman"/>
        <family val="1"/>
        <charset val="238"/>
      </rPr>
      <t>áramfogyasztás</t>
    </r>
    <r>
      <rPr>
        <b/>
        <sz val="11"/>
        <rFont val="Times New Roman"/>
        <family val="1"/>
        <charset val="238"/>
      </rPr>
      <t xml:space="preserve"> mennyiségéről, tervezett összegéről és I. féléves felhasználásáról
 2023. évben</t>
    </r>
  </si>
  <si>
    <r>
      <t xml:space="preserve">13. Kimutatás a </t>
    </r>
    <r>
      <rPr>
        <b/>
        <u/>
        <sz val="11"/>
        <rFont val="Times New Roman"/>
        <family val="1"/>
        <charset val="238"/>
      </rPr>
      <t>termálenergia</t>
    </r>
    <r>
      <rPr>
        <b/>
        <sz val="11"/>
        <rFont val="Times New Roman"/>
        <family val="1"/>
        <charset val="238"/>
      </rPr>
      <t xml:space="preserve"> fogyasztás mennyiségéről és I. féléves felhasználásáról
 2023. évben</t>
    </r>
  </si>
  <si>
    <t>-Reklám- és propaganda kiadások</t>
  </si>
  <si>
    <t>5 db klímaberendezés Templom u. Bölcsőde</t>
  </si>
  <si>
    <r>
      <rPr>
        <u/>
        <sz val="10.5"/>
        <rFont val="Times New Roman"/>
        <family val="1"/>
        <charset val="238"/>
      </rPr>
      <t>Megjegyzés</t>
    </r>
    <r>
      <rPr>
        <sz val="10.5"/>
        <rFont val="Times New Roman"/>
        <family val="1"/>
        <charset val="238"/>
      </rPr>
      <t>: A gáz- és áramfogyasztási adatok több intézménynél nem a tényleges fogyasztást tükrözik, mivel egyrészt kalkulált adatok alapján számlázott a szolgáltató, másrészt 2022. évről áthúzódó fogyasztási adatok is megjelennek az I. féléves felhasználásban esetenként.</t>
    </r>
  </si>
  <si>
    <r>
      <rPr>
        <u/>
        <sz val="10"/>
        <rFont val="Times New Roman"/>
        <family val="1"/>
        <charset val="238"/>
      </rPr>
      <t>Megjegyzés</t>
    </r>
    <r>
      <rPr>
        <sz val="10"/>
        <rFont val="Times New Roman"/>
        <family val="1"/>
        <charset val="238"/>
      </rPr>
      <t>: A gáz- és áramfogyasztási adatok több intézménynél nem a tényleges fogyasztást tükrözik, mivel egyrészt kalkulált adatok alapján számlázott a szolgáltató, másrészt 2022. évről áthúzódó fogyasztási adatok is megjelennek az I. féléves felhasználásban esetenként.</t>
    </r>
  </si>
</sst>
</file>

<file path=xl/styles.xml><?xml version="1.0" encoding="utf-8"?>
<styleSheet xmlns="http://schemas.openxmlformats.org/spreadsheetml/2006/main">
  <numFmts count="4">
    <numFmt numFmtId="43" formatCode="_-* #,##0.00\ _F_t_-;\-* #,##0.00\ _F_t_-;_-* &quot;-&quot;??\ _F_t_-;_-@_-"/>
    <numFmt numFmtId="164" formatCode="#,##0;[Red]\-#,##0"/>
    <numFmt numFmtId="165" formatCode="_-* #,##0\ _F_t_-;\-* #,##0\ _F_t_-;_-* &quot;-&quot;??\ _F_t_-;_-@_-"/>
    <numFmt numFmtId="166" formatCode="_-* #,##0\ _F_t_-;\-* #,##0\ _F_t_-;_-* &quot;-&quot;??\ _F_t_-;_-@"/>
  </numFmts>
  <fonts count="56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Arial CE"/>
      <charset val="238"/>
    </font>
    <font>
      <b/>
      <sz val="10"/>
      <name val="Times New Roman"/>
      <family val="1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11.5"/>
      <name val="Times New Roman"/>
      <family val="1"/>
      <charset val="238"/>
    </font>
    <font>
      <sz val="10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sz val="9"/>
      <name val="Times New Roman"/>
      <family val="1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8"/>
      <name val="Times New Roman"/>
      <family val="1"/>
    </font>
    <font>
      <i/>
      <sz val="10"/>
      <name val="Times New Roman"/>
      <family val="1"/>
      <charset val="238"/>
    </font>
    <font>
      <i/>
      <sz val="13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Arial CE"/>
      <charset val="238"/>
    </font>
    <font>
      <sz val="10"/>
      <color theme="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0.5"/>
      <name val="Times New Roman"/>
      <family val="1"/>
      <charset val="238"/>
    </font>
    <font>
      <b/>
      <sz val="10.5"/>
      <name val="Times New Roman"/>
      <family val="1"/>
    </font>
    <font>
      <b/>
      <sz val="12"/>
      <name val="Times New Roman"/>
      <family val="1"/>
    </font>
    <font>
      <sz val="11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333333"/>
      <name val="Times New Roman"/>
      <family val="1"/>
      <charset val="238"/>
    </font>
    <font>
      <u/>
      <sz val="11"/>
      <name val="Times New Roman"/>
      <family val="1"/>
      <charset val="238"/>
    </font>
    <font>
      <strike/>
      <sz val="10"/>
      <name val="Arial"/>
      <family val="2"/>
      <charset val="238"/>
    </font>
    <font>
      <b/>
      <strike/>
      <sz val="11"/>
      <name val="Times New Roman"/>
      <family val="1"/>
      <charset val="238"/>
    </font>
    <font>
      <sz val="10.5"/>
      <name val="Arial"/>
      <family val="2"/>
      <charset val="238"/>
    </font>
    <font>
      <b/>
      <sz val="6"/>
      <name val="Times New Roman"/>
      <family val="1"/>
      <charset val="238"/>
    </font>
    <font>
      <sz val="6"/>
      <name val="Times New Roman"/>
      <family val="1"/>
      <charset val="238"/>
    </font>
    <font>
      <u/>
      <sz val="10.5"/>
      <name val="Times New Roman"/>
      <family val="1"/>
      <charset val="238"/>
    </font>
    <font>
      <u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5" fillId="0" borderId="0"/>
    <xf numFmtId="0" fontId="20" fillId="0" borderId="0"/>
    <xf numFmtId="0" fontId="5" fillId="0" borderId="0"/>
    <xf numFmtId="0" fontId="20" fillId="0" borderId="0"/>
    <xf numFmtId="43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5" fillId="0" borderId="0"/>
    <xf numFmtId="165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</cellStyleXfs>
  <cellXfs count="663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4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3" fontId="0" fillId="0" borderId="0" xfId="0" applyNumberFormat="1"/>
    <xf numFmtId="0" fontId="0" fillId="0" borderId="0" xfId="0" applyAlignment="1">
      <alignment wrapText="1"/>
    </xf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wrapText="1"/>
    </xf>
    <xf numFmtId="0" fontId="0" fillId="0" borderId="13" xfId="0" applyBorder="1"/>
    <xf numFmtId="0" fontId="6" fillId="0" borderId="12" xfId="0" applyFont="1" applyBorder="1"/>
    <xf numFmtId="0" fontId="6" fillId="0" borderId="12" xfId="0" applyFont="1" applyBorder="1" applyAlignment="1">
      <alignment wrapText="1"/>
    </xf>
    <xf numFmtId="3" fontId="5" fillId="0" borderId="12" xfId="0" applyNumberFormat="1" applyFont="1" applyBorder="1"/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1" fontId="7" fillId="0" borderId="0" xfId="2" applyNumberFormat="1" applyFont="1"/>
    <xf numFmtId="1" fontId="15" fillId="0" borderId="0" xfId="2" applyNumberFormat="1" applyFont="1"/>
    <xf numFmtId="1" fontId="22" fillId="0" borderId="0" xfId="2" applyNumberFormat="1" applyFont="1"/>
    <xf numFmtId="1" fontId="23" fillId="0" borderId="0" xfId="2" applyNumberFormat="1" applyFont="1"/>
    <xf numFmtId="1" fontId="15" fillId="0" borderId="0" xfId="2" applyNumberFormat="1" applyFont="1" applyAlignment="1">
      <alignment wrapText="1"/>
    </xf>
    <xf numFmtId="3" fontId="24" fillId="0" borderId="1" xfId="2" applyNumberFormat="1" applyFont="1" applyBorder="1"/>
    <xf numFmtId="3" fontId="25" fillId="0" borderId="1" xfId="2" applyNumberFormat="1" applyFont="1" applyFill="1" applyBorder="1"/>
    <xf numFmtId="0" fontId="12" fillId="0" borderId="1" xfId="2" applyFont="1" applyBorder="1" applyAlignment="1">
      <alignment horizontal="justify" vertical="center" wrapText="1"/>
    </xf>
    <xf numFmtId="49" fontId="22" fillId="0" borderId="0" xfId="2" applyNumberFormat="1" applyFont="1"/>
    <xf numFmtId="3" fontId="25" fillId="0" borderId="1" xfId="2" applyNumberFormat="1" applyFont="1" applyBorder="1"/>
    <xf numFmtId="3" fontId="26" fillId="2" borderId="1" xfId="2" applyNumberFormat="1" applyFont="1" applyFill="1" applyBorder="1" applyAlignment="1">
      <alignment horizontal="center" vertical="center"/>
    </xf>
    <xf numFmtId="49" fontId="14" fillId="0" borderId="1" xfId="2" applyNumberFormat="1" applyFont="1" applyBorder="1" applyAlignment="1">
      <alignment horizontal="justify" vertical="center" wrapText="1"/>
    </xf>
    <xf numFmtId="0" fontId="15" fillId="0" borderId="17" xfId="2" applyFont="1" applyBorder="1"/>
    <xf numFmtId="1" fontId="10" fillId="0" borderId="0" xfId="2" applyNumberFormat="1" applyFont="1" applyAlignment="1">
      <alignment horizontal="center" vertical="center"/>
    </xf>
    <xf numFmtId="3" fontId="26" fillId="0" borderId="1" xfId="2" applyNumberFormat="1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 wrapText="1"/>
    </xf>
    <xf numFmtId="3" fontId="24" fillId="0" borderId="1" xfId="2" applyNumberFormat="1" applyFont="1" applyBorder="1" applyAlignment="1">
      <alignment horizontal="right" vertical="center" wrapText="1"/>
    </xf>
    <xf numFmtId="0" fontId="15" fillId="0" borderId="1" xfId="2" applyFont="1" applyBorder="1" applyAlignment="1">
      <alignment horizontal="justify" vertical="center" wrapText="1"/>
    </xf>
    <xf numFmtId="3" fontId="24" fillId="0" borderId="1" xfId="2" applyNumberFormat="1" applyFont="1" applyBorder="1" applyAlignment="1">
      <alignment horizontal="right" wrapText="1"/>
    </xf>
    <xf numFmtId="0" fontId="13" fillId="0" borderId="1" xfId="2" applyFont="1" applyBorder="1" applyAlignment="1">
      <alignment horizontal="justify" vertical="center" wrapText="1"/>
    </xf>
    <xf numFmtId="1" fontId="11" fillId="0" borderId="0" xfId="2" applyNumberFormat="1" applyFont="1" applyAlignment="1">
      <alignment horizontal="center" vertical="center"/>
    </xf>
    <xf numFmtId="3" fontId="25" fillId="0" borderId="1" xfId="2" applyNumberFormat="1" applyFont="1" applyFill="1" applyBorder="1" applyAlignment="1">
      <alignment horizontal="right"/>
    </xf>
    <xf numFmtId="1" fontId="15" fillId="0" borderId="1" xfId="2" applyNumberFormat="1" applyFont="1" applyBorder="1"/>
    <xf numFmtId="49" fontId="15" fillId="0" borderId="1" xfId="2" applyNumberFormat="1" applyFont="1" applyBorder="1" applyAlignment="1">
      <alignment horizontal="justify" vertical="center" wrapText="1"/>
    </xf>
    <xf numFmtId="0" fontId="15" fillId="0" borderId="1" xfId="2" applyFont="1" applyBorder="1" applyAlignment="1">
      <alignment horizontal="left" vertical="center" wrapText="1"/>
    </xf>
    <xf numFmtId="3" fontId="15" fillId="0" borderId="1" xfId="2" applyNumberFormat="1" applyFont="1" applyBorder="1"/>
    <xf numFmtId="1" fontId="9" fillId="0" borderId="0" xfId="2" applyNumberFormat="1" applyFont="1"/>
    <xf numFmtId="1" fontId="15" fillId="0" borderId="1" xfId="2" applyNumberFormat="1" applyFont="1" applyBorder="1" applyAlignment="1">
      <alignment wrapText="1"/>
    </xf>
    <xf numFmtId="1" fontId="13" fillId="0" borderId="1" xfId="2" applyNumberFormat="1" applyFont="1" applyBorder="1"/>
    <xf numFmtId="1" fontId="10" fillId="0" borderId="0" xfId="2" applyNumberFormat="1" applyFont="1"/>
    <xf numFmtId="1" fontId="12" fillId="0" borderId="1" xfId="2" applyNumberFormat="1" applyFont="1" applyBorder="1"/>
    <xf numFmtId="1" fontId="12" fillId="0" borderId="1" xfId="2" applyNumberFormat="1" applyFont="1" applyBorder="1" applyAlignment="1">
      <alignment wrapText="1"/>
    </xf>
    <xf numFmtId="1" fontId="22" fillId="0" borderId="0" xfId="2" applyNumberFormat="1" applyFont="1" applyAlignment="1">
      <alignment horizontal="center"/>
    </xf>
    <xf numFmtId="1" fontId="2" fillId="0" borderId="1" xfId="2" applyNumberFormat="1" applyFont="1" applyBorder="1" applyAlignment="1">
      <alignment horizontal="center"/>
    </xf>
    <xf numFmtId="1" fontId="16" fillId="0" borderId="0" xfId="2" applyNumberFormat="1" applyFont="1"/>
    <xf numFmtId="1" fontId="8" fillId="0" borderId="1" xfId="2" applyNumberFormat="1" applyFont="1" applyBorder="1" applyAlignment="1">
      <alignment horizontal="center"/>
    </xf>
    <xf numFmtId="1" fontId="25" fillId="0" borderId="1" xfId="2" applyNumberFormat="1" applyFont="1" applyBorder="1" applyAlignment="1">
      <alignment horizontal="center"/>
    </xf>
    <xf numFmtId="1" fontId="28" fillId="2" borderId="1" xfId="2" applyNumberFormat="1" applyFont="1" applyFill="1" applyBorder="1"/>
    <xf numFmtId="1" fontId="10" fillId="2" borderId="1" xfId="2" applyNumberFormat="1" applyFont="1" applyFill="1" applyBorder="1"/>
    <xf numFmtId="3" fontId="29" fillId="2" borderId="1" xfId="2" applyNumberFormat="1" applyFont="1" applyFill="1" applyBorder="1" applyAlignment="1"/>
    <xf numFmtId="3" fontId="30" fillId="2" borderId="1" xfId="2" applyNumberFormat="1" applyFont="1" applyFill="1" applyBorder="1" applyAlignment="1"/>
    <xf numFmtId="3" fontId="31" fillId="2" borderId="1" xfId="2" applyNumberFormat="1" applyFont="1" applyFill="1" applyBorder="1"/>
    <xf numFmtId="0" fontId="7" fillId="0" borderId="17" xfId="2" applyFont="1" applyBorder="1"/>
    <xf numFmtId="3" fontId="11" fillId="2" borderId="1" xfId="2" applyNumberFormat="1" applyFont="1" applyFill="1" applyBorder="1" applyAlignment="1">
      <alignment horizontal="center" vertical="center"/>
    </xf>
    <xf numFmtId="3" fontId="30" fillId="2" borderId="1" xfId="2" applyNumberFormat="1" applyFont="1" applyFill="1" applyBorder="1" applyAlignment="1">
      <alignment horizontal="center" vertical="center"/>
    </xf>
    <xf numFmtId="3" fontId="11" fillId="2" borderId="1" xfId="2" applyNumberFormat="1" applyFont="1" applyFill="1" applyBorder="1" applyAlignment="1">
      <alignment horizontal="center" vertical="center" wrapText="1"/>
    </xf>
    <xf numFmtId="3" fontId="31" fillId="2" borderId="1" xfId="2" applyNumberFormat="1" applyFont="1" applyFill="1" applyBorder="1" applyAlignment="1"/>
    <xf numFmtId="0" fontId="11" fillId="2" borderId="1" xfId="2" applyFont="1" applyFill="1" applyBorder="1" applyAlignment="1">
      <alignment horizontal="justify" vertical="center" wrapText="1"/>
    </xf>
    <xf numFmtId="1" fontId="11" fillId="2" borderId="1" xfId="2" applyNumberFormat="1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" vertical="center" wrapText="1"/>
    </xf>
    <xf numFmtId="3" fontId="31" fillId="0" borderId="1" xfId="2" applyNumberFormat="1" applyFont="1" applyFill="1" applyBorder="1" applyAlignment="1"/>
    <xf numFmtId="1" fontId="21" fillId="2" borderId="1" xfId="2" applyNumberFormat="1" applyFont="1" applyFill="1" applyBorder="1"/>
    <xf numFmtId="1" fontId="11" fillId="2" borderId="1" xfId="2" applyNumberFormat="1" applyFont="1" applyFill="1" applyBorder="1"/>
    <xf numFmtId="1" fontId="21" fillId="2" borderId="1" xfId="2" applyNumberFormat="1" applyFont="1" applyFill="1" applyBorder="1" applyAlignment="1">
      <alignment wrapText="1"/>
    </xf>
    <xf numFmtId="1" fontId="28" fillId="0" borderId="1" xfId="2" applyNumberFormat="1" applyFont="1" applyFill="1" applyBorder="1"/>
    <xf numFmtId="1" fontId="10" fillId="0" borderId="1" xfId="2" applyNumberFormat="1" applyFont="1" applyFill="1" applyBorder="1"/>
    <xf numFmtId="1" fontId="32" fillId="2" borderId="1" xfId="2" applyNumberFormat="1" applyFont="1" applyFill="1" applyBorder="1" applyAlignment="1">
      <alignment vertical="center"/>
    </xf>
    <xf numFmtId="1" fontId="33" fillId="2" borderId="1" xfId="2" applyNumberFormat="1" applyFont="1" applyFill="1" applyBorder="1" applyAlignment="1">
      <alignment horizontal="center" vertical="center"/>
    </xf>
    <xf numFmtId="1" fontId="28" fillId="2" borderId="1" xfId="2" applyNumberFormat="1" applyFont="1" applyFill="1" applyBorder="1" applyAlignment="1">
      <alignment vertical="center"/>
    </xf>
    <xf numFmtId="1" fontId="21" fillId="2" borderId="1" xfId="2" applyNumberFormat="1" applyFont="1" applyFill="1" applyBorder="1" applyAlignment="1">
      <alignment vertical="center"/>
    </xf>
    <xf numFmtId="1" fontId="34" fillId="2" borderId="1" xfId="2" applyNumberFormat="1" applyFont="1" applyFill="1" applyBorder="1" applyAlignment="1">
      <alignment vertical="center"/>
    </xf>
    <xf numFmtId="1" fontId="10" fillId="2" borderId="1" xfId="2" applyNumberFormat="1" applyFont="1" applyFill="1" applyBorder="1" applyAlignment="1">
      <alignment horizontal="center" wrapText="1"/>
    </xf>
    <xf numFmtId="3" fontId="2" fillId="0" borderId="1" xfId="0" applyNumberFormat="1" applyFont="1" applyBorder="1"/>
    <xf numFmtId="0" fontId="3" fillId="0" borderId="1" xfId="0" applyFont="1" applyBorder="1"/>
    <xf numFmtId="3" fontId="3" fillId="0" borderId="1" xfId="0" applyNumberFormat="1" applyFont="1" applyBorder="1"/>
    <xf numFmtId="0" fontId="0" fillId="0" borderId="8" xfId="0" applyBorder="1"/>
    <xf numFmtId="0" fontId="2" fillId="0" borderId="3" xfId="0" applyFont="1" applyBorder="1"/>
    <xf numFmtId="49" fontId="10" fillId="0" borderId="24" xfId="2" applyNumberFormat="1" applyFont="1" applyBorder="1" applyAlignment="1">
      <alignment horizontal="centerContinuous" vertical="center"/>
    </xf>
    <xf numFmtId="1" fontId="9" fillId="0" borderId="7" xfId="2" applyNumberFormat="1" applyFont="1" applyBorder="1" applyAlignment="1">
      <alignment vertical="center"/>
    </xf>
    <xf numFmtId="1" fontId="7" fillId="0" borderId="1" xfId="2" applyNumberFormat="1" applyFont="1" applyBorder="1" applyAlignment="1">
      <alignment vertical="center"/>
    </xf>
    <xf numFmtId="49" fontId="10" fillId="0" borderId="25" xfId="2" applyNumberFormat="1" applyFont="1" applyBorder="1" applyAlignment="1">
      <alignment horizontal="centerContinuous" vertical="center"/>
    </xf>
    <xf numFmtId="49" fontId="33" fillId="0" borderId="26" xfId="2" applyNumberFormat="1" applyFont="1" applyBorder="1" applyAlignment="1">
      <alignment horizontal="center" vertical="center"/>
    </xf>
    <xf numFmtId="1" fontId="32" fillId="0" borderId="7" xfId="2" applyNumberFormat="1" applyFont="1" applyBorder="1" applyAlignment="1">
      <alignment vertical="center"/>
    </xf>
    <xf numFmtId="1" fontId="32" fillId="0" borderId="1" xfId="2" applyNumberFormat="1" applyFont="1" applyBorder="1" applyAlignment="1">
      <alignment vertical="center"/>
    </xf>
    <xf numFmtId="49" fontId="11" fillId="0" borderId="14" xfId="2" applyNumberFormat="1" applyFont="1" applyBorder="1"/>
    <xf numFmtId="164" fontId="7" fillId="0" borderId="27" xfId="5" applyNumberFormat="1" applyFont="1" applyFill="1" applyBorder="1" applyAlignment="1"/>
    <xf numFmtId="1" fontId="7" fillId="0" borderId="7" xfId="2" applyNumberFormat="1" applyFont="1" applyBorder="1"/>
    <xf numFmtId="1" fontId="7" fillId="0" borderId="1" xfId="2" applyNumberFormat="1" applyFont="1" applyBorder="1"/>
    <xf numFmtId="49" fontId="11" fillId="0" borderId="17" xfId="2" applyNumberFormat="1" applyFont="1" applyBorder="1"/>
    <xf numFmtId="164" fontId="7" fillId="0" borderId="8" xfId="5" applyNumberFormat="1" applyFont="1" applyFill="1" applyBorder="1" applyAlignment="1"/>
    <xf numFmtId="1" fontId="7" fillId="0" borderId="18" xfId="2" applyNumberFormat="1" applyFont="1" applyBorder="1"/>
    <xf numFmtId="49" fontId="35" fillId="0" borderId="17" xfId="2" applyNumberFormat="1" applyFont="1" applyBorder="1"/>
    <xf numFmtId="1" fontId="35" fillId="0" borderId="8" xfId="2" applyNumberFormat="1" applyFont="1" applyBorder="1"/>
    <xf numFmtId="1" fontId="35" fillId="0" borderId="1" xfId="2" applyNumberFormat="1" applyFont="1" applyBorder="1"/>
    <xf numFmtId="1" fontId="7" fillId="0" borderId="8" xfId="2" applyNumberFormat="1" applyFont="1" applyBorder="1"/>
    <xf numFmtId="49" fontId="7" fillId="0" borderId="17" xfId="2" applyNumberFormat="1" applyFont="1" applyBorder="1"/>
    <xf numFmtId="165" fontId="7" fillId="0" borderId="8" xfId="5" applyNumberFormat="1" applyFont="1" applyBorder="1"/>
    <xf numFmtId="49" fontId="7" fillId="0" borderId="17" xfId="2" applyNumberFormat="1" applyFont="1" applyBorder="1" applyAlignment="1"/>
    <xf numFmtId="49" fontId="35" fillId="0" borderId="17" xfId="2" applyNumberFormat="1" applyFont="1" applyBorder="1" applyAlignment="1">
      <alignment horizontal="center"/>
    </xf>
    <xf numFmtId="165" fontId="35" fillId="0" borderId="8" xfId="5" applyNumberFormat="1" applyFont="1" applyBorder="1" applyAlignment="1">
      <alignment horizontal="center"/>
    </xf>
    <xf numFmtId="1" fontId="35" fillId="0" borderId="7" xfId="2" applyNumberFormat="1" applyFont="1" applyBorder="1" applyAlignment="1">
      <alignment horizontal="center"/>
    </xf>
    <xf numFmtId="1" fontId="35" fillId="0" borderId="1" xfId="2" applyNumberFormat="1" applyFont="1" applyBorder="1" applyAlignment="1">
      <alignment horizontal="center"/>
    </xf>
    <xf numFmtId="165" fontId="10" fillId="0" borderId="1" xfId="5" applyNumberFormat="1" applyFont="1" applyBorder="1"/>
    <xf numFmtId="49" fontId="7" fillId="0" borderId="17" xfId="2" applyNumberFormat="1" applyFont="1" applyBorder="1" applyAlignment="1">
      <alignment wrapText="1"/>
    </xf>
    <xf numFmtId="49" fontId="11" fillId="0" borderId="17" xfId="2" applyNumberFormat="1" applyFont="1" applyBorder="1" applyAlignment="1">
      <alignment horizontal="left"/>
    </xf>
    <xf numFmtId="165" fontId="11" fillId="0" borderId="8" xfId="5" applyNumberFormat="1" applyFont="1" applyBorder="1" applyAlignment="1">
      <alignment horizontal="left"/>
    </xf>
    <xf numFmtId="1" fontId="11" fillId="0" borderId="1" xfId="2" applyNumberFormat="1" applyFont="1" applyBorder="1" applyAlignment="1">
      <alignment horizontal="left"/>
    </xf>
    <xf numFmtId="165" fontId="7" fillId="0" borderId="8" xfId="5" applyNumberFormat="1" applyFont="1" applyBorder="1" applyAlignment="1">
      <alignment horizontal="right"/>
    </xf>
    <xf numFmtId="165" fontId="11" fillId="0" borderId="8" xfId="5" applyNumberFormat="1" applyFont="1" applyBorder="1" applyAlignment="1">
      <alignment horizontal="right"/>
    </xf>
    <xf numFmtId="165" fontId="10" fillId="0" borderId="1" xfId="5" applyNumberFormat="1" applyFont="1" applyBorder="1" applyAlignment="1">
      <alignment horizontal="right"/>
    </xf>
    <xf numFmtId="1" fontId="11" fillId="0" borderId="7" xfId="2" applyNumberFormat="1" applyFont="1" applyBorder="1" applyAlignment="1">
      <alignment horizontal="left"/>
    </xf>
    <xf numFmtId="1" fontId="11" fillId="0" borderId="8" xfId="2" applyNumberFormat="1" applyFont="1" applyBorder="1" applyAlignment="1">
      <alignment horizontal="left"/>
    </xf>
    <xf numFmtId="49" fontId="11" fillId="0" borderId="17" xfId="2" applyNumberFormat="1" applyFont="1" applyBorder="1" applyAlignment="1"/>
    <xf numFmtId="165" fontId="10" fillId="0" borderId="8" xfId="5" applyNumberFormat="1" applyFont="1" applyBorder="1"/>
    <xf numFmtId="1" fontId="10" fillId="0" borderId="1" xfId="2" applyNumberFormat="1" applyFont="1" applyBorder="1"/>
    <xf numFmtId="3" fontId="36" fillId="0" borderId="1" xfId="2" applyNumberFormat="1" applyFont="1" applyFill="1" applyBorder="1"/>
    <xf numFmtId="165" fontId="7" fillId="0" borderId="1" xfId="5" applyNumberFormat="1" applyFont="1" applyBorder="1"/>
    <xf numFmtId="165" fontId="11" fillId="0" borderId="8" xfId="5" applyNumberFormat="1" applyFont="1" applyBorder="1" applyAlignment="1">
      <alignment horizontal="center" vertical="center"/>
    </xf>
    <xf numFmtId="1" fontId="11" fillId="0" borderId="7" xfId="2" applyNumberFormat="1" applyFont="1" applyBorder="1" applyAlignment="1">
      <alignment horizontal="center" vertical="center"/>
    </xf>
    <xf numFmtId="1" fontId="11" fillId="0" borderId="1" xfId="2" applyNumberFormat="1" applyFont="1" applyBorder="1" applyAlignment="1">
      <alignment horizontal="center" vertical="center"/>
    </xf>
    <xf numFmtId="49" fontId="11" fillId="0" borderId="17" xfId="2" applyNumberFormat="1" applyFont="1" applyBorder="1" applyAlignment="1">
      <alignment wrapText="1"/>
    </xf>
    <xf numFmtId="165" fontId="11" fillId="0" borderId="1" xfId="5" applyNumberFormat="1" applyFont="1" applyBorder="1" applyAlignment="1">
      <alignment horizontal="left"/>
    </xf>
    <xf numFmtId="1" fontId="7" fillId="0" borderId="7" xfId="2" applyNumberFormat="1" applyFont="1" applyBorder="1" applyAlignment="1">
      <alignment horizontal="left"/>
    </xf>
    <xf numFmtId="1" fontId="7" fillId="0" borderId="1" xfId="2" applyNumberFormat="1" applyFont="1" applyBorder="1" applyAlignment="1">
      <alignment horizontal="left"/>
    </xf>
    <xf numFmtId="165" fontId="10" fillId="0" borderId="1" xfId="5" applyNumberFormat="1" applyFont="1" applyBorder="1" applyAlignment="1">
      <alignment horizontal="left"/>
    </xf>
    <xf numFmtId="165" fontId="7" fillId="0" borderId="8" xfId="5" applyNumberFormat="1" applyFont="1" applyBorder="1" applyAlignment="1">
      <alignment horizontal="left"/>
    </xf>
    <xf numFmtId="49" fontId="35" fillId="0" borderId="17" xfId="2" applyNumberFormat="1" applyFont="1" applyBorder="1" applyAlignment="1">
      <alignment wrapText="1"/>
    </xf>
    <xf numFmtId="49" fontId="35" fillId="0" borderId="17" xfId="2" applyNumberFormat="1" applyFont="1" applyBorder="1" applyAlignment="1">
      <alignment horizontal="left"/>
    </xf>
    <xf numFmtId="165" fontId="10" fillId="0" borderId="8" xfId="5" applyNumberFormat="1" applyFont="1" applyBorder="1" applyAlignment="1">
      <alignment horizontal="left"/>
    </xf>
    <xf numFmtId="1" fontId="10" fillId="0" borderId="18" xfId="2" applyNumberFormat="1" applyFont="1" applyBorder="1"/>
    <xf numFmtId="1" fontId="10" fillId="0" borderId="7" xfId="2" applyNumberFormat="1" applyFont="1" applyBorder="1"/>
    <xf numFmtId="49" fontId="10" fillId="0" borderId="17" xfId="2" applyNumberFormat="1" applyFont="1" applyBorder="1"/>
    <xf numFmtId="1" fontId="10" fillId="0" borderId="8" xfId="2" applyNumberFormat="1" applyFont="1" applyBorder="1"/>
    <xf numFmtId="49" fontId="7" fillId="0" borderId="17" xfId="2" applyNumberFormat="1" applyFont="1" applyBorder="1" applyAlignment="1">
      <alignment horizontal="left"/>
    </xf>
    <xf numFmtId="49" fontId="10" fillId="0" borderId="19" xfId="2" applyNumberFormat="1" applyFont="1" applyBorder="1"/>
    <xf numFmtId="165" fontId="10" fillId="0" borderId="20" xfId="5" applyNumberFormat="1" applyFont="1" applyBorder="1"/>
    <xf numFmtId="49" fontId="7" fillId="0" borderId="0" xfId="2" applyNumberFormat="1" applyFont="1" applyBorder="1"/>
    <xf numFmtId="165" fontId="7" fillId="0" borderId="0" xfId="5" applyNumberFormat="1" applyFont="1" applyBorder="1"/>
    <xf numFmtId="1" fontId="7" fillId="0" borderId="0" xfId="2" applyNumberFormat="1" applyFont="1" applyBorder="1"/>
    <xf numFmtId="1" fontId="15" fillId="0" borderId="7" xfId="2" applyNumberFormat="1" applyFont="1" applyBorder="1"/>
    <xf numFmtId="49" fontId="10" fillId="0" borderId="28" xfId="2" applyNumberFormat="1" applyFont="1" applyBorder="1"/>
    <xf numFmtId="1" fontId="35" fillId="0" borderId="7" xfId="2" applyNumberFormat="1" applyFont="1" applyBorder="1"/>
    <xf numFmtId="49" fontId="22" fillId="0" borderId="17" xfId="2" applyNumberFormat="1" applyFont="1" applyBorder="1" applyAlignment="1">
      <alignment horizontal="justify" vertical="center" wrapText="1"/>
    </xf>
    <xf numFmtId="49" fontId="11" fillId="0" borderId="17" xfId="2" applyNumberFormat="1" applyFont="1" applyBorder="1" applyAlignment="1">
      <alignment horizontal="justify" vertical="center" wrapText="1"/>
    </xf>
    <xf numFmtId="3" fontId="7" fillId="0" borderId="1" xfId="2" applyNumberFormat="1" applyFont="1" applyFill="1" applyBorder="1" applyAlignment="1">
      <alignment horizontal="right"/>
    </xf>
    <xf numFmtId="3" fontId="10" fillId="0" borderId="1" xfId="2" applyNumberFormat="1" applyFont="1" applyFill="1" applyBorder="1" applyAlignment="1">
      <alignment horizontal="right"/>
    </xf>
    <xf numFmtId="49" fontId="22" fillId="0" borderId="17" xfId="2" applyNumberFormat="1" applyFont="1" applyBorder="1" applyAlignment="1">
      <alignment horizontal="left" vertical="center" wrapText="1"/>
    </xf>
    <xf numFmtId="49" fontId="10" fillId="0" borderId="17" xfId="2" applyNumberFormat="1" applyFont="1" applyBorder="1" applyAlignment="1">
      <alignment horizontal="left" vertical="center" wrapText="1"/>
    </xf>
    <xf numFmtId="49" fontId="10" fillId="0" borderId="17" xfId="2" applyNumberFormat="1" applyFont="1" applyBorder="1" applyAlignment="1"/>
    <xf numFmtId="49" fontId="11" fillId="0" borderId="17" xfId="2" applyNumberFormat="1" applyFont="1" applyBorder="1" applyAlignment="1">
      <alignment horizontal="center"/>
    </xf>
    <xf numFmtId="49" fontId="10" fillId="0" borderId="17" xfId="2" applyNumberFormat="1" applyFont="1" applyBorder="1" applyAlignment="1">
      <alignment wrapText="1"/>
    </xf>
    <xf numFmtId="49" fontId="10" fillId="0" borderId="17" xfId="2" applyNumberFormat="1" applyFont="1" applyBorder="1" applyAlignment="1">
      <alignment horizontal="left"/>
    </xf>
    <xf numFmtId="0" fontId="4" fillId="0" borderId="8" xfId="0" applyFont="1" applyBorder="1"/>
    <xf numFmtId="3" fontId="2" fillId="0" borderId="3" xfId="0" applyNumberFormat="1" applyFont="1" applyBorder="1"/>
    <xf numFmtId="0" fontId="2" fillId="0" borderId="1" xfId="0" applyFont="1" applyBorder="1" applyAlignment="1">
      <alignment horizontal="right" vertical="top" wrapText="1"/>
    </xf>
    <xf numFmtId="0" fontId="37" fillId="0" borderId="1" xfId="0" applyFont="1" applyBorder="1" applyAlignment="1">
      <alignment wrapText="1"/>
    </xf>
    <xf numFmtId="3" fontId="37" fillId="0" borderId="1" xfId="0" applyNumberFormat="1" applyFont="1" applyBorder="1"/>
    <xf numFmtId="0" fontId="2" fillId="0" borderId="4" xfId="0" applyFont="1" applyBorder="1" applyAlignment="1">
      <alignment vertical="top" wrapText="1"/>
    </xf>
    <xf numFmtId="3" fontId="2" fillId="0" borderId="4" xfId="0" applyNumberFormat="1" applyFont="1" applyBorder="1" applyAlignment="1">
      <alignment horizontal="right" vertical="top" wrapText="1"/>
    </xf>
    <xf numFmtId="0" fontId="37" fillId="0" borderId="4" xfId="0" applyFont="1" applyBorder="1" applyAlignment="1">
      <alignment vertical="top" wrapText="1"/>
    </xf>
    <xf numFmtId="3" fontId="37" fillId="0" borderId="4" xfId="0" applyNumberFormat="1" applyFont="1" applyBorder="1" applyAlignment="1">
      <alignment horizontal="right" vertical="top" wrapText="1"/>
    </xf>
    <xf numFmtId="0" fontId="2" fillId="0" borderId="0" xfId="0" applyFont="1" applyBorder="1"/>
    <xf numFmtId="0" fontId="4" fillId="0" borderId="11" xfId="0" applyFont="1" applyBorder="1"/>
    <xf numFmtId="0" fontId="2" fillId="0" borderId="11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49" fontId="22" fillId="0" borderId="1" xfId="2" applyNumberFormat="1" applyFont="1" applyBorder="1"/>
    <xf numFmtId="1" fontId="22" fillId="0" borderId="1" xfId="2" applyNumberFormat="1" applyFont="1" applyBorder="1"/>
    <xf numFmtId="1" fontId="7" fillId="2" borderId="1" xfId="2" applyNumberFormat="1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justify" vertical="center" wrapText="1"/>
    </xf>
    <xf numFmtId="0" fontId="2" fillId="0" borderId="8" xfId="0" applyFont="1" applyBorder="1"/>
    <xf numFmtId="3" fontId="3" fillId="0" borderId="3" xfId="0" applyNumberFormat="1" applyFont="1" applyBorder="1"/>
    <xf numFmtId="166" fontId="39" fillId="0" borderId="40" xfId="2" applyNumberFormat="1" applyFont="1" applyBorder="1" applyAlignment="1"/>
    <xf numFmtId="1" fontId="35" fillId="0" borderId="18" xfId="2" applyNumberFormat="1" applyFont="1" applyBorder="1"/>
    <xf numFmtId="166" fontId="39" fillId="0" borderId="40" xfId="2" applyNumberFormat="1" applyFont="1" applyBorder="1"/>
    <xf numFmtId="165" fontId="7" fillId="0" borderId="8" xfId="9" applyNumberFormat="1" applyFont="1" applyFill="1" applyBorder="1" applyAlignment="1">
      <alignment horizontal="right"/>
    </xf>
    <xf numFmtId="1" fontId="7" fillId="0" borderId="7" xfId="2" applyNumberFormat="1" applyFont="1" applyBorder="1" applyAlignment="1">
      <alignment vertical="center"/>
    </xf>
    <xf numFmtId="164" fontId="7" fillId="0" borderId="15" xfId="5" applyNumberFormat="1" applyFont="1" applyFill="1" applyBorder="1" applyAlignment="1"/>
    <xf numFmtId="3" fontId="10" fillId="0" borderId="8" xfId="2" applyNumberFormat="1" applyFont="1" applyBorder="1" applyAlignment="1">
      <alignment horizontal="center" vertical="top"/>
    </xf>
    <xf numFmtId="1" fontId="10" fillId="0" borderId="20" xfId="2" applyNumberFormat="1" applyFont="1" applyBorder="1"/>
    <xf numFmtId="1" fontId="7" fillId="0" borderId="41" xfId="2" applyNumberFormat="1" applyFont="1" applyBorder="1"/>
    <xf numFmtId="165" fontId="7" fillId="0" borderId="8" xfId="5" applyNumberFormat="1" applyFont="1" applyFill="1" applyBorder="1" applyAlignment="1"/>
    <xf numFmtId="165" fontId="7" fillId="0" borderId="8" xfId="5" applyNumberFormat="1" applyFont="1" applyFill="1" applyBorder="1" applyAlignment="1">
      <alignment horizontal="right"/>
    </xf>
    <xf numFmtId="0" fontId="40" fillId="0" borderId="1" xfId="0" applyFont="1" applyBorder="1"/>
    <xf numFmtId="0" fontId="40" fillId="0" borderId="3" xfId="0" applyFont="1" applyBorder="1"/>
    <xf numFmtId="0" fontId="40" fillId="0" borderId="3" xfId="0" applyFont="1" applyBorder="1" applyAlignment="1">
      <alignment wrapText="1"/>
    </xf>
    <xf numFmtId="0" fontId="2" fillId="0" borderId="8" xfId="0" applyFont="1" applyBorder="1" applyAlignment="1">
      <alignment horizontal="justify" vertical="top" wrapText="1"/>
    </xf>
    <xf numFmtId="0" fontId="3" fillId="0" borderId="4" xfId="0" applyFont="1" applyBorder="1"/>
    <xf numFmtId="3" fontId="3" fillId="0" borderId="4" xfId="0" applyNumberFormat="1" applyFont="1" applyBorder="1"/>
    <xf numFmtId="0" fontId="2" fillId="0" borderId="4" xfId="0" applyFont="1" applyBorder="1"/>
    <xf numFmtId="3" fontId="3" fillId="0" borderId="5" xfId="0" applyNumberFormat="1" applyFont="1" applyBorder="1"/>
    <xf numFmtId="0" fontId="40" fillId="0" borderId="5" xfId="0" applyFont="1" applyBorder="1"/>
    <xf numFmtId="3" fontId="7" fillId="0" borderId="8" xfId="5" applyNumberFormat="1" applyFont="1" applyBorder="1"/>
    <xf numFmtId="3" fontId="37" fillId="0" borderId="3" xfId="0" applyNumberFormat="1" applyFont="1" applyBorder="1"/>
    <xf numFmtId="0" fontId="40" fillId="0" borderId="1" xfId="0" applyFont="1" applyBorder="1" applyAlignment="1">
      <alignment vertical="center" wrapText="1"/>
    </xf>
    <xf numFmtId="3" fontId="6" fillId="0" borderId="0" xfId="0" applyNumberFormat="1" applyFont="1" applyAlignment="1">
      <alignment horizontal="right"/>
    </xf>
    <xf numFmtId="3" fontId="6" fillId="0" borderId="12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 vertical="center" wrapText="1"/>
    </xf>
    <xf numFmtId="3" fontId="0" fillId="0" borderId="0" xfId="0" applyNumberFormat="1" applyAlignment="1">
      <alignment horizontal="right"/>
    </xf>
    <xf numFmtId="0" fontId="0" fillId="0" borderId="10" xfId="0" applyBorder="1"/>
    <xf numFmtId="0" fontId="0" fillId="0" borderId="4" xfId="0" applyBorder="1"/>
    <xf numFmtId="0" fontId="0" fillId="0" borderId="42" xfId="0" applyBorder="1"/>
    <xf numFmtId="0" fontId="3" fillId="0" borderId="5" xfId="0" applyFont="1" applyBorder="1"/>
    <xf numFmtId="0" fontId="40" fillId="0" borderId="4" xfId="0" applyFont="1" applyBorder="1" applyAlignment="1">
      <alignment vertical="top" wrapText="1"/>
    </xf>
    <xf numFmtId="0" fontId="5" fillId="0" borderId="0" xfId="0" applyFont="1"/>
    <xf numFmtId="0" fontId="5" fillId="0" borderId="0" xfId="7"/>
    <xf numFmtId="0" fontId="3" fillId="0" borderId="15" xfId="7" applyFont="1" applyBorder="1" applyAlignment="1">
      <alignment horizontal="left"/>
    </xf>
    <xf numFmtId="0" fontId="2" fillId="0" borderId="15" xfId="7" applyFont="1" applyBorder="1" applyAlignment="1">
      <alignment horizontal="center"/>
    </xf>
    <xf numFmtId="0" fontId="1" fillId="0" borderId="15" xfId="7" applyFont="1" applyBorder="1" applyAlignment="1">
      <alignment horizontal="center"/>
    </xf>
    <xf numFmtId="3" fontId="1" fillId="0" borderId="15" xfId="7" applyNumberFormat="1" applyFont="1" applyBorder="1" applyAlignment="1">
      <alignment horizontal="center"/>
    </xf>
    <xf numFmtId="0" fontId="2" fillId="0" borderId="4" xfId="7" applyFont="1" applyBorder="1" applyAlignment="1">
      <alignment horizontal="left"/>
    </xf>
    <xf numFmtId="0" fontId="2" fillId="0" borderId="4" xfId="7" applyFont="1" applyBorder="1" applyAlignment="1"/>
    <xf numFmtId="3" fontId="2" fillId="0" borderId="4" xfId="7" applyNumberFormat="1" applyFont="1" applyBorder="1" applyAlignment="1">
      <alignment horizontal="right"/>
    </xf>
    <xf numFmtId="0" fontId="37" fillId="0" borderId="4" xfId="7" applyFont="1" applyBorder="1" applyAlignment="1"/>
    <xf numFmtId="0" fontId="3" fillId="0" borderId="4" xfId="7" applyFont="1" applyBorder="1" applyAlignment="1">
      <alignment horizontal="left" wrapText="1"/>
    </xf>
    <xf numFmtId="0" fontId="37" fillId="0" borderId="1" xfId="7" applyFont="1" applyBorder="1" applyAlignment="1">
      <alignment horizontal="center"/>
    </xf>
    <xf numFmtId="0" fontId="2" fillId="0" borderId="1" xfId="7" applyFont="1" applyBorder="1" applyAlignment="1">
      <alignment horizontal="left" wrapText="1"/>
    </xf>
    <xf numFmtId="3" fontId="2" fillId="0" borderId="1" xfId="7" applyNumberFormat="1" applyFont="1" applyBorder="1" applyAlignment="1">
      <alignment horizontal="right"/>
    </xf>
    <xf numFmtId="0" fontId="3" fillId="0" borderId="1" xfId="7" applyFont="1" applyBorder="1" applyAlignment="1">
      <alignment horizontal="center" wrapText="1"/>
    </xf>
    <xf numFmtId="3" fontId="3" fillId="0" borderId="1" xfId="7" applyNumberFormat="1" applyFont="1" applyBorder="1" applyAlignment="1">
      <alignment horizontal="center"/>
    </xf>
    <xf numFmtId="0" fontId="3" fillId="0" borderId="4" xfId="7" applyFont="1" applyBorder="1" applyAlignment="1">
      <alignment horizontal="center"/>
    </xf>
    <xf numFmtId="0" fontId="1" fillId="0" borderId="1" xfId="7" applyFont="1" applyBorder="1" applyAlignment="1">
      <alignment horizontal="left" wrapText="1"/>
    </xf>
    <xf numFmtId="3" fontId="1" fillId="0" borderId="1" xfId="7" applyNumberFormat="1" applyFont="1" applyBorder="1" applyAlignment="1">
      <alignment horizontal="right"/>
    </xf>
    <xf numFmtId="0" fontId="1" fillId="0" borderId="1" xfId="7" applyFont="1" applyBorder="1" applyAlignment="1">
      <alignment horizontal="center"/>
    </xf>
    <xf numFmtId="0" fontId="2" fillId="0" borderId="1" xfId="7" applyFont="1" applyBorder="1" applyAlignment="1">
      <alignment horizontal="justify" vertical="top" wrapText="1"/>
    </xf>
    <xf numFmtId="3" fontId="2" fillId="0" borderId="1" xfId="7" applyNumberFormat="1" applyFont="1" applyBorder="1" applyAlignment="1">
      <alignment horizontal="right" vertical="top" wrapText="1"/>
    </xf>
    <xf numFmtId="0" fontId="3" fillId="0" borderId="1" xfId="7" applyFont="1" applyBorder="1" applyAlignment="1">
      <alignment horizontal="center" vertical="top" wrapText="1"/>
    </xf>
    <xf numFmtId="3" fontId="3" fillId="0" borderId="1" xfId="7" applyNumberFormat="1" applyFont="1" applyBorder="1" applyAlignment="1">
      <alignment horizontal="center" vertical="top" wrapText="1"/>
    </xf>
    <xf numFmtId="0" fontId="6" fillId="0" borderId="0" xfId="7" applyFont="1" applyAlignment="1">
      <alignment horizontal="left"/>
    </xf>
    <xf numFmtId="0" fontId="12" fillId="0" borderId="1" xfId="7" applyFont="1" applyBorder="1" applyAlignment="1">
      <alignment horizontal="left"/>
    </xf>
    <xf numFmtId="0" fontId="15" fillId="0" borderId="1" xfId="7" applyFont="1" applyBorder="1" applyAlignment="1">
      <alignment horizontal="left"/>
    </xf>
    <xf numFmtId="3" fontId="12" fillId="0" borderId="1" xfId="7" applyNumberFormat="1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1" xfId="7" applyFont="1" applyBorder="1" applyAlignment="1">
      <alignment horizontal="center"/>
    </xf>
    <xf numFmtId="3" fontId="15" fillId="0" borderId="1" xfId="7" applyNumberFormat="1" applyFont="1" applyBorder="1" applyAlignment="1">
      <alignment horizontal="center"/>
    </xf>
    <xf numFmtId="0" fontId="13" fillId="0" borderId="1" xfId="7" applyFont="1" applyBorder="1" applyAlignment="1">
      <alignment horizontal="left"/>
    </xf>
    <xf numFmtId="3" fontId="15" fillId="0" borderId="1" xfId="7" applyNumberFormat="1" applyFont="1" applyBorder="1" applyAlignment="1">
      <alignment horizontal="right"/>
    </xf>
    <xf numFmtId="0" fontId="2" fillId="0" borderId="1" xfId="7" applyFont="1" applyBorder="1" applyAlignment="1">
      <alignment horizontal="left"/>
    </xf>
    <xf numFmtId="0" fontId="2" fillId="0" borderId="4" xfId="7" applyFont="1" applyBorder="1" applyAlignment="1">
      <alignment horizontal="left" vertical="top" wrapText="1"/>
    </xf>
    <xf numFmtId="3" fontId="2" fillId="0" borderId="4" xfId="7" applyNumberFormat="1" applyFont="1" applyBorder="1" applyAlignment="1">
      <alignment horizontal="left" vertical="top" wrapText="1"/>
    </xf>
    <xf numFmtId="0" fontId="4" fillId="0" borderId="0" xfId="7" applyFont="1"/>
    <xf numFmtId="0" fontId="2" fillId="0" borderId="1" xfId="7" applyFont="1" applyBorder="1" applyAlignment="1">
      <alignment horizontal="left" vertical="top" wrapText="1"/>
    </xf>
    <xf numFmtId="3" fontId="2" fillId="0" borderId="1" xfId="7" applyNumberFormat="1" applyFont="1" applyBorder="1" applyAlignment="1">
      <alignment horizontal="left" vertical="top" wrapText="1"/>
    </xf>
    <xf numFmtId="3" fontId="2" fillId="0" borderId="4" xfId="7" applyNumberFormat="1" applyFont="1" applyBorder="1" applyAlignment="1">
      <alignment horizontal="left"/>
    </xf>
    <xf numFmtId="0" fontId="15" fillId="0" borderId="1" xfId="7" applyFont="1" applyBorder="1" applyAlignment="1">
      <alignment horizontal="left" wrapText="1"/>
    </xf>
    <xf numFmtId="0" fontId="2" fillId="0" borderId="0" xfId="7" applyFont="1"/>
    <xf numFmtId="3" fontId="2" fillId="0" borderId="1" xfId="7" applyNumberFormat="1" applyFont="1" applyBorder="1" applyAlignment="1">
      <alignment horizontal="left"/>
    </xf>
    <xf numFmtId="0" fontId="3" fillId="0" borderId="0" xfId="7" applyFont="1"/>
    <xf numFmtId="0" fontId="2" fillId="0" borderId="1" xfId="7" applyFont="1" applyBorder="1"/>
    <xf numFmtId="3" fontId="2" fillId="0" borderId="1" xfId="7" applyNumberFormat="1" applyFont="1" applyBorder="1" applyAlignment="1">
      <alignment horizontal="center"/>
    </xf>
    <xf numFmtId="0" fontId="15" fillId="0" borderId="1" xfId="7" applyFont="1" applyBorder="1"/>
    <xf numFmtId="0" fontId="15" fillId="0" borderId="1" xfId="7" applyFont="1" applyBorder="1" applyAlignment="1">
      <alignment wrapText="1"/>
    </xf>
    <xf numFmtId="0" fontId="3" fillId="0" borderId="1" xfId="7" applyFont="1" applyBorder="1" applyAlignment="1">
      <alignment horizontal="center"/>
    </xf>
    <xf numFmtId="3" fontId="1" fillId="0" borderId="1" xfId="7" applyNumberFormat="1" applyFont="1" applyBorder="1" applyAlignment="1">
      <alignment horizontal="center"/>
    </xf>
    <xf numFmtId="0" fontId="2" fillId="0" borderId="1" xfId="7" applyFont="1" applyBorder="1" applyAlignment="1">
      <alignment wrapText="1"/>
    </xf>
    <xf numFmtId="0" fontId="13" fillId="0" borderId="1" xfId="7" applyFont="1" applyBorder="1"/>
    <xf numFmtId="3" fontId="13" fillId="0" borderId="1" xfId="7" applyNumberFormat="1" applyFont="1" applyBorder="1" applyAlignment="1">
      <alignment horizontal="center"/>
    </xf>
    <xf numFmtId="0" fontId="13" fillId="0" borderId="0" xfId="7" applyFont="1"/>
    <xf numFmtId="0" fontId="12" fillId="0" borderId="1" xfId="7" applyFont="1" applyBorder="1"/>
    <xf numFmtId="0" fontId="12" fillId="0" borderId="1" xfId="7" applyFont="1" applyBorder="1" applyAlignment="1">
      <alignment wrapText="1"/>
    </xf>
    <xf numFmtId="0" fontId="12" fillId="0" borderId="0" xfId="7" applyFont="1"/>
    <xf numFmtId="0" fontId="35" fillId="0" borderId="1" xfId="7" applyFont="1" applyBorder="1" applyAlignment="1">
      <alignment horizontal="left" wrapText="1"/>
    </xf>
    <xf numFmtId="0" fontId="7" fillId="0" borderId="1" xfId="7" applyFont="1" applyBorder="1" applyAlignment="1">
      <alignment wrapText="1"/>
    </xf>
    <xf numFmtId="3" fontId="2" fillId="0" borderId="1" xfId="7" applyNumberFormat="1" applyFont="1" applyBorder="1" applyAlignment="1">
      <alignment horizontal="center" wrapText="1"/>
    </xf>
    <xf numFmtId="0" fontId="35" fillId="0" borderId="1" xfId="7" applyFont="1" applyBorder="1" applyAlignment="1">
      <alignment wrapText="1"/>
    </xf>
    <xf numFmtId="0" fontId="7" fillId="0" borderId="1" xfId="7" applyFont="1" applyBorder="1"/>
    <xf numFmtId="0" fontId="35" fillId="0" borderId="1" xfId="7" applyFont="1" applyBorder="1"/>
    <xf numFmtId="0" fontId="37" fillId="0" borderId="1" xfId="7" applyFont="1" applyBorder="1"/>
    <xf numFmtId="1" fontId="12" fillId="0" borderId="7" xfId="2" applyNumberFormat="1" applyFont="1" applyBorder="1" applyAlignment="1">
      <alignment horizontal="center" vertical="center" wrapText="1"/>
    </xf>
    <xf numFmtId="1" fontId="12" fillId="0" borderId="8" xfId="2" applyNumberFormat="1" applyFont="1" applyBorder="1" applyAlignment="1">
      <alignment horizontal="center" vertical="center" wrapText="1"/>
    </xf>
    <xf numFmtId="1" fontId="12" fillId="0" borderId="1" xfId="2" applyNumberFormat="1" applyFont="1" applyBorder="1" applyAlignment="1">
      <alignment horizontal="center" vertical="center" wrapText="1"/>
    </xf>
    <xf numFmtId="1" fontId="27" fillId="0" borderId="1" xfId="2" applyNumberFormat="1" applyFont="1" applyBorder="1" applyAlignment="1">
      <alignment horizontal="center" vertical="center" wrapText="1"/>
    </xf>
    <xf numFmtId="1" fontId="15" fillId="0" borderId="1" xfId="2" applyNumberFormat="1" applyFont="1" applyBorder="1" applyAlignment="1">
      <alignment horizontal="center"/>
    </xf>
    <xf numFmtId="3" fontId="24" fillId="0" borderId="1" xfId="2" applyNumberFormat="1" applyFont="1" applyBorder="1" applyAlignment="1">
      <alignment vertical="center"/>
    </xf>
    <xf numFmtId="1" fontId="10" fillId="2" borderId="1" xfId="2" applyNumberFormat="1" applyFont="1" applyFill="1" applyBorder="1" applyAlignment="1">
      <alignment horizontal="center" vertical="center" wrapText="1"/>
    </xf>
    <xf numFmtId="1" fontId="10" fillId="2" borderId="8" xfId="2" applyNumberFormat="1" applyFont="1" applyFill="1" applyBorder="1" applyAlignment="1">
      <alignment horizontal="center" vertical="center" wrapText="1"/>
    </xf>
    <xf numFmtId="3" fontId="18" fillId="0" borderId="27" xfId="1" applyNumberFormat="1" applyFont="1" applyFill="1" applyBorder="1" applyAlignment="1">
      <alignment horizontal="center" vertical="center" wrapText="1"/>
    </xf>
    <xf numFmtId="3" fontId="18" fillId="0" borderId="8" xfId="1" applyNumberFormat="1" applyFont="1" applyFill="1" applyBorder="1" applyAlignment="1">
      <alignment horizontal="center" vertical="center" wrapText="1"/>
    </xf>
    <xf numFmtId="3" fontId="18" fillId="0" borderId="18" xfId="1" applyNumberFormat="1" applyFont="1" applyFill="1" applyBorder="1" applyAlignment="1">
      <alignment horizontal="center" vertical="center" wrapText="1"/>
    </xf>
    <xf numFmtId="3" fontId="18" fillId="0" borderId="0" xfId="1" applyNumberFormat="1" applyFont="1" applyFill="1" applyAlignment="1">
      <alignment horizontal="center" vertical="center" wrapText="1"/>
    </xf>
    <xf numFmtId="3" fontId="18" fillId="0" borderId="34" xfId="1" applyNumberFormat="1" applyFont="1" applyFill="1" applyBorder="1" applyAlignment="1">
      <alignment horizontal="center" vertical="center" wrapText="1"/>
    </xf>
    <xf numFmtId="3" fontId="18" fillId="0" borderId="19" xfId="1" applyNumberFormat="1" applyFont="1" applyFill="1" applyBorder="1" applyAlignment="1">
      <alignment horizontal="center" vertical="center" wrapText="1"/>
    </xf>
    <xf numFmtId="3" fontId="18" fillId="0" borderId="20" xfId="1" applyNumberFormat="1" applyFont="1" applyFill="1" applyBorder="1" applyAlignment="1">
      <alignment horizontal="center" vertical="center" wrapText="1"/>
    </xf>
    <xf numFmtId="3" fontId="21" fillId="0" borderId="21" xfId="1" applyNumberFormat="1" applyFont="1" applyFill="1" applyBorder="1" applyAlignment="1">
      <alignment horizontal="center" vertical="center" wrapText="1"/>
    </xf>
    <xf numFmtId="3" fontId="38" fillId="3" borderId="16" xfId="1" applyNumberFormat="1" applyFont="1" applyFill="1" applyBorder="1" applyAlignment="1">
      <alignment vertical="center" wrapText="1"/>
    </xf>
    <xf numFmtId="3" fontId="18" fillId="3" borderId="0" xfId="1" applyNumberFormat="1" applyFont="1" applyFill="1" applyAlignment="1">
      <alignment horizontal="center" vertical="center" wrapText="1"/>
    </xf>
    <xf numFmtId="3" fontId="19" fillId="0" borderId="17" xfId="1" applyNumberFormat="1" applyFont="1" applyFill="1" applyBorder="1" applyAlignment="1">
      <alignment vertical="center" wrapText="1"/>
    </xf>
    <xf numFmtId="3" fontId="18" fillId="0" borderId="8" xfId="1" applyNumberFormat="1" applyFont="1" applyFill="1" applyBorder="1" applyAlignment="1">
      <alignment vertical="center" wrapText="1"/>
    </xf>
    <xf numFmtId="3" fontId="18" fillId="0" borderId="18" xfId="1" applyNumberFormat="1" applyFont="1" applyFill="1" applyBorder="1" applyAlignment="1">
      <alignment vertical="center" wrapText="1"/>
    </xf>
    <xf numFmtId="3" fontId="2" fillId="0" borderId="17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1" fillId="0" borderId="18" xfId="1" applyNumberFormat="1" applyFont="1" applyFill="1" applyBorder="1" applyAlignment="1">
      <alignment vertical="center" wrapText="1"/>
    </xf>
    <xf numFmtId="3" fontId="19" fillId="0" borderId="0" xfId="1" applyNumberFormat="1" applyFont="1" applyFill="1" applyAlignment="1">
      <alignment vertical="center" wrapText="1"/>
    </xf>
    <xf numFmtId="3" fontId="28" fillId="0" borderId="17" xfId="1" applyNumberFormat="1" applyFont="1" applyFill="1" applyBorder="1" applyAlignment="1">
      <alignment vertical="center" wrapText="1"/>
    </xf>
    <xf numFmtId="3" fontId="19" fillId="0" borderId="38" xfId="1" applyNumberFormat="1" applyFont="1" applyFill="1" applyBorder="1" applyAlignment="1">
      <alignment vertical="center" wrapText="1"/>
    </xf>
    <xf numFmtId="3" fontId="2" fillId="0" borderId="38" xfId="1" applyNumberFormat="1" applyFont="1" applyFill="1" applyBorder="1" applyAlignment="1">
      <alignment vertical="center" wrapText="1"/>
    </xf>
    <xf numFmtId="3" fontId="2" fillId="0" borderId="3" xfId="1" applyNumberFormat="1" applyFont="1" applyFill="1" applyBorder="1" applyAlignment="1">
      <alignment vertical="center" wrapText="1"/>
    </xf>
    <xf numFmtId="3" fontId="21" fillId="0" borderId="19" xfId="1" applyNumberFormat="1" applyFont="1" applyFill="1" applyBorder="1" applyAlignment="1">
      <alignment vertical="center" wrapText="1"/>
    </xf>
    <xf numFmtId="3" fontId="18" fillId="0" borderId="34" xfId="1" applyNumberFormat="1" applyFont="1" applyFill="1" applyBorder="1" applyAlignment="1">
      <alignment vertical="center" wrapText="1"/>
    </xf>
    <xf numFmtId="3" fontId="18" fillId="0" borderId="21" xfId="1" applyNumberFormat="1" applyFont="1" applyFill="1" applyBorder="1" applyAlignment="1">
      <alignment vertical="center" wrapText="1"/>
    </xf>
    <xf numFmtId="3" fontId="18" fillId="0" borderId="19" xfId="1" applyNumberFormat="1" applyFont="1" applyFill="1" applyBorder="1" applyAlignment="1">
      <alignment vertical="center" wrapText="1"/>
    </xf>
    <xf numFmtId="3" fontId="18" fillId="0" borderId="20" xfId="1" applyNumberFormat="1" applyFont="1" applyFill="1" applyBorder="1" applyAlignment="1">
      <alignment vertical="center" wrapText="1"/>
    </xf>
    <xf numFmtId="3" fontId="19" fillId="0" borderId="0" xfId="1" applyNumberFormat="1" applyFont="1" applyFill="1" applyBorder="1" applyAlignment="1">
      <alignment vertical="center" wrapText="1"/>
    </xf>
    <xf numFmtId="3" fontId="19" fillId="0" borderId="47" xfId="1" applyNumberFormat="1" applyFont="1" applyFill="1" applyBorder="1" applyAlignment="1">
      <alignment vertical="center" wrapText="1"/>
    </xf>
    <xf numFmtId="3" fontId="38" fillId="3" borderId="36" xfId="1" applyNumberFormat="1" applyFont="1" applyFill="1" applyBorder="1" applyAlignment="1">
      <alignment vertical="center" wrapText="1"/>
    </xf>
    <xf numFmtId="3" fontId="18" fillId="0" borderId="23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3" fontId="41" fillId="0" borderId="17" xfId="1" applyNumberFormat="1" applyFont="1" applyFill="1" applyBorder="1" applyAlignment="1">
      <alignment vertical="center" wrapText="1"/>
    </xf>
    <xf numFmtId="3" fontId="18" fillId="0" borderId="11" xfId="1" applyNumberFormat="1" applyFont="1" applyFill="1" applyBorder="1" applyAlignment="1">
      <alignment vertical="center" wrapText="1"/>
    </xf>
    <xf numFmtId="3" fontId="18" fillId="0" borderId="30" xfId="1" applyNumberFormat="1" applyFont="1" applyFill="1" applyBorder="1" applyAlignment="1">
      <alignment vertical="center" wrapText="1"/>
    </xf>
    <xf numFmtId="3" fontId="18" fillId="0" borderId="39" xfId="1" applyNumberFormat="1" applyFont="1" applyFill="1" applyBorder="1" applyAlignment="1">
      <alignment vertical="center" wrapText="1"/>
    </xf>
    <xf numFmtId="3" fontId="42" fillId="0" borderId="19" xfId="1" applyNumberFormat="1" applyFont="1" applyFill="1" applyBorder="1" applyAlignment="1">
      <alignment vertical="center" wrapText="1"/>
    </xf>
    <xf numFmtId="3" fontId="42" fillId="0" borderId="20" xfId="1" applyNumberFormat="1" applyFont="1" applyFill="1" applyBorder="1" applyAlignment="1">
      <alignment vertical="center" wrapText="1"/>
    </xf>
    <xf numFmtId="3" fontId="43" fillId="0" borderId="0" xfId="1" applyNumberFormat="1" applyFont="1" applyFill="1" applyBorder="1" applyAlignment="1">
      <alignment vertical="center" wrapText="1"/>
    </xf>
    <xf numFmtId="3" fontId="17" fillId="0" borderId="0" xfId="1" applyNumberFormat="1" applyFont="1" applyFill="1" applyBorder="1" applyAlignment="1">
      <alignment vertical="center" wrapText="1"/>
    </xf>
    <xf numFmtId="3" fontId="17" fillId="0" borderId="0" xfId="1" applyNumberFormat="1" applyFont="1" applyFill="1" applyAlignment="1">
      <alignment vertical="center" wrapText="1"/>
    </xf>
    <xf numFmtId="1" fontId="10" fillId="0" borderId="22" xfId="2" applyNumberFormat="1" applyFont="1" applyBorder="1" applyAlignment="1">
      <alignment horizontal="centerContinuous" vertical="center" wrapText="1"/>
    </xf>
    <xf numFmtId="1" fontId="10" fillId="0" borderId="32" xfId="2" applyNumberFormat="1" applyFont="1" applyBorder="1" applyAlignment="1">
      <alignment horizontal="centerContinuous" vertical="center" wrapText="1"/>
    </xf>
    <xf numFmtId="0" fontId="20" fillId="0" borderId="16" xfId="2" applyBorder="1" applyAlignment="1">
      <alignment horizontal="center" vertical="center" wrapText="1"/>
    </xf>
    <xf numFmtId="1" fontId="7" fillId="0" borderId="48" xfId="2" applyNumberFormat="1" applyFont="1" applyBorder="1" applyAlignment="1">
      <alignment vertical="center"/>
    </xf>
    <xf numFmtId="1" fontId="10" fillId="0" borderId="49" xfId="2" applyNumberFormat="1" applyFont="1" applyBorder="1" applyAlignment="1">
      <alignment horizontal="center" wrapText="1"/>
    </xf>
    <xf numFmtId="1" fontId="10" fillId="0" borderId="1" xfId="2" applyNumberFormat="1" applyFont="1" applyBorder="1" applyAlignment="1">
      <alignment horizontal="center" wrapText="1"/>
    </xf>
    <xf numFmtId="1" fontId="10" fillId="0" borderId="18" xfId="2" applyNumberFormat="1" applyFont="1" applyBorder="1" applyAlignment="1">
      <alignment horizontal="center" wrapText="1"/>
    </xf>
    <xf numFmtId="1" fontId="33" fillId="0" borderId="26" xfId="2" applyNumberFormat="1" applyFont="1" applyFill="1" applyBorder="1" applyAlignment="1">
      <alignment horizontal="center" vertical="center"/>
    </xf>
    <xf numFmtId="1" fontId="33" fillId="0" borderId="20" xfId="2" applyNumberFormat="1" applyFont="1" applyBorder="1" applyAlignment="1">
      <alignment horizontal="center" vertical="center"/>
    </xf>
    <xf numFmtId="1" fontId="33" fillId="0" borderId="21" xfId="2" applyNumberFormat="1" applyFont="1" applyBorder="1" applyAlignment="1">
      <alignment horizontal="center" vertical="center"/>
    </xf>
    <xf numFmtId="1" fontId="32" fillId="0" borderId="48" xfId="2" applyNumberFormat="1" applyFont="1" applyBorder="1" applyAlignment="1">
      <alignment vertical="center"/>
    </xf>
    <xf numFmtId="164" fontId="7" fillId="0" borderId="29" xfId="5" applyNumberFormat="1" applyFont="1" applyFill="1" applyBorder="1" applyAlignment="1"/>
    <xf numFmtId="1" fontId="7" fillId="0" borderId="48" xfId="2" applyNumberFormat="1" applyFont="1" applyBorder="1"/>
    <xf numFmtId="1" fontId="35" fillId="0" borderId="48" xfId="2" applyNumberFormat="1" applyFont="1" applyBorder="1"/>
    <xf numFmtId="1" fontId="35" fillId="0" borderId="48" xfId="2" applyNumberFormat="1" applyFont="1" applyBorder="1" applyAlignment="1">
      <alignment horizontal="center"/>
    </xf>
    <xf numFmtId="1" fontId="11" fillId="0" borderId="48" xfId="2" applyNumberFormat="1" applyFont="1" applyBorder="1" applyAlignment="1">
      <alignment horizontal="left"/>
    </xf>
    <xf numFmtId="1" fontId="10" fillId="0" borderId="48" xfId="2" applyNumberFormat="1" applyFont="1" applyBorder="1"/>
    <xf numFmtId="1" fontId="11" fillId="0" borderId="48" xfId="2" applyNumberFormat="1" applyFont="1" applyBorder="1" applyAlignment="1">
      <alignment horizontal="center" vertical="center"/>
    </xf>
    <xf numFmtId="1" fontId="7" fillId="0" borderId="48" xfId="2" applyNumberFormat="1" applyFont="1" applyBorder="1" applyAlignment="1">
      <alignment horizontal="left"/>
    </xf>
    <xf numFmtId="1" fontId="10" fillId="0" borderId="30" xfId="2" applyNumberFormat="1" applyFont="1" applyBorder="1"/>
    <xf numFmtId="1" fontId="7" fillId="0" borderId="5" xfId="2" applyNumberFormat="1" applyFont="1" applyBorder="1"/>
    <xf numFmtId="1" fontId="7" fillId="0" borderId="50" xfId="2" applyNumberFormat="1" applyFont="1" applyBorder="1"/>
    <xf numFmtId="49" fontId="10" fillId="0" borderId="31" xfId="2" applyNumberFormat="1" applyFont="1" applyBorder="1" applyAlignment="1">
      <alignment horizontal="centerContinuous" vertical="center"/>
    </xf>
    <xf numFmtId="1" fontId="10" fillId="0" borderId="51" xfId="2" applyNumberFormat="1" applyFont="1" applyBorder="1" applyAlignment="1">
      <alignment horizontal="centerContinuous" vertical="center" wrapText="1"/>
    </xf>
    <xf numFmtId="1" fontId="10" fillId="0" borderId="52" xfId="2" applyNumberFormat="1" applyFont="1" applyBorder="1" applyAlignment="1">
      <alignment horizontal="centerContinuous" vertical="center" wrapText="1"/>
    </xf>
    <xf numFmtId="49" fontId="10" fillId="0" borderId="53" xfId="2" applyNumberFormat="1" applyFont="1" applyBorder="1" applyAlignment="1">
      <alignment horizontal="centerContinuous" vertical="center"/>
    </xf>
    <xf numFmtId="1" fontId="10" fillId="0" borderId="2" xfId="2" applyNumberFormat="1" applyFont="1" applyBorder="1" applyAlignment="1">
      <alignment horizontal="centerContinuous" vertical="center" wrapText="1"/>
    </xf>
    <xf numFmtId="1" fontId="10" fillId="0" borderId="4" xfId="2" applyNumberFormat="1" applyFont="1" applyBorder="1" applyAlignment="1">
      <alignment horizontal="centerContinuous" vertical="center" wrapText="1"/>
    </xf>
    <xf numFmtId="1" fontId="10" fillId="0" borderId="54" xfId="2" applyNumberFormat="1" applyFont="1" applyBorder="1" applyAlignment="1">
      <alignment horizontal="centerContinuous" vertical="center" wrapText="1"/>
    </xf>
    <xf numFmtId="49" fontId="10" fillId="0" borderId="28" xfId="2" applyNumberFormat="1" applyFont="1" applyBorder="1" applyAlignment="1">
      <alignment horizontal="centerContinuous" vertical="center"/>
    </xf>
    <xf numFmtId="1" fontId="10" fillId="0" borderId="23" xfId="2" applyNumberFormat="1" applyFont="1" applyBorder="1" applyAlignment="1">
      <alignment horizontal="center" wrapText="1"/>
    </xf>
    <xf numFmtId="1" fontId="7" fillId="0" borderId="55" xfId="2" applyNumberFormat="1" applyFont="1" applyBorder="1" applyAlignment="1">
      <alignment vertical="center"/>
    </xf>
    <xf numFmtId="49" fontId="33" fillId="0" borderId="19" xfId="2" applyNumberFormat="1" applyFont="1" applyBorder="1" applyAlignment="1">
      <alignment horizontal="center" vertical="center"/>
    </xf>
    <xf numFmtId="1" fontId="33" fillId="0" borderId="39" xfId="2" applyNumberFormat="1" applyFont="1" applyFill="1" applyBorder="1" applyAlignment="1">
      <alignment horizontal="center" vertical="center"/>
    </xf>
    <xf numFmtId="1" fontId="33" fillId="0" borderId="56" xfId="2" applyNumberFormat="1" applyFont="1" applyBorder="1" applyAlignment="1">
      <alignment horizontal="center" vertical="center"/>
    </xf>
    <xf numFmtId="1" fontId="35" fillId="0" borderId="55" xfId="2" applyNumberFormat="1" applyFont="1" applyBorder="1"/>
    <xf numFmtId="1" fontId="7" fillId="0" borderId="55" xfId="2" applyNumberFormat="1" applyFont="1" applyBorder="1"/>
    <xf numFmtId="1" fontId="7" fillId="0" borderId="55" xfId="2" applyNumberFormat="1" applyFont="1" applyBorder="1" applyAlignment="1">
      <alignment horizontal="left"/>
    </xf>
    <xf numFmtId="3" fontId="7" fillId="0" borderId="1" xfId="5" applyNumberFormat="1" applyFont="1" applyBorder="1"/>
    <xf numFmtId="3" fontId="10" fillId="0" borderId="8" xfId="5" applyNumberFormat="1" applyFont="1" applyBorder="1"/>
    <xf numFmtId="0" fontId="5" fillId="0" borderId="4" xfId="0" applyFont="1" applyBorder="1" applyAlignment="1">
      <alignment horizontal="left" vertical="center" wrapText="1"/>
    </xf>
    <xf numFmtId="3" fontId="2" fillId="0" borderId="4" xfId="7" applyNumberFormat="1" applyFont="1" applyBorder="1" applyAlignment="1">
      <alignment vertical="top" wrapText="1"/>
    </xf>
    <xf numFmtId="3" fontId="2" fillId="0" borderId="1" xfId="7" applyNumberFormat="1" applyFont="1" applyBorder="1" applyAlignment="1">
      <alignment vertical="top" wrapText="1"/>
    </xf>
    <xf numFmtId="0" fontId="1" fillId="0" borderId="1" xfId="7" applyFont="1" applyBorder="1" applyAlignment="1">
      <alignment horizontal="justify" vertical="top" wrapText="1"/>
    </xf>
    <xf numFmtId="0" fontId="12" fillId="0" borderId="1" xfId="7" applyFont="1" applyBorder="1" applyAlignment="1">
      <alignment horizontal="center" vertical="center"/>
    </xf>
    <xf numFmtId="0" fontId="12" fillId="0" borderId="1" xfId="7" applyFont="1" applyBorder="1" applyAlignment="1">
      <alignment horizontal="center" vertical="center" wrapText="1"/>
    </xf>
    <xf numFmtId="0" fontId="12" fillId="0" borderId="8" xfId="7" applyFont="1" applyBorder="1" applyAlignment="1">
      <alignment horizontal="center" vertical="center" wrapText="1"/>
    </xf>
    <xf numFmtId="0" fontId="12" fillId="0" borderId="8" xfId="7" applyFont="1" applyBorder="1"/>
    <xf numFmtId="0" fontId="14" fillId="0" borderId="1" xfId="7" applyFont="1" applyBorder="1"/>
    <xf numFmtId="3" fontId="15" fillId="0" borderId="1" xfId="7" applyNumberFormat="1" applyFont="1" applyBorder="1"/>
    <xf numFmtId="3" fontId="15" fillId="0" borderId="8" xfId="7" applyNumberFormat="1" applyFont="1" applyBorder="1"/>
    <xf numFmtId="49" fontId="15" fillId="0" borderId="1" xfId="7" applyNumberFormat="1" applyFont="1" applyBorder="1" applyAlignment="1">
      <alignment wrapText="1"/>
    </xf>
    <xf numFmtId="0" fontId="14" fillId="0" borderId="1" xfId="7" applyFont="1" applyBorder="1" applyAlignment="1">
      <alignment horizontal="left"/>
    </xf>
    <xf numFmtId="3" fontId="14" fillId="0" borderId="1" xfId="7" applyNumberFormat="1" applyFont="1" applyBorder="1" applyAlignment="1">
      <alignment horizontal="center"/>
    </xf>
    <xf numFmtId="0" fontId="14" fillId="0" borderId="0" xfId="7" applyFont="1" applyAlignment="1">
      <alignment horizontal="center"/>
    </xf>
    <xf numFmtId="0" fontId="14" fillId="0" borderId="1" xfId="7" applyFont="1" applyBorder="1" applyAlignment="1">
      <alignment horizontal="center"/>
    </xf>
    <xf numFmtId="3" fontId="14" fillId="0" borderId="8" xfId="7" applyNumberFormat="1" applyFont="1" applyBorder="1" applyAlignment="1">
      <alignment horizontal="center"/>
    </xf>
    <xf numFmtId="3" fontId="14" fillId="0" borderId="1" xfId="7" applyNumberFormat="1" applyFont="1" applyBorder="1"/>
    <xf numFmtId="3" fontId="12" fillId="0" borderId="8" xfId="7" applyNumberFormat="1" applyFont="1" applyBorder="1" applyAlignment="1">
      <alignment horizontal="center"/>
    </xf>
    <xf numFmtId="3" fontId="12" fillId="0" borderId="1" xfId="7" applyNumberFormat="1" applyFont="1" applyBorder="1"/>
    <xf numFmtId="3" fontId="12" fillId="0" borderId="8" xfId="7" applyNumberFormat="1" applyFont="1" applyBorder="1"/>
    <xf numFmtId="49" fontId="15" fillId="0" borderId="1" xfId="7" applyNumberFormat="1" applyFont="1" applyBorder="1"/>
    <xf numFmtId="49" fontId="15" fillId="0" borderId="1" xfId="7" applyNumberFormat="1" applyFont="1" applyBorder="1" applyAlignment="1">
      <alignment horizontal="left"/>
    </xf>
    <xf numFmtId="0" fontId="12" fillId="0" borderId="0" xfId="7" applyFont="1" applyBorder="1"/>
    <xf numFmtId="0" fontId="12" fillId="0" borderId="4" xfId="7" applyFont="1" applyBorder="1"/>
    <xf numFmtId="0" fontId="1" fillId="0" borderId="1" xfId="7" applyFont="1" applyBorder="1" applyAlignment="1">
      <alignment horizontal="left"/>
    </xf>
    <xf numFmtId="3" fontId="2" fillId="0" borderId="4" xfId="7" applyNumberFormat="1" applyFont="1" applyBorder="1" applyAlignment="1"/>
    <xf numFmtId="3" fontId="2" fillId="0" borderId="1" xfId="7" applyNumberFormat="1" applyFont="1" applyBorder="1" applyAlignment="1"/>
    <xf numFmtId="3" fontId="7" fillId="0" borderId="1" xfId="2" applyNumberFormat="1" applyFont="1" applyBorder="1" applyAlignment="1">
      <alignment horizontal="right"/>
    </xf>
    <xf numFmtId="3" fontId="7" fillId="0" borderId="7" xfId="2" applyNumberFormat="1" applyFont="1" applyBorder="1" applyAlignment="1">
      <alignment horizontal="right"/>
    </xf>
    <xf numFmtId="3" fontId="11" fillId="0" borderId="1" xfId="2" applyNumberFormat="1" applyFont="1" applyBorder="1" applyAlignment="1">
      <alignment horizontal="left"/>
    </xf>
    <xf numFmtId="3" fontId="11" fillId="0" borderId="7" xfId="2" applyNumberFormat="1" applyFont="1" applyBorder="1" applyAlignment="1">
      <alignment horizontal="left"/>
    </xf>
    <xf numFmtId="3" fontId="11" fillId="0" borderId="1" xfId="2" applyNumberFormat="1" applyFont="1" applyBorder="1" applyAlignment="1">
      <alignment horizontal="right"/>
    </xf>
    <xf numFmtId="3" fontId="7" fillId="0" borderId="1" xfId="2" applyNumberFormat="1" applyFont="1" applyBorder="1"/>
    <xf numFmtId="3" fontId="7" fillId="0" borderId="7" xfId="2" applyNumberFormat="1" applyFont="1" applyBorder="1"/>
    <xf numFmtId="38" fontId="7" fillId="0" borderId="6" xfId="11" applyNumberFormat="1" applyFont="1" applyFill="1" applyBorder="1" applyAlignment="1"/>
    <xf numFmtId="164" fontId="7" fillId="0" borderId="6" xfId="11" applyNumberFormat="1" applyFont="1" applyFill="1" applyBorder="1" applyAlignment="1"/>
    <xf numFmtId="164" fontId="7" fillId="0" borderId="4" xfId="11" applyNumberFormat="1" applyFont="1" applyFill="1" applyBorder="1" applyAlignment="1"/>
    <xf numFmtId="164" fontId="7" fillId="0" borderId="54" xfId="11" applyNumberFormat="1" applyFont="1" applyFill="1" applyBorder="1" applyAlignment="1"/>
    <xf numFmtId="165" fontId="7" fillId="0" borderId="8" xfId="11" applyNumberFormat="1" applyFont="1" applyFill="1" applyBorder="1" applyAlignment="1"/>
    <xf numFmtId="164" fontId="7" fillId="0" borderId="1" xfId="11" applyNumberFormat="1" applyFont="1" applyFill="1" applyBorder="1" applyAlignment="1"/>
    <xf numFmtId="164" fontId="7" fillId="0" borderId="55" xfId="11" applyNumberFormat="1" applyFont="1" applyFill="1" applyBorder="1" applyAlignment="1"/>
    <xf numFmtId="165" fontId="10" fillId="0" borderId="1" xfId="11" applyNumberFormat="1" applyFont="1" applyFill="1" applyBorder="1" applyAlignment="1">
      <alignment horizontal="right"/>
    </xf>
    <xf numFmtId="165" fontId="10" fillId="0" borderId="8" xfId="11" applyNumberFormat="1" applyFont="1" applyFill="1" applyBorder="1" applyAlignment="1">
      <alignment horizontal="right"/>
    </xf>
    <xf numFmtId="38" fontId="11" fillId="0" borderId="8" xfId="11" applyNumberFormat="1" applyFont="1" applyFill="1" applyBorder="1" applyAlignment="1">
      <alignment horizontal="left"/>
    </xf>
    <xf numFmtId="164" fontId="11" fillId="0" borderId="8" xfId="11" applyNumberFormat="1" applyFont="1" applyFill="1" applyBorder="1" applyAlignment="1">
      <alignment horizontal="left"/>
    </xf>
    <xf numFmtId="165" fontId="7" fillId="0" borderId="8" xfId="11" applyNumberFormat="1" applyFont="1" applyFill="1" applyBorder="1" applyAlignment="1">
      <alignment horizontal="right"/>
    </xf>
    <xf numFmtId="1" fontId="7" fillId="0" borderId="55" xfId="2" applyNumberFormat="1" applyFont="1" applyBorder="1" applyAlignment="1">
      <alignment horizontal="right"/>
    </xf>
    <xf numFmtId="3" fontId="7" fillId="0" borderId="1" xfId="2" applyNumberFormat="1" applyFont="1" applyBorder="1" applyAlignment="1"/>
    <xf numFmtId="165" fontId="10" fillId="0" borderId="1" xfId="11" applyNumberFormat="1" applyFont="1" applyFill="1" applyBorder="1" applyAlignment="1"/>
    <xf numFmtId="38" fontId="7" fillId="0" borderId="8" xfId="11" applyNumberFormat="1" applyFont="1" applyFill="1" applyBorder="1" applyAlignment="1"/>
    <xf numFmtId="164" fontId="7" fillId="0" borderId="8" xfId="11" applyNumberFormat="1" applyFont="1" applyFill="1" applyBorder="1" applyAlignment="1"/>
    <xf numFmtId="164" fontId="7" fillId="0" borderId="8" xfId="11" applyNumberFormat="1" applyFont="1" applyFill="1" applyBorder="1" applyAlignment="1">
      <alignment horizontal="right"/>
    </xf>
    <xf numFmtId="38" fontId="35" fillId="0" borderId="8" xfId="11" applyNumberFormat="1" applyFont="1" applyFill="1" applyBorder="1" applyAlignment="1"/>
    <xf numFmtId="164" fontId="35" fillId="0" borderId="8" xfId="11" applyNumberFormat="1" applyFont="1" applyFill="1" applyBorder="1" applyAlignment="1"/>
    <xf numFmtId="38" fontId="11" fillId="0" borderId="8" xfId="11" applyNumberFormat="1" applyFont="1" applyFill="1" applyBorder="1" applyAlignment="1"/>
    <xf numFmtId="164" fontId="11" fillId="0" borderId="8" xfId="11" applyNumberFormat="1" applyFont="1" applyFill="1" applyBorder="1" applyAlignment="1"/>
    <xf numFmtId="165" fontId="11" fillId="0" borderId="8" xfId="11" applyNumberFormat="1" applyFont="1" applyFill="1" applyBorder="1" applyAlignment="1">
      <alignment horizontal="center" vertical="center"/>
    </xf>
    <xf numFmtId="165" fontId="7" fillId="0" borderId="8" xfId="11" applyNumberFormat="1" applyFont="1" applyFill="1" applyBorder="1" applyAlignment="1">
      <alignment horizontal="left"/>
    </xf>
    <xf numFmtId="165" fontId="10" fillId="0" borderId="8" xfId="11" applyNumberFormat="1" applyFont="1" applyBorder="1"/>
    <xf numFmtId="165" fontId="10" fillId="0" borderId="1" xfId="11" applyNumberFormat="1" applyFont="1" applyBorder="1"/>
    <xf numFmtId="165" fontId="7" fillId="0" borderId="8" xfId="11" applyNumberFormat="1" applyFont="1" applyBorder="1"/>
    <xf numFmtId="165" fontId="7" fillId="0" borderId="1" xfId="11" applyNumberFormat="1" applyFont="1" applyBorder="1"/>
    <xf numFmtId="3" fontId="10" fillId="0" borderId="1" xfId="11" applyNumberFormat="1" applyFont="1" applyBorder="1"/>
    <xf numFmtId="3" fontId="42" fillId="0" borderId="21" xfId="1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wrapText="1"/>
    </xf>
    <xf numFmtId="3" fontId="15" fillId="2" borderId="1" xfId="0" applyNumberFormat="1" applyFont="1" applyFill="1" applyBorder="1"/>
    <xf numFmtId="3" fontId="24" fillId="2" borderId="1" xfId="0" applyNumberFormat="1" applyFont="1" applyFill="1" applyBorder="1"/>
    <xf numFmtId="3" fontId="15" fillId="0" borderId="1" xfId="0" applyNumberFormat="1" applyFont="1" applyBorder="1"/>
    <xf numFmtId="3" fontId="24" fillId="0" borderId="1" xfId="0" applyNumberFormat="1" applyFont="1" applyBorder="1"/>
    <xf numFmtId="3" fontId="7" fillId="0" borderId="1" xfId="0" applyNumberFormat="1" applyFont="1" applyBorder="1"/>
    <xf numFmtId="3" fontId="7" fillId="0" borderId="8" xfId="8" applyNumberFormat="1" applyFont="1" applyFill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3" fontId="31" fillId="2" borderId="1" xfId="0" applyNumberFormat="1" applyFont="1" applyFill="1" applyBorder="1" applyAlignment="1"/>
    <xf numFmtId="3" fontId="31" fillId="0" borderId="1" xfId="0" applyNumberFormat="1" applyFont="1" applyFill="1" applyBorder="1" applyAlignment="1"/>
    <xf numFmtId="0" fontId="2" fillId="0" borderId="4" xfId="0" applyFont="1" applyBorder="1" applyAlignment="1">
      <alignment horizontal="left"/>
    </xf>
    <xf numFmtId="0" fontId="2" fillId="0" borderId="4" xfId="0" applyFont="1" applyBorder="1" applyAlignment="1"/>
    <xf numFmtId="3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3" fontId="7" fillId="0" borderId="7" xfId="0" applyNumberFormat="1" applyFont="1" applyBorder="1" applyAlignment="1">
      <alignment horizontal="center"/>
    </xf>
    <xf numFmtId="1" fontId="7" fillId="0" borderId="1" xfId="0" applyNumberFormat="1" applyFont="1" applyBorder="1"/>
    <xf numFmtId="3" fontId="7" fillId="0" borderId="1" xfId="0" applyNumberFormat="1" applyFont="1" applyBorder="1" applyAlignment="1">
      <alignment horizontal="center"/>
    </xf>
    <xf numFmtId="165" fontId="7" fillId="0" borderId="8" xfId="8" applyNumberFormat="1" applyFont="1" applyFill="1" applyBorder="1" applyAlignment="1">
      <alignment horizontal="right"/>
    </xf>
    <xf numFmtId="1" fontId="7" fillId="0" borderId="1" xfId="0" applyNumberFormat="1" applyFont="1" applyBorder="1" applyAlignment="1">
      <alignment horizontal="left"/>
    </xf>
    <xf numFmtId="165" fontId="7" fillId="0" borderId="1" xfId="8" applyNumberFormat="1" applyFont="1" applyFill="1" applyBorder="1" applyAlignment="1">
      <alignment horizontal="right"/>
    </xf>
    <xf numFmtId="0" fontId="1" fillId="0" borderId="5" xfId="0" applyFont="1" applyBorder="1" applyAlignment="1">
      <alignment vertical="top" wrapText="1"/>
    </xf>
    <xf numFmtId="3" fontId="2" fillId="0" borderId="5" xfId="0" applyNumberFormat="1" applyFont="1" applyBorder="1" applyAlignment="1">
      <alignment horizontal="right" vertical="top" wrapText="1"/>
    </xf>
    <xf numFmtId="0" fontId="44" fillId="0" borderId="0" xfId="0" applyFont="1" applyAlignment="1">
      <alignment wrapText="1"/>
    </xf>
    <xf numFmtId="0" fontId="2" fillId="0" borderId="20" xfId="0" applyFont="1" applyBorder="1"/>
    <xf numFmtId="3" fontId="2" fillId="0" borderId="20" xfId="0" applyNumberFormat="1" applyFont="1" applyBorder="1"/>
    <xf numFmtId="3" fontId="1" fillId="0" borderId="1" xfId="0" applyNumberFormat="1" applyFont="1" applyBorder="1" applyAlignment="1">
      <alignment horizontal="right" vertical="top" wrapText="1"/>
    </xf>
    <xf numFmtId="3" fontId="37" fillId="0" borderId="1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justify" vertical="top" wrapText="1"/>
    </xf>
    <xf numFmtId="3" fontId="2" fillId="0" borderId="20" xfId="0" applyNumberFormat="1" applyFont="1" applyBorder="1" applyAlignment="1">
      <alignment horizontal="right" vertical="top" wrapText="1"/>
    </xf>
    <xf numFmtId="0" fontId="2" fillId="0" borderId="20" xfId="0" applyFont="1" applyBorder="1" applyAlignment="1">
      <alignment horizontal="justify" vertical="top" wrapText="1"/>
    </xf>
    <xf numFmtId="3" fontId="2" fillId="0" borderId="57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3" fontId="2" fillId="0" borderId="20" xfId="0" applyNumberFormat="1" applyFont="1" applyBorder="1" applyAlignment="1">
      <alignment horizontal="center" vertical="top" wrapText="1"/>
    </xf>
    <xf numFmtId="0" fontId="2" fillId="0" borderId="20" xfId="0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 wrapText="1"/>
    </xf>
    <xf numFmtId="3" fontId="7" fillId="0" borderId="1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right"/>
    </xf>
    <xf numFmtId="3" fontId="31" fillId="0" borderId="1" xfId="0" applyNumberFormat="1" applyFont="1" applyFill="1" applyBorder="1" applyAlignment="1">
      <alignment horizontal="center"/>
    </xf>
    <xf numFmtId="3" fontId="31" fillId="0" borderId="1" xfId="0" applyNumberFormat="1" applyFont="1" applyFill="1" applyBorder="1"/>
    <xf numFmtId="165" fontId="7" fillId="0" borderId="8" xfId="8" applyNumberFormat="1" applyFont="1" applyFill="1" applyBorder="1" applyAlignment="1"/>
    <xf numFmtId="3" fontId="35" fillId="0" borderId="1" xfId="0" applyNumberFormat="1" applyFont="1" applyBorder="1"/>
    <xf numFmtId="3" fontId="7" fillId="0" borderId="1" xfId="2" applyNumberFormat="1" applyFont="1" applyBorder="1" applyAlignment="1">
      <alignment horizontal="center"/>
    </xf>
    <xf numFmtId="3" fontId="31" fillId="2" borderId="1" xfId="0" applyNumberFormat="1" applyFont="1" applyFill="1" applyBorder="1"/>
    <xf numFmtId="3" fontId="7" fillId="0" borderId="8" xfId="8" applyNumberFormat="1" applyFont="1" applyBorder="1"/>
    <xf numFmtId="3" fontId="10" fillId="0" borderId="8" xfId="8" applyNumberFormat="1" applyFont="1" applyBorder="1"/>
    <xf numFmtId="3" fontId="10" fillId="0" borderId="1" xfId="0" applyNumberFormat="1" applyFont="1" applyBorder="1"/>
    <xf numFmtId="0" fontId="2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" fontId="15" fillId="0" borderId="1" xfId="0" applyNumberFormat="1" applyFont="1" applyBorder="1"/>
    <xf numFmtId="1" fontId="7" fillId="0" borderId="7" xfId="0" applyNumberFormat="1" applyFont="1" applyBorder="1"/>
    <xf numFmtId="165" fontId="7" fillId="0" borderId="8" xfId="8" applyNumberFormat="1" applyFont="1" applyBorder="1" applyAlignment="1">
      <alignment horizontal="left"/>
    </xf>
    <xf numFmtId="1" fontId="7" fillId="0" borderId="1" xfId="2" applyNumberFormat="1" applyFont="1" applyBorder="1" applyAlignment="1"/>
    <xf numFmtId="1" fontId="7" fillId="0" borderId="1" xfId="2" applyNumberFormat="1" applyFont="1" applyBorder="1" applyAlignment="1">
      <alignment horizontal="right"/>
    </xf>
    <xf numFmtId="165" fontId="7" fillId="0" borderId="1" xfId="9" applyNumberFormat="1" applyFont="1" applyFill="1" applyBorder="1" applyAlignment="1"/>
    <xf numFmtId="165" fontId="7" fillId="0" borderId="1" xfId="8" applyNumberFormat="1" applyFont="1" applyFill="1" applyBorder="1" applyAlignment="1"/>
    <xf numFmtId="165" fontId="10" fillId="0" borderId="8" xfId="11" applyNumberFormat="1" applyFont="1" applyFill="1" applyBorder="1" applyAlignment="1"/>
    <xf numFmtId="3" fontId="10" fillId="0" borderId="1" xfId="2" applyNumberFormat="1" applyFont="1" applyBorder="1"/>
    <xf numFmtId="3" fontId="10" fillId="0" borderId="7" xfId="2" applyNumberFormat="1" applyFont="1" applyBorder="1"/>
    <xf numFmtId="165" fontId="7" fillId="0" borderId="1" xfId="5" applyNumberFormat="1" applyFont="1" applyBorder="1" applyAlignment="1">
      <alignment horizontal="right"/>
    </xf>
    <xf numFmtId="0" fontId="3" fillId="0" borderId="4" xfId="7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3" fontId="2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40" fillId="0" borderId="3" xfId="0" applyFont="1" applyBorder="1" applyAlignment="1">
      <alignment vertical="center" wrapText="1"/>
    </xf>
    <xf numFmtId="3" fontId="31" fillId="4" borderId="1" xfId="0" applyNumberFormat="1" applyFont="1" applyFill="1" applyBorder="1" applyAlignment="1"/>
    <xf numFmtId="0" fontId="45" fillId="0" borderId="1" xfId="2" applyFont="1" applyBorder="1" applyAlignment="1">
      <alignment horizontal="justify" vertical="center" wrapText="1"/>
    </xf>
    <xf numFmtId="49" fontId="45" fillId="0" borderId="1" xfId="2" applyNumberFormat="1" applyFont="1" applyBorder="1" applyAlignment="1">
      <alignment horizontal="justify" vertical="center" wrapText="1"/>
    </xf>
    <xf numFmtId="1" fontId="9" fillId="0" borderId="1" xfId="0" applyNumberFormat="1" applyFont="1" applyBorder="1"/>
    <xf numFmtId="3" fontId="24" fillId="0" borderId="1" xfId="0" applyNumberFormat="1" applyFont="1" applyBorder="1" applyAlignment="1">
      <alignment horizontal="right" vertical="center" wrapText="1"/>
    </xf>
    <xf numFmtId="1" fontId="27" fillId="0" borderId="1" xfId="0" applyNumberFormat="1" applyFont="1" applyBorder="1" applyAlignment="1">
      <alignment horizontal="center" wrapText="1"/>
    </xf>
    <xf numFmtId="3" fontId="24" fillId="0" borderId="1" xfId="0" applyNumberFormat="1" applyFont="1" applyBorder="1" applyAlignment="1">
      <alignment horizontal="right" wrapText="1"/>
    </xf>
    <xf numFmtId="3" fontId="24" fillId="0" borderId="3" xfId="0" applyNumberFormat="1" applyFont="1" applyBorder="1" applyAlignment="1">
      <alignment horizontal="right" vertical="center" wrapText="1"/>
    </xf>
    <xf numFmtId="3" fontId="15" fillId="0" borderId="0" xfId="0" applyNumberFormat="1" applyFont="1"/>
    <xf numFmtId="3" fontId="10" fillId="0" borderId="1" xfId="2" applyNumberFormat="1" applyFont="1" applyBorder="1" applyAlignment="1">
      <alignment horizontal="center"/>
    </xf>
    <xf numFmtId="0" fontId="46" fillId="0" borderId="1" xfId="0" applyFont="1" applyBorder="1" applyAlignment="1">
      <alignment horizontal="justify" vertical="top" wrapText="1"/>
    </xf>
    <xf numFmtId="0" fontId="46" fillId="0" borderId="1" xfId="0" applyFont="1" applyBorder="1"/>
    <xf numFmtId="0" fontId="46" fillId="0" borderId="1" xfId="0" applyFont="1" applyFill="1" applyBorder="1" applyAlignment="1">
      <alignment vertical="center"/>
    </xf>
    <xf numFmtId="3" fontId="47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0" fontId="37" fillId="0" borderId="8" xfId="0" applyFont="1" applyBorder="1" applyAlignment="1">
      <alignment horizontal="justify" vertical="top" wrapText="1"/>
    </xf>
    <xf numFmtId="0" fontId="3" fillId="0" borderId="15" xfId="0" applyFont="1" applyBorder="1"/>
    <xf numFmtId="3" fontId="3" fillId="0" borderId="15" xfId="0" applyNumberFormat="1" applyFont="1" applyBorder="1"/>
    <xf numFmtId="3" fontId="1" fillId="0" borderId="3" xfId="0" applyNumberFormat="1" applyFont="1" applyBorder="1" applyAlignment="1">
      <alignment horizontal="right" vertical="top" wrapText="1"/>
    </xf>
    <xf numFmtId="0" fontId="48" fillId="0" borderId="1" xfId="0" applyFont="1" applyBorder="1" applyAlignment="1">
      <alignment horizontal="justify" vertical="top" wrapText="1"/>
    </xf>
    <xf numFmtId="0" fontId="48" fillId="0" borderId="1" xfId="0" applyFont="1" applyBorder="1"/>
    <xf numFmtId="0" fontId="48" fillId="0" borderId="8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3" fontId="2" fillId="0" borderId="9" xfId="0" applyNumberFormat="1" applyFont="1" applyBorder="1" applyAlignment="1">
      <alignment horizontal="right" vertical="top" wrapText="1"/>
    </xf>
    <xf numFmtId="0" fontId="3" fillId="0" borderId="15" xfId="0" applyFont="1" applyBorder="1" applyAlignment="1">
      <alignment horizontal="justify" vertical="top" wrapText="1"/>
    </xf>
    <xf numFmtId="3" fontId="3" fillId="0" borderId="15" xfId="0" applyNumberFormat="1" applyFont="1" applyBorder="1" applyAlignment="1">
      <alignment horizontal="right" vertical="top" wrapText="1"/>
    </xf>
    <xf numFmtId="0" fontId="3" fillId="0" borderId="43" xfId="0" applyFont="1" applyBorder="1"/>
    <xf numFmtId="3" fontId="3" fillId="0" borderId="43" xfId="0" applyNumberFormat="1" applyFont="1" applyBorder="1"/>
    <xf numFmtId="3" fontId="1" fillId="0" borderId="4" xfId="0" applyNumberFormat="1" applyFont="1" applyBorder="1" applyAlignment="1">
      <alignment horizontal="right"/>
    </xf>
    <xf numFmtId="0" fontId="37" fillId="0" borderId="4" xfId="0" applyFont="1" applyBorder="1" applyAlignment="1">
      <alignment horizontal="center" wrapText="1"/>
    </xf>
    <xf numFmtId="0" fontId="37" fillId="0" borderId="4" xfId="0" applyFont="1" applyBorder="1" applyAlignment="1"/>
    <xf numFmtId="3" fontId="37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 wrapText="1"/>
    </xf>
    <xf numFmtId="0" fontId="37" fillId="0" borderId="4" xfId="0" applyFont="1" applyBorder="1" applyAlignment="1">
      <alignment horizontal="center"/>
    </xf>
    <xf numFmtId="0" fontId="2" fillId="0" borderId="4" xfId="0" applyFont="1" applyBorder="1" applyAlignment="1">
      <alignment wrapText="1"/>
    </xf>
    <xf numFmtId="0" fontId="37" fillId="0" borderId="1" xfId="0" applyFont="1" applyBorder="1" applyAlignment="1">
      <alignment horizontal="center" wrapText="1"/>
    </xf>
    <xf numFmtId="0" fontId="37" fillId="0" borderId="1" xfId="0" applyFont="1" applyBorder="1" applyAlignment="1">
      <alignment horizontal="center"/>
    </xf>
    <xf numFmtId="3" fontId="37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1" fontId="7" fillId="0" borderId="58" xfId="2" applyNumberFormat="1" applyFont="1" applyBorder="1"/>
    <xf numFmtId="3" fontId="3" fillId="0" borderId="4" xfId="7" applyNumberFormat="1" applyFont="1" applyBorder="1" applyAlignment="1">
      <alignment horizontal="center"/>
    </xf>
    <xf numFmtId="3" fontId="1" fillId="0" borderId="1" xfId="7" applyNumberFormat="1" applyFont="1" applyBorder="1" applyAlignment="1">
      <alignment horizontal="center" vertical="top" wrapText="1"/>
    </xf>
    <xf numFmtId="0" fontId="5" fillId="0" borderId="41" xfId="0" applyFont="1" applyBorder="1" applyAlignment="1">
      <alignment horizontal="center" vertical="center"/>
    </xf>
    <xf numFmtId="0" fontId="5" fillId="0" borderId="5" xfId="0" applyFont="1" applyBorder="1" applyAlignment="1">
      <alignment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58" xfId="0" applyNumberFormat="1" applyFont="1" applyBorder="1" applyAlignment="1">
      <alignment horizontal="right" vertical="center" wrapText="1"/>
    </xf>
    <xf numFmtId="0" fontId="0" fillId="0" borderId="59" xfId="0" applyBorder="1"/>
    <xf numFmtId="0" fontId="6" fillId="0" borderId="60" xfId="0" applyFont="1" applyBorder="1" applyAlignment="1">
      <alignment horizontal="center" vertical="center" wrapText="1"/>
    </xf>
    <xf numFmtId="3" fontId="6" fillId="0" borderId="60" xfId="0" applyNumberFormat="1" applyFont="1" applyBorder="1" applyAlignment="1">
      <alignment horizontal="center" vertical="center"/>
    </xf>
    <xf numFmtId="3" fontId="6" fillId="0" borderId="61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vertical="center" wrapText="1"/>
    </xf>
    <xf numFmtId="0" fontId="6" fillId="0" borderId="43" xfId="0" applyFont="1" applyBorder="1" applyAlignment="1">
      <alignment vertical="center" wrapText="1"/>
    </xf>
    <xf numFmtId="3" fontId="6" fillId="0" borderId="43" xfId="0" applyNumberFormat="1" applyFont="1" applyBorder="1" applyAlignment="1">
      <alignment horizontal="right" vertical="center"/>
    </xf>
    <xf numFmtId="0" fontId="6" fillId="0" borderId="43" xfId="0" applyFont="1" applyBorder="1" applyAlignment="1">
      <alignment wrapText="1"/>
    </xf>
    <xf numFmtId="3" fontId="6" fillId="0" borderId="4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wrapText="1"/>
    </xf>
    <xf numFmtId="1" fontId="28" fillId="2" borderId="4" xfId="2" applyNumberFormat="1" applyFont="1" applyFill="1" applyBorder="1"/>
    <xf numFmtId="1" fontId="28" fillId="2" borderId="11" xfId="2" applyNumberFormat="1" applyFont="1" applyFill="1" applyBorder="1"/>
    <xf numFmtId="0" fontId="37" fillId="0" borderId="1" xfId="0" applyFont="1" applyBorder="1"/>
    <xf numFmtId="0" fontId="37" fillId="0" borderId="4" xfId="0" applyFont="1" applyBorder="1"/>
    <xf numFmtId="0" fontId="1" fillId="0" borderId="43" xfId="0" applyFont="1" applyBorder="1" applyAlignment="1">
      <alignment vertical="center"/>
    </xf>
    <xf numFmtId="3" fontId="1" fillId="0" borderId="44" xfId="0" applyNumberFormat="1" applyFont="1" applyBorder="1" applyAlignment="1">
      <alignment vertical="center"/>
    </xf>
    <xf numFmtId="0" fontId="46" fillId="0" borderId="1" xfId="0" applyFont="1" applyBorder="1" applyAlignment="1">
      <alignment wrapText="1"/>
    </xf>
    <xf numFmtId="0" fontId="2" fillId="0" borderId="0" xfId="7" applyFont="1" applyAlignment="1">
      <alignment horizontal="center" vertical="center" wrapText="1"/>
    </xf>
    <xf numFmtId="0" fontId="1" fillId="0" borderId="0" xfId="7" applyFont="1" applyAlignment="1">
      <alignment horizontal="center" vertical="center" wrapText="1"/>
    </xf>
    <xf numFmtId="0" fontId="5" fillId="0" borderId="0" xfId="7" applyAlignment="1">
      <alignment horizontal="center" vertical="center" wrapText="1"/>
    </xf>
    <xf numFmtId="0" fontId="1" fillId="0" borderId="0" xfId="7" applyFont="1" applyAlignment="1">
      <alignment horizontal="left" vertical="center" wrapText="1"/>
    </xf>
    <xf numFmtId="0" fontId="2" fillId="0" borderId="28" xfId="7" applyFont="1" applyBorder="1" applyAlignment="1">
      <alignment horizontal="left" vertical="center" wrapText="1"/>
    </xf>
    <xf numFmtId="3" fontId="2" fillId="0" borderId="4" xfId="7" applyNumberFormat="1" applyFont="1" applyBorder="1" applyAlignment="1">
      <alignment horizontal="center" vertical="center" wrapText="1"/>
    </xf>
    <xf numFmtId="0" fontId="2" fillId="0" borderId="17" xfId="7" applyFont="1" applyBorder="1" applyAlignment="1">
      <alignment horizontal="left" vertical="center" wrapText="1"/>
    </xf>
    <xf numFmtId="3" fontId="2" fillId="0" borderId="1" xfId="7" applyNumberFormat="1" applyFont="1" applyBorder="1" applyAlignment="1">
      <alignment horizontal="center" vertical="center" wrapText="1"/>
    </xf>
    <xf numFmtId="0" fontId="1" fillId="0" borderId="19" xfId="7" applyFont="1" applyBorder="1" applyAlignment="1">
      <alignment horizontal="center" vertical="center" wrapText="1"/>
    </xf>
    <xf numFmtId="3" fontId="1" fillId="0" borderId="20" xfId="7" applyNumberFormat="1" applyFont="1" applyBorder="1" applyAlignment="1">
      <alignment horizontal="center" vertical="center" wrapText="1"/>
    </xf>
    <xf numFmtId="0" fontId="9" fillId="0" borderId="0" xfId="7" applyFont="1" applyAlignment="1">
      <alignment horizontal="left" vertical="center" wrapText="1"/>
    </xf>
    <xf numFmtId="0" fontId="22" fillId="0" borderId="0" xfId="7" applyFont="1" applyAlignment="1">
      <alignment horizontal="center" vertical="center" wrapText="1"/>
    </xf>
    <xf numFmtId="0" fontId="23" fillId="0" borderId="0" xfId="7" applyFont="1" applyAlignment="1">
      <alignment horizontal="left" vertical="center" wrapText="1"/>
    </xf>
    <xf numFmtId="0" fontId="23" fillId="0" borderId="0" xfId="7" applyFont="1" applyAlignment="1">
      <alignment horizontal="center" vertical="center" wrapText="1"/>
    </xf>
    <xf numFmtId="0" fontId="52" fillId="0" borderId="0" xfId="7" applyFont="1" applyAlignment="1">
      <alignment horizontal="left" vertical="center" wrapText="1"/>
    </xf>
    <xf numFmtId="0" fontId="53" fillId="0" borderId="0" xfId="7" applyFont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3" fontId="6" fillId="0" borderId="0" xfId="0" applyNumberFormat="1" applyFont="1" applyAlignment="1"/>
    <xf numFmtId="0" fontId="0" fillId="0" borderId="0" xfId="0" applyAlignment="1"/>
    <xf numFmtId="0" fontId="1" fillId="0" borderId="24" xfId="7" applyFont="1" applyBorder="1" applyAlignment="1">
      <alignment horizontal="center"/>
    </xf>
    <xf numFmtId="0" fontId="2" fillId="0" borderId="45" xfId="7" applyFont="1" applyBorder="1" applyAlignment="1">
      <alignment horizontal="center"/>
    </xf>
    <xf numFmtId="0" fontId="1" fillId="0" borderId="24" xfId="7" applyFont="1" applyBorder="1" applyAlignment="1">
      <alignment horizontal="center" wrapText="1"/>
    </xf>
    <xf numFmtId="0" fontId="1" fillId="0" borderId="45" xfId="7" applyFont="1" applyBorder="1" applyAlignment="1">
      <alignment horizontal="center"/>
    </xf>
    <xf numFmtId="1" fontId="25" fillId="0" borderId="8" xfId="2" applyNumberFormat="1" applyFont="1" applyBorder="1" applyAlignment="1">
      <alignment horizontal="center"/>
    </xf>
    <xf numFmtId="1" fontId="25" fillId="0" borderId="23" xfId="2" applyNumberFormat="1" applyFont="1" applyBorder="1" applyAlignment="1">
      <alignment horizontal="center"/>
    </xf>
    <xf numFmtId="1" fontId="25" fillId="0" borderId="7" xfId="2" applyNumberFormat="1" applyFont="1" applyBorder="1" applyAlignment="1">
      <alignment horizontal="center"/>
    </xf>
    <xf numFmtId="1" fontId="12" fillId="0" borderId="3" xfId="2" applyNumberFormat="1" applyFont="1" applyBorder="1" applyAlignment="1">
      <alignment horizontal="center" vertical="center"/>
    </xf>
    <xf numFmtId="0" fontId="20" fillId="0" borderId="4" xfId="2" applyBorder="1" applyAlignment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1" fontId="21" fillId="2" borderId="3" xfId="2" applyNumberFormat="1" applyFont="1" applyFill="1" applyBorder="1" applyAlignment="1">
      <alignment horizontal="center" vertical="center"/>
    </xf>
    <xf numFmtId="0" fontId="20" fillId="0" borderId="4" xfId="2" applyFont="1" applyBorder="1" applyAlignment="1">
      <alignment horizontal="center" vertical="center"/>
    </xf>
    <xf numFmtId="1" fontId="21" fillId="2" borderId="8" xfId="2" applyNumberFormat="1" applyFont="1" applyFill="1" applyBorder="1" applyAlignment="1">
      <alignment horizontal="center" vertical="center"/>
    </xf>
    <xf numFmtId="1" fontId="21" fillId="2" borderId="23" xfId="2" applyNumberFormat="1" applyFont="1" applyFill="1" applyBorder="1" applyAlignment="1">
      <alignment horizontal="center" vertical="center"/>
    </xf>
    <xf numFmtId="1" fontId="21" fillId="2" borderId="1" xfId="2" applyNumberFormat="1" applyFont="1" applyFill="1" applyBorder="1" applyAlignment="1">
      <alignment horizontal="center" vertical="center"/>
    </xf>
    <xf numFmtId="0" fontId="20" fillId="2" borderId="23" xfId="2" applyFill="1" applyBorder="1" applyAlignment="1">
      <alignment horizontal="center" vertical="center"/>
    </xf>
    <xf numFmtId="3" fontId="18" fillId="0" borderId="31" xfId="1" applyNumberFormat="1" applyFont="1" applyFill="1" applyBorder="1" applyAlignment="1">
      <alignment horizontal="center" vertical="center" wrapText="1"/>
    </xf>
    <xf numFmtId="3" fontId="38" fillId="0" borderId="33" xfId="1" applyNumberFormat="1" applyFont="1" applyBorder="1" applyAlignment="1">
      <alignment horizontal="center" vertical="center" wrapText="1"/>
    </xf>
    <xf numFmtId="3" fontId="18" fillId="0" borderId="14" xfId="1" applyNumberFormat="1" applyFont="1" applyFill="1" applyBorder="1" applyAlignment="1">
      <alignment horizontal="center" vertical="center" wrapText="1"/>
    </xf>
    <xf numFmtId="3" fontId="38" fillId="0" borderId="15" xfId="1" applyNumberFormat="1" applyFont="1" applyFill="1" applyBorder="1" applyAlignment="1">
      <alignment horizontal="center" vertical="center" wrapText="1"/>
    </xf>
    <xf numFmtId="3" fontId="38" fillId="0" borderId="16" xfId="1" applyNumberFormat="1" applyFont="1" applyFill="1" applyBorder="1" applyAlignment="1">
      <alignment horizontal="center" vertical="center" wrapText="1"/>
    </xf>
    <xf numFmtId="3" fontId="18" fillId="3" borderId="35" xfId="1" applyNumberFormat="1" applyFont="1" applyFill="1" applyBorder="1" applyAlignment="1">
      <alignment horizontal="left" vertical="center" wrapText="1"/>
    </xf>
    <xf numFmtId="0" fontId="20" fillId="3" borderId="36" xfId="2" applyFill="1" applyBorder="1" applyAlignment="1">
      <alignment vertical="center" wrapText="1"/>
    </xf>
    <xf numFmtId="0" fontId="20" fillId="3" borderId="46" xfId="2" applyFill="1" applyBorder="1" applyAlignment="1">
      <alignment vertical="center" wrapText="1"/>
    </xf>
    <xf numFmtId="3" fontId="38" fillId="3" borderId="36" xfId="1" applyNumberFormat="1" applyFont="1" applyFill="1" applyBorder="1" applyAlignment="1">
      <alignment vertical="center" wrapText="1"/>
    </xf>
    <xf numFmtId="3" fontId="38" fillId="3" borderId="37" xfId="1" applyNumberFormat="1" applyFont="1" applyFill="1" applyBorder="1" applyAlignment="1">
      <alignment vertical="center" wrapText="1"/>
    </xf>
    <xf numFmtId="10" fontId="2" fillId="0" borderId="8" xfId="7" applyNumberFormat="1" applyFont="1" applyBorder="1" applyAlignment="1">
      <alignment horizontal="center" vertical="center" wrapText="1"/>
    </xf>
    <xf numFmtId="10" fontId="5" fillId="0" borderId="55" xfId="7" applyNumberFormat="1" applyBorder="1" applyAlignment="1">
      <alignment horizontal="center" vertical="center" wrapText="1"/>
    </xf>
    <xf numFmtId="10" fontId="2" fillId="0" borderId="34" xfId="7" applyNumberFormat="1" applyFont="1" applyBorder="1" applyAlignment="1">
      <alignment horizontal="center" vertical="center" wrapText="1"/>
    </xf>
    <xf numFmtId="10" fontId="5" fillId="0" borderId="56" xfId="7" applyNumberFormat="1" applyBorder="1" applyAlignment="1">
      <alignment horizontal="center" vertical="center" wrapText="1"/>
    </xf>
    <xf numFmtId="0" fontId="41" fillId="0" borderId="0" xfId="7" applyFont="1" applyAlignment="1">
      <alignment horizontal="left" vertical="center" wrapText="1"/>
    </xf>
    <xf numFmtId="0" fontId="51" fillId="0" borderId="0" xfId="7" applyFont="1" applyAlignment="1">
      <alignment vertical="center" wrapText="1"/>
    </xf>
    <xf numFmtId="10" fontId="2" fillId="0" borderId="58" xfId="7" applyNumberFormat="1" applyFont="1" applyBorder="1" applyAlignment="1">
      <alignment horizontal="center" vertical="center" wrapText="1"/>
    </xf>
    <xf numFmtId="10" fontId="5" fillId="0" borderId="47" xfId="7" applyNumberFormat="1" applyBorder="1" applyAlignment="1">
      <alignment horizontal="center" vertical="center" wrapText="1"/>
    </xf>
    <xf numFmtId="0" fontId="1" fillId="0" borderId="0" xfId="7" applyFont="1" applyAlignment="1">
      <alignment horizontal="center" vertical="center" wrapText="1"/>
    </xf>
    <xf numFmtId="0" fontId="5" fillId="0" borderId="0" xfId="7" applyAlignment="1">
      <alignment horizontal="center" vertical="center" wrapText="1"/>
    </xf>
    <xf numFmtId="0" fontId="1" fillId="0" borderId="31" xfId="7" applyFont="1" applyBorder="1" applyAlignment="1">
      <alignment horizontal="center" vertical="center" wrapText="1"/>
    </xf>
    <xf numFmtId="0" fontId="1" fillId="0" borderId="33" xfId="7" applyFont="1" applyBorder="1" applyAlignment="1">
      <alignment horizontal="center" vertical="center" wrapText="1"/>
    </xf>
    <xf numFmtId="0" fontId="1" fillId="0" borderId="32" xfId="7" applyFont="1" applyBorder="1" applyAlignment="1">
      <alignment horizontal="center" vertical="center" wrapText="1"/>
    </xf>
    <xf numFmtId="0" fontId="1" fillId="0" borderId="57" xfId="7" applyFont="1" applyBorder="1" applyAlignment="1">
      <alignment horizontal="center" vertical="center" wrapText="1"/>
    </xf>
    <xf numFmtId="0" fontId="1" fillId="0" borderId="62" xfId="7" applyFont="1" applyBorder="1" applyAlignment="1">
      <alignment horizontal="center" vertical="center" wrapText="1"/>
    </xf>
    <xf numFmtId="0" fontId="49" fillId="0" borderId="52" xfId="7" applyFont="1" applyBorder="1" applyAlignment="1">
      <alignment horizontal="center" vertical="center" wrapText="1"/>
    </xf>
    <xf numFmtId="0" fontId="50" fillId="0" borderId="58" xfId="7" applyFont="1" applyBorder="1" applyAlignment="1">
      <alignment horizontal="center" vertical="center" wrapText="1"/>
    </xf>
    <xf numFmtId="0" fontId="49" fillId="0" borderId="47" xfId="7" applyFont="1" applyBorder="1" applyAlignment="1">
      <alignment horizontal="center" vertical="center" wrapText="1"/>
    </xf>
    <xf numFmtId="10" fontId="2" fillId="0" borderId="27" xfId="7" applyNumberFormat="1" applyFont="1" applyBorder="1" applyAlignment="1">
      <alignment horizontal="center" vertical="center" wrapText="1"/>
    </xf>
    <xf numFmtId="10" fontId="5" fillId="0" borderId="37" xfId="7" applyNumberFormat="1" applyBorder="1" applyAlignment="1">
      <alignment horizontal="center" vertical="center" wrapText="1"/>
    </xf>
    <xf numFmtId="10" fontId="2" fillId="0" borderId="6" xfId="7" applyNumberFormat="1" applyFont="1" applyBorder="1" applyAlignment="1">
      <alignment horizontal="center" vertical="center" wrapText="1"/>
    </xf>
    <xf numFmtId="10" fontId="5" fillId="0" borderId="54" xfId="7" applyNumberFormat="1" applyBorder="1" applyAlignment="1">
      <alignment horizontal="center" vertical="center" wrapText="1"/>
    </xf>
    <xf numFmtId="0" fontId="7" fillId="0" borderId="0" xfId="7" applyFont="1" applyAlignment="1">
      <alignment horizontal="left" vertical="center" wrapText="1"/>
    </xf>
    <xf numFmtId="0" fontId="5" fillId="0" borderId="0" xfId="7" applyFont="1" applyAlignment="1">
      <alignment vertical="center" wrapText="1"/>
    </xf>
    <xf numFmtId="10" fontId="2" fillId="0" borderId="4" xfId="7" applyNumberFormat="1" applyFont="1" applyBorder="1" applyAlignment="1">
      <alignment horizontal="center" vertical="center" wrapText="1"/>
    </xf>
    <xf numFmtId="10" fontId="5" fillId="0" borderId="29" xfId="7" applyNumberFormat="1" applyBorder="1" applyAlignment="1">
      <alignment horizontal="center" vertical="center" wrapText="1"/>
    </xf>
    <xf numFmtId="10" fontId="2" fillId="0" borderId="20" xfId="7" applyNumberFormat="1" applyFont="1" applyBorder="1" applyAlignment="1">
      <alignment horizontal="center" vertical="center" wrapText="1"/>
    </xf>
    <xf numFmtId="10" fontId="5" fillId="0" borderId="21" xfId="7" applyNumberFormat="1" applyBorder="1" applyAlignment="1">
      <alignment horizontal="center" vertical="center" wrapText="1"/>
    </xf>
    <xf numFmtId="0" fontId="1" fillId="0" borderId="15" xfId="7" applyFont="1" applyBorder="1" applyAlignment="1">
      <alignment horizontal="center" vertical="center" wrapText="1"/>
    </xf>
    <xf numFmtId="0" fontId="49" fillId="0" borderId="16" xfId="7" applyFont="1" applyBorder="1" applyAlignment="1">
      <alignment horizontal="center" vertical="center" wrapText="1"/>
    </xf>
    <xf numFmtId="0" fontId="50" fillId="0" borderId="20" xfId="7" applyFont="1" applyBorder="1" applyAlignment="1">
      <alignment horizontal="center" vertical="center" wrapText="1"/>
    </xf>
    <xf numFmtId="0" fontId="49" fillId="0" borderId="21" xfId="7" applyFont="1" applyBorder="1" applyAlignment="1">
      <alignment horizontal="center" vertical="center" wrapText="1"/>
    </xf>
    <xf numFmtId="0" fontId="51" fillId="0" borderId="0" xfId="7" applyFont="1" applyAlignment="1">
      <alignment horizontal="left" vertical="center" wrapText="1"/>
    </xf>
    <xf numFmtId="0" fontId="50" fillId="0" borderId="63" xfId="7" applyFont="1" applyBorder="1" applyAlignment="1">
      <alignment horizontal="center" vertical="center" wrapText="1"/>
    </xf>
    <xf numFmtId="0" fontId="49" fillId="0" borderId="64" xfId="7" applyFont="1" applyBorder="1" applyAlignment="1">
      <alignment horizontal="center" vertical="center" wrapText="1"/>
    </xf>
    <xf numFmtId="0" fontId="44" fillId="0" borderId="1" xfId="0" applyFont="1" applyBorder="1"/>
  </cellXfs>
  <cellStyles count="12">
    <cellStyle name="Ezres 2" xfId="5"/>
    <cellStyle name="Ezres 2 2" xfId="8"/>
    <cellStyle name="Ezres 2 2 2" xfId="10"/>
    <cellStyle name="Ezres 2 2 3" xfId="11"/>
    <cellStyle name="Ezres 3" xfId="6"/>
    <cellStyle name="Ezres 3 2" xfId="9"/>
    <cellStyle name="Normál" xfId="0" builtinId="0"/>
    <cellStyle name="Normál 2" xfId="2"/>
    <cellStyle name="Normál 2 2" xfId="7"/>
    <cellStyle name="Normál 3" xfId="1"/>
    <cellStyle name="Normál 4" xfId="3"/>
    <cellStyle name="Normál 5" xfId="4"/>
  </cellStyles>
  <dxfs count="8">
    <dxf>
      <numFmt numFmtId="3" formatCode="#,##0"/>
      <border diagonalUp="0" diagonalDown="0">
        <left/>
        <right/>
        <top style="thick">
          <color auto="1"/>
        </top>
        <bottom style="thick">
          <color auto="1"/>
        </bottom>
        <vertical style="thin">
          <color indexed="64"/>
        </vertical>
        <horizontal style="thin">
          <color indexed="64"/>
        </horizontal>
      </border>
    </dxf>
    <dxf>
      <alignment vertical="bottom" textRotation="0" wrapText="1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  <alignment horizontal="right" textRotation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bottom" textRotation="0" wrapText="1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áblázat2" displayName="Táblázat2" ref="A4:E8" headerRowCount="0" totalsRowShown="0" headerRowDxfId="7" tableBorderDxfId="6" totalsRowBorderDxfId="5">
  <tableColumns count="5">
    <tableColumn id="1" name="Oszlop1" dataDxfId="4"/>
    <tableColumn id="2" name="Oszlop2" dataDxfId="3"/>
    <tableColumn id="3" name="Oszlop3" dataDxfId="2"/>
    <tableColumn id="4" name="Oszlop4" dataDxfId="1"/>
    <tableColumn id="5" name="Oszlop5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view="pageLayout" workbookViewId="0">
      <selection activeCell="B1" sqref="B1:D1"/>
    </sheetView>
  </sheetViews>
  <sheetFormatPr defaultRowHeight="13.2"/>
  <cols>
    <col min="1" max="1" width="6.44140625" customWidth="1"/>
    <col min="2" max="2" width="29.6640625" style="8" customWidth="1"/>
    <col min="3" max="3" width="12.109375" style="211" customWidth="1"/>
    <col min="4" max="4" width="27.6640625" style="8" customWidth="1"/>
    <col min="5" max="5" width="12.109375" style="7" customWidth="1"/>
  </cols>
  <sheetData>
    <row r="1" spans="1:5" ht="30" customHeight="1">
      <c r="B1" s="598" t="s">
        <v>26</v>
      </c>
      <c r="C1" s="599"/>
      <c r="D1" s="599"/>
    </row>
    <row r="2" spans="1:5" ht="41.4" customHeight="1">
      <c r="A2" s="10" t="s">
        <v>124</v>
      </c>
      <c r="B2" s="11"/>
      <c r="C2" s="208"/>
      <c r="D2" s="11"/>
    </row>
    <row r="3" spans="1:5" ht="32.4" customHeight="1" thickBot="1">
      <c r="A3" s="13"/>
      <c r="B3" s="14"/>
      <c r="C3" s="209"/>
      <c r="D3" s="14"/>
      <c r="E3" s="15" t="s">
        <v>4</v>
      </c>
    </row>
    <row r="4" spans="1:5" s="12" customFormat="1" ht="26.4" customHeight="1" thickTop="1" thickBot="1">
      <c r="A4" s="559"/>
      <c r="B4" s="560" t="s">
        <v>1</v>
      </c>
      <c r="C4" s="561" t="s">
        <v>2</v>
      </c>
      <c r="D4" s="560" t="s">
        <v>3</v>
      </c>
      <c r="E4" s="562" t="s">
        <v>2</v>
      </c>
    </row>
    <row r="5" spans="1:5" ht="147.75" customHeight="1">
      <c r="A5" s="555" t="s">
        <v>122</v>
      </c>
      <c r="B5" s="556" t="s">
        <v>485</v>
      </c>
      <c r="C5" s="557" t="s">
        <v>291</v>
      </c>
      <c r="D5" s="369" t="s">
        <v>337</v>
      </c>
      <c r="E5" s="558" t="s">
        <v>292</v>
      </c>
    </row>
    <row r="6" spans="1:5" ht="120" customHeight="1">
      <c r="A6" s="16" t="s">
        <v>123</v>
      </c>
      <c r="B6" s="18" t="s">
        <v>486</v>
      </c>
      <c r="C6" s="210" t="s">
        <v>293</v>
      </c>
      <c r="D6" s="18" t="s">
        <v>294</v>
      </c>
      <c r="E6" s="210" t="s">
        <v>293</v>
      </c>
    </row>
    <row r="7" spans="1:5" ht="63.75" customHeight="1" thickBot="1">
      <c r="A7" s="17" t="s">
        <v>332</v>
      </c>
      <c r="B7" s="563" t="s">
        <v>333</v>
      </c>
      <c r="C7" s="564" t="s">
        <v>334</v>
      </c>
      <c r="D7" s="565" t="s">
        <v>335</v>
      </c>
      <c r="E7" s="564" t="s">
        <v>334</v>
      </c>
    </row>
    <row r="8" spans="1:5" ht="44.4" customHeight="1" thickBot="1">
      <c r="A8" s="214"/>
      <c r="B8" s="566" t="s">
        <v>9</v>
      </c>
      <c r="C8" s="567" t="s">
        <v>336</v>
      </c>
      <c r="D8" s="568"/>
      <c r="E8" s="569" t="s">
        <v>336</v>
      </c>
    </row>
  </sheetData>
  <mergeCells count="1">
    <mergeCell ref="B1:D1"/>
  </mergeCells>
  <pageMargins left="0.7" right="0.7" top="0.95" bottom="0.75" header="0.52083333333333337" footer="0.3"/>
  <pageSetup paperSize="9" orientation="portrait" r:id="rId1"/>
  <headerFooter>
    <oddHeader>&amp;R&amp;7
A Pü/24-2/2023. sz. előterjesztés 1. melléklete 
az .../2023. (II....) önkormányzati rendelet 7.2 melléklete</oddHead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>
  <dimension ref="A1:N37"/>
  <sheetViews>
    <sheetView view="pageLayout" zoomScale="77" zoomScaleSheetLayoutView="100" zoomScalePageLayoutView="77" workbookViewId="0">
      <selection activeCell="B2" sqref="B2"/>
    </sheetView>
  </sheetViews>
  <sheetFormatPr defaultColWidth="11.44140625" defaultRowHeight="15.6"/>
  <cols>
    <col min="1" max="1" width="13.88671875" style="328" customWidth="1"/>
    <col min="2" max="2" width="8.44140625" style="328" customWidth="1"/>
    <col min="3" max="3" width="10.109375" style="328" customWidth="1"/>
    <col min="4" max="4" width="9.109375" style="328" customWidth="1"/>
    <col min="5" max="6" width="9.33203125" style="328" customWidth="1"/>
    <col min="7" max="8" width="8.5546875" style="328" customWidth="1"/>
    <col min="9" max="9" width="9.109375" style="328" customWidth="1"/>
    <col min="10" max="11" width="11.44140625" style="328"/>
    <col min="12" max="12" width="10.6640625" style="328" customWidth="1"/>
    <col min="13" max="13" width="12.109375" style="328" customWidth="1"/>
    <col min="14" max="14" width="12.5546875" style="328" customWidth="1"/>
    <col min="15" max="16384" width="11.44140625" style="328"/>
  </cols>
  <sheetData>
    <row r="1" spans="1:14" s="292" customFormat="1" ht="30" customHeight="1">
      <c r="A1" s="617" t="s">
        <v>0</v>
      </c>
      <c r="B1" s="289" t="s">
        <v>41</v>
      </c>
      <c r="C1" s="290" t="s">
        <v>265</v>
      </c>
      <c r="D1" s="290" t="s">
        <v>216</v>
      </c>
      <c r="E1" s="291" t="s">
        <v>266</v>
      </c>
      <c r="F1" s="291" t="s">
        <v>267</v>
      </c>
      <c r="G1" s="291" t="s">
        <v>268</v>
      </c>
      <c r="H1" s="291" t="s">
        <v>269</v>
      </c>
      <c r="I1" s="291" t="s">
        <v>270</v>
      </c>
      <c r="J1" s="619" t="s">
        <v>271</v>
      </c>
      <c r="K1" s="620"/>
      <c r="L1" s="620"/>
      <c r="M1" s="620"/>
      <c r="N1" s="621"/>
    </row>
    <row r="2" spans="1:14" s="292" customFormat="1" ht="48.75" customHeight="1" thickBot="1">
      <c r="A2" s="618"/>
      <c r="B2" s="293" t="s">
        <v>272</v>
      </c>
      <c r="C2" s="293" t="s">
        <v>272</v>
      </c>
      <c r="D2" s="293" t="s">
        <v>272</v>
      </c>
      <c r="E2" s="293" t="s">
        <v>272</v>
      </c>
      <c r="F2" s="293" t="s">
        <v>272</v>
      </c>
      <c r="G2" s="293" t="s">
        <v>272</v>
      </c>
      <c r="H2" s="293" t="s">
        <v>272</v>
      </c>
      <c r="I2" s="293" t="s">
        <v>272</v>
      </c>
      <c r="J2" s="294" t="s">
        <v>273</v>
      </c>
      <c r="K2" s="295" t="s">
        <v>274</v>
      </c>
      <c r="L2" s="295" t="s">
        <v>275</v>
      </c>
      <c r="M2" s="295" t="s">
        <v>276</v>
      </c>
      <c r="N2" s="296" t="s">
        <v>277</v>
      </c>
    </row>
    <row r="3" spans="1:14" s="298" customFormat="1" ht="38.25" customHeight="1">
      <c r="A3" s="622" t="s">
        <v>40</v>
      </c>
      <c r="B3" s="623"/>
      <c r="C3" s="623"/>
      <c r="D3" s="624"/>
      <c r="E3" s="297"/>
      <c r="F3" s="297"/>
      <c r="G3" s="297"/>
      <c r="H3" s="297"/>
      <c r="I3" s="297"/>
      <c r="J3" s="622"/>
      <c r="K3" s="625"/>
      <c r="L3" s="625"/>
      <c r="M3" s="625"/>
      <c r="N3" s="626"/>
    </row>
    <row r="4" spans="1:14" s="305" customFormat="1" ht="27.6">
      <c r="A4" s="299" t="s">
        <v>10</v>
      </c>
      <c r="B4" s="300">
        <v>11194</v>
      </c>
      <c r="C4" s="300">
        <v>10540</v>
      </c>
      <c r="D4" s="301">
        <v>9248</v>
      </c>
      <c r="E4" s="301">
        <v>14191</v>
      </c>
      <c r="F4" s="301">
        <v>16538</v>
      </c>
      <c r="G4" s="301">
        <v>15854</v>
      </c>
      <c r="H4" s="301">
        <v>11103</v>
      </c>
      <c r="I4" s="301">
        <v>8899</v>
      </c>
      <c r="J4" s="302">
        <v>3512444</v>
      </c>
      <c r="K4" s="303">
        <v>2255240</v>
      </c>
      <c r="L4" s="303">
        <v>0</v>
      </c>
      <c r="M4" s="303">
        <v>4530550</v>
      </c>
      <c r="N4" s="304">
        <f>SUM(J4:M4)</f>
        <v>10298234</v>
      </c>
    </row>
    <row r="5" spans="1:14" s="305" customFormat="1" ht="13.8">
      <c r="A5" s="299" t="s">
        <v>217</v>
      </c>
      <c r="B5" s="300">
        <v>4074</v>
      </c>
      <c r="C5" s="300">
        <v>5151</v>
      </c>
      <c r="D5" s="301">
        <v>4250</v>
      </c>
      <c r="E5" s="301">
        <v>5823</v>
      </c>
      <c r="F5" s="301">
        <v>10261</v>
      </c>
      <c r="G5" s="301">
        <v>870</v>
      </c>
      <c r="H5" s="301">
        <v>105</v>
      </c>
      <c r="I5" s="301">
        <v>2805</v>
      </c>
      <c r="J5" s="302">
        <v>895756</v>
      </c>
      <c r="K5" s="303">
        <v>349548</v>
      </c>
      <c r="L5" s="303">
        <v>0</v>
      </c>
      <c r="M5" s="303">
        <v>0</v>
      </c>
      <c r="N5" s="304">
        <f t="shared" ref="N5:N18" si="0">SUM(J5:M5)</f>
        <v>1245304</v>
      </c>
    </row>
    <row r="6" spans="1:14" s="305" customFormat="1" ht="20.25" customHeight="1">
      <c r="A6" s="299" t="s">
        <v>278</v>
      </c>
      <c r="B6" s="300"/>
      <c r="C6" s="300">
        <v>45</v>
      </c>
      <c r="D6" s="301"/>
      <c r="E6" s="301">
        <v>19</v>
      </c>
      <c r="F6" s="301"/>
      <c r="G6" s="301"/>
      <c r="H6" s="301">
        <v>28</v>
      </c>
      <c r="I6" s="301">
        <v>172</v>
      </c>
      <c r="J6" s="302">
        <v>0</v>
      </c>
      <c r="K6" s="303">
        <v>0</v>
      </c>
      <c r="L6" s="303">
        <v>0</v>
      </c>
      <c r="M6" s="303">
        <v>0</v>
      </c>
      <c r="N6" s="304">
        <f t="shared" si="0"/>
        <v>0</v>
      </c>
    </row>
    <row r="7" spans="1:14" s="305" customFormat="1" ht="32.25" customHeight="1">
      <c r="A7" s="299" t="s">
        <v>36</v>
      </c>
      <c r="B7" s="300">
        <v>105</v>
      </c>
      <c r="C7" s="300">
        <v>51</v>
      </c>
      <c r="D7" s="301">
        <v>110</v>
      </c>
      <c r="E7" s="301">
        <v>23</v>
      </c>
      <c r="F7" s="301">
        <v>92</v>
      </c>
      <c r="G7" s="301">
        <v>121</v>
      </c>
      <c r="H7" s="301">
        <v>160</v>
      </c>
      <c r="I7" s="301">
        <v>480</v>
      </c>
      <c r="J7" s="302">
        <v>50210</v>
      </c>
      <c r="K7" s="303">
        <v>0</v>
      </c>
      <c r="L7" s="303">
        <v>0</v>
      </c>
      <c r="M7" s="303">
        <v>0</v>
      </c>
      <c r="N7" s="304">
        <f t="shared" si="0"/>
        <v>50210</v>
      </c>
    </row>
    <row r="8" spans="1:14" s="305" customFormat="1" ht="34.5" customHeight="1">
      <c r="A8" s="299" t="s">
        <v>279</v>
      </c>
      <c r="B8" s="300">
        <v>23</v>
      </c>
      <c r="C8" s="300">
        <v>3</v>
      </c>
      <c r="D8" s="301">
        <v>66</v>
      </c>
      <c r="E8" s="301">
        <v>7</v>
      </c>
      <c r="F8" s="301">
        <v>49</v>
      </c>
      <c r="G8" s="301">
        <v>0</v>
      </c>
      <c r="H8" s="301">
        <v>134</v>
      </c>
      <c r="I8" s="301"/>
      <c r="J8" s="302">
        <v>3100</v>
      </c>
      <c r="K8" s="303">
        <v>0</v>
      </c>
      <c r="L8" s="303">
        <v>0</v>
      </c>
      <c r="M8" s="303">
        <v>0</v>
      </c>
      <c r="N8" s="304">
        <f t="shared" si="0"/>
        <v>3100</v>
      </c>
    </row>
    <row r="9" spans="1:14" s="305" customFormat="1" ht="30" customHeight="1">
      <c r="A9" s="299" t="s">
        <v>35</v>
      </c>
      <c r="B9" s="300">
        <v>0</v>
      </c>
      <c r="C9" s="300"/>
      <c r="D9" s="301"/>
      <c r="E9" s="301">
        <v>64</v>
      </c>
      <c r="F9" s="301"/>
      <c r="G9" s="301">
        <v>0</v>
      </c>
      <c r="H9" s="301">
        <v>43</v>
      </c>
      <c r="I9" s="301">
        <v>19</v>
      </c>
      <c r="J9" s="302">
        <v>0</v>
      </c>
      <c r="K9" s="303">
        <v>0</v>
      </c>
      <c r="L9" s="303">
        <v>0</v>
      </c>
      <c r="M9" s="303">
        <v>0</v>
      </c>
      <c r="N9" s="304">
        <f t="shared" si="0"/>
        <v>0</v>
      </c>
    </row>
    <row r="10" spans="1:14" s="305" customFormat="1" ht="53.25" customHeight="1">
      <c r="A10" s="299" t="s">
        <v>280</v>
      </c>
      <c r="B10" s="300">
        <v>0</v>
      </c>
      <c r="C10" s="300">
        <v>2706</v>
      </c>
      <c r="D10" s="301">
        <v>5344</v>
      </c>
      <c r="E10" s="301">
        <v>918</v>
      </c>
      <c r="F10" s="301">
        <v>2397</v>
      </c>
      <c r="G10" s="301">
        <v>1224</v>
      </c>
      <c r="H10" s="301">
        <v>147</v>
      </c>
      <c r="I10" s="301">
        <v>8398</v>
      </c>
      <c r="J10" s="302">
        <v>904356</v>
      </c>
      <c r="K10" s="303">
        <v>0</v>
      </c>
      <c r="L10" s="303">
        <v>35839</v>
      </c>
      <c r="M10" s="303">
        <v>0</v>
      </c>
      <c r="N10" s="304">
        <f t="shared" si="0"/>
        <v>940195</v>
      </c>
    </row>
    <row r="11" spans="1:14" s="305" customFormat="1" ht="41.25" customHeight="1">
      <c r="A11" s="299" t="s">
        <v>27</v>
      </c>
      <c r="B11" s="300"/>
      <c r="C11" s="300"/>
      <c r="D11" s="301"/>
      <c r="E11" s="301">
        <v>0</v>
      </c>
      <c r="F11" s="301"/>
      <c r="G11" s="301"/>
      <c r="H11" s="301"/>
      <c r="I11" s="301"/>
      <c r="J11" s="302"/>
      <c r="K11" s="303"/>
      <c r="L11" s="303"/>
      <c r="M11" s="303"/>
      <c r="N11" s="304"/>
    </row>
    <row r="12" spans="1:14" s="305" customFormat="1" ht="27" customHeight="1">
      <c r="A12" s="299" t="s">
        <v>39</v>
      </c>
      <c r="B12" s="300"/>
      <c r="C12" s="300"/>
      <c r="D12" s="301">
        <v>2772</v>
      </c>
      <c r="E12" s="301">
        <v>789</v>
      </c>
      <c r="F12" s="301"/>
      <c r="G12" s="301">
        <v>190</v>
      </c>
      <c r="H12" s="301"/>
      <c r="I12" s="301"/>
      <c r="J12" s="302"/>
      <c r="K12" s="303"/>
      <c r="L12" s="303"/>
      <c r="M12" s="303"/>
      <c r="N12" s="304">
        <f t="shared" si="0"/>
        <v>0</v>
      </c>
    </row>
    <row r="13" spans="1:14" s="305" customFormat="1" ht="48" customHeight="1">
      <c r="A13" s="299" t="s">
        <v>38</v>
      </c>
      <c r="B13" s="300"/>
      <c r="C13" s="300"/>
      <c r="D13" s="301"/>
      <c r="E13" s="301">
        <v>0</v>
      </c>
      <c r="F13" s="301"/>
      <c r="G13" s="301"/>
      <c r="H13" s="301"/>
      <c r="I13" s="301"/>
      <c r="J13" s="302"/>
      <c r="K13" s="303"/>
      <c r="L13" s="303"/>
      <c r="M13" s="303"/>
      <c r="N13" s="304">
        <f t="shared" si="0"/>
        <v>0</v>
      </c>
    </row>
    <row r="14" spans="1:14" s="305" customFormat="1" ht="27.6">
      <c r="A14" s="299" t="s">
        <v>281</v>
      </c>
      <c r="B14" s="300">
        <v>7064</v>
      </c>
      <c r="C14" s="300">
        <v>4056</v>
      </c>
      <c r="D14" s="301">
        <v>2772</v>
      </c>
      <c r="E14" s="301">
        <v>789</v>
      </c>
      <c r="F14" s="301"/>
      <c r="G14" s="301">
        <v>13</v>
      </c>
      <c r="H14" s="301">
        <v>236</v>
      </c>
      <c r="I14" s="301">
        <v>236</v>
      </c>
      <c r="J14" s="302"/>
      <c r="K14" s="303"/>
      <c r="L14" s="303"/>
      <c r="M14" s="303">
        <v>282901</v>
      </c>
      <c r="N14" s="304">
        <f>SUM(J14:M14)</f>
        <v>282901</v>
      </c>
    </row>
    <row r="15" spans="1:14" s="305" customFormat="1" ht="24" customHeight="1">
      <c r="A15" s="306" t="s">
        <v>282</v>
      </c>
      <c r="B15" s="300">
        <v>69527</v>
      </c>
      <c r="C15" s="300">
        <v>57391</v>
      </c>
      <c r="D15" s="301">
        <v>85335</v>
      </c>
      <c r="E15" s="301">
        <v>65738</v>
      </c>
      <c r="F15" s="301">
        <v>25553</v>
      </c>
      <c r="G15" s="301">
        <v>20898</v>
      </c>
      <c r="H15" s="301">
        <v>30843</v>
      </c>
      <c r="I15" s="301">
        <v>44078</v>
      </c>
      <c r="J15" s="302">
        <v>88560</v>
      </c>
      <c r="K15" s="303">
        <v>94239</v>
      </c>
      <c r="L15" s="303"/>
      <c r="M15" s="303">
        <v>31126012</v>
      </c>
      <c r="N15" s="304">
        <f t="shared" si="0"/>
        <v>31308811</v>
      </c>
    </row>
    <row r="16" spans="1:14" s="305" customFormat="1" ht="41.4">
      <c r="A16" s="299" t="s">
        <v>283</v>
      </c>
      <c r="B16" s="300"/>
      <c r="C16" s="300"/>
      <c r="D16" s="301">
        <v>5607</v>
      </c>
      <c r="E16" s="301">
        <v>0</v>
      </c>
      <c r="F16" s="301">
        <v>2254</v>
      </c>
      <c r="G16" s="301"/>
      <c r="H16" s="301">
        <v>0</v>
      </c>
      <c r="I16" s="301">
        <v>2916</v>
      </c>
      <c r="J16" s="302">
        <v>0</v>
      </c>
      <c r="K16" s="303">
        <v>0</v>
      </c>
      <c r="L16" s="303">
        <v>0</v>
      </c>
      <c r="M16" s="303">
        <v>0</v>
      </c>
      <c r="N16" s="304">
        <f t="shared" si="0"/>
        <v>0</v>
      </c>
    </row>
    <row r="17" spans="1:14" s="305" customFormat="1" ht="42.75" customHeight="1">
      <c r="A17" s="307" t="s">
        <v>284</v>
      </c>
      <c r="B17" s="300">
        <v>32</v>
      </c>
      <c r="C17" s="300"/>
      <c r="D17" s="301"/>
      <c r="E17" s="301">
        <v>0</v>
      </c>
      <c r="F17" s="301"/>
      <c r="G17" s="301"/>
      <c r="H17" s="301">
        <v>0</v>
      </c>
      <c r="I17" s="301"/>
      <c r="J17" s="308"/>
      <c r="K17" s="309"/>
      <c r="L17" s="309"/>
      <c r="M17" s="309"/>
      <c r="N17" s="304">
        <f t="shared" si="0"/>
        <v>0</v>
      </c>
    </row>
    <row r="18" spans="1:14" s="305" customFormat="1" ht="42.75" customHeight="1">
      <c r="A18" s="307" t="s">
        <v>33</v>
      </c>
      <c r="B18" s="300"/>
      <c r="C18" s="300"/>
      <c r="D18" s="301"/>
      <c r="E18" s="301">
        <v>0</v>
      </c>
      <c r="F18" s="301"/>
      <c r="G18" s="301"/>
      <c r="H18" s="301">
        <v>10</v>
      </c>
      <c r="I18" s="301"/>
      <c r="J18" s="308">
        <v>0</v>
      </c>
      <c r="K18" s="309">
        <v>0</v>
      </c>
      <c r="L18" s="309">
        <v>0</v>
      </c>
      <c r="M18" s="309">
        <v>0</v>
      </c>
      <c r="N18" s="304">
        <f t="shared" si="0"/>
        <v>0</v>
      </c>
    </row>
    <row r="19" spans="1:14" s="305" customFormat="1" ht="14.4" thickBot="1">
      <c r="A19" s="310" t="s">
        <v>32</v>
      </c>
      <c r="B19" s="311">
        <f t="shared" ref="B19:M19" si="1">SUM(B4:B18)</f>
        <v>92019</v>
      </c>
      <c r="C19" s="311">
        <f t="shared" si="1"/>
        <v>79943</v>
      </c>
      <c r="D19" s="311">
        <f t="shared" si="1"/>
        <v>115504</v>
      </c>
      <c r="E19" s="311">
        <f t="shared" si="1"/>
        <v>88361</v>
      </c>
      <c r="F19" s="312">
        <f t="shared" si="1"/>
        <v>57144</v>
      </c>
      <c r="G19" s="312">
        <f t="shared" si="1"/>
        <v>39170</v>
      </c>
      <c r="H19" s="312">
        <f t="shared" si="1"/>
        <v>42809</v>
      </c>
      <c r="I19" s="312">
        <f t="shared" si="1"/>
        <v>68003</v>
      </c>
      <c r="J19" s="313">
        <f t="shared" si="1"/>
        <v>5454426</v>
      </c>
      <c r="K19" s="314">
        <f t="shared" si="1"/>
        <v>2699027</v>
      </c>
      <c r="L19" s="314">
        <f t="shared" si="1"/>
        <v>35839</v>
      </c>
      <c r="M19" s="314">
        <f t="shared" si="1"/>
        <v>35939463</v>
      </c>
      <c r="N19" s="312">
        <f>SUM(N4:N18)</f>
        <v>44128755</v>
      </c>
    </row>
    <row r="20" spans="1:14" s="305" customFormat="1" ht="12" customHeight="1" thickBot="1">
      <c r="B20" s="315"/>
      <c r="C20" s="315"/>
      <c r="D20" s="315"/>
      <c r="E20" s="315"/>
      <c r="F20" s="315"/>
      <c r="G20" s="315"/>
      <c r="H20" s="315"/>
      <c r="I20" s="315"/>
      <c r="J20" s="315"/>
      <c r="K20" s="315"/>
      <c r="L20" s="315"/>
      <c r="M20" s="315"/>
      <c r="N20" s="316"/>
    </row>
    <row r="21" spans="1:14" s="298" customFormat="1" ht="46.5" customHeight="1">
      <c r="A21" s="622" t="s">
        <v>37</v>
      </c>
      <c r="B21" s="623"/>
      <c r="C21" s="317"/>
      <c r="D21" s="317"/>
      <c r="E21" s="317"/>
      <c r="F21" s="317"/>
      <c r="G21" s="317"/>
      <c r="H21" s="317"/>
      <c r="I21" s="317"/>
      <c r="J21" s="622"/>
      <c r="K21" s="625"/>
      <c r="L21" s="625"/>
      <c r="M21" s="625"/>
      <c r="N21" s="626"/>
    </row>
    <row r="22" spans="1:14" s="305" customFormat="1" ht="30.75" customHeight="1">
      <c r="A22" s="299" t="s">
        <v>10</v>
      </c>
      <c r="B22" s="318">
        <v>4650</v>
      </c>
      <c r="C22" s="300">
        <v>1631</v>
      </c>
      <c r="D22" s="301">
        <v>2009</v>
      </c>
      <c r="E22" s="301">
        <v>1351</v>
      </c>
      <c r="F22" s="301">
        <v>1416</v>
      </c>
      <c r="G22" s="301">
        <v>1486</v>
      </c>
      <c r="H22" s="301">
        <v>1267</v>
      </c>
      <c r="I22" s="301">
        <v>2462</v>
      </c>
      <c r="J22" s="302">
        <v>138699</v>
      </c>
      <c r="K22" s="303">
        <v>65880</v>
      </c>
      <c r="L22" s="303">
        <v>20000</v>
      </c>
      <c r="M22" s="303">
        <v>1359988</v>
      </c>
      <c r="N22" s="304">
        <f>SUM(J22:M22)</f>
        <v>1584567</v>
      </c>
    </row>
    <row r="23" spans="1:14" s="305" customFormat="1" ht="13.2" customHeight="1">
      <c r="A23" s="299" t="s">
        <v>217</v>
      </c>
      <c r="B23" s="318">
        <v>441</v>
      </c>
      <c r="C23" s="300">
        <v>4791</v>
      </c>
      <c r="D23" s="301">
        <v>3074</v>
      </c>
      <c r="E23" s="301">
        <v>7125</v>
      </c>
      <c r="F23" s="301">
        <v>7277</v>
      </c>
      <c r="G23" s="301">
        <v>9567</v>
      </c>
      <c r="H23" s="301">
        <v>11810</v>
      </c>
      <c r="I23" s="301">
        <v>14612</v>
      </c>
      <c r="J23" s="302">
        <v>4907143</v>
      </c>
      <c r="K23" s="303">
        <v>552828</v>
      </c>
      <c r="L23" s="303">
        <v>1340951</v>
      </c>
      <c r="M23" s="303">
        <v>11390466</v>
      </c>
      <c r="N23" s="304">
        <f t="shared" ref="N23:N33" si="2">SUM(J23:M23)</f>
        <v>18191388</v>
      </c>
    </row>
    <row r="24" spans="1:14" s="305" customFormat="1" ht="19.5" customHeight="1">
      <c r="A24" s="299" t="s">
        <v>278</v>
      </c>
      <c r="B24" s="318">
        <v>1500</v>
      </c>
      <c r="C24" s="300">
        <v>1500</v>
      </c>
      <c r="D24" s="301">
        <v>72</v>
      </c>
      <c r="E24" s="301"/>
      <c r="F24" s="301"/>
      <c r="G24" s="301">
        <v>0</v>
      </c>
      <c r="H24" s="301">
        <v>0</v>
      </c>
      <c r="I24" s="301">
        <v>521</v>
      </c>
      <c r="J24" s="302">
        <v>0</v>
      </c>
      <c r="K24" s="303">
        <v>0</v>
      </c>
      <c r="L24" s="303">
        <v>0</v>
      </c>
      <c r="M24" s="303">
        <v>0</v>
      </c>
      <c r="N24" s="304">
        <f t="shared" si="2"/>
        <v>0</v>
      </c>
    </row>
    <row r="25" spans="1:14" s="305" customFormat="1" ht="28.5" customHeight="1">
      <c r="A25" s="299" t="s">
        <v>36</v>
      </c>
      <c r="B25" s="318">
        <v>662</v>
      </c>
      <c r="C25" s="300">
        <v>236</v>
      </c>
      <c r="D25" s="301">
        <v>353</v>
      </c>
      <c r="E25" s="301">
        <v>44</v>
      </c>
      <c r="F25" s="301">
        <v>436</v>
      </c>
      <c r="G25" s="301">
        <v>471</v>
      </c>
      <c r="H25" s="301">
        <v>197</v>
      </c>
      <c r="I25" s="301">
        <v>47</v>
      </c>
      <c r="J25" s="302">
        <v>28600</v>
      </c>
      <c r="K25" s="303">
        <v>56600</v>
      </c>
      <c r="L25" s="303">
        <v>28600</v>
      </c>
      <c r="M25" s="303">
        <v>44000</v>
      </c>
      <c r="N25" s="304">
        <f t="shared" si="2"/>
        <v>157800</v>
      </c>
    </row>
    <row r="26" spans="1:14" s="305" customFormat="1" ht="29.25" customHeight="1">
      <c r="A26" s="299" t="s">
        <v>279</v>
      </c>
      <c r="B26" s="318">
        <v>517</v>
      </c>
      <c r="C26" s="300">
        <v>21</v>
      </c>
      <c r="D26" s="301">
        <v>3</v>
      </c>
      <c r="E26" s="301">
        <v>3</v>
      </c>
      <c r="F26" s="301">
        <v>1822</v>
      </c>
      <c r="G26" s="301">
        <v>966</v>
      </c>
      <c r="H26" s="301">
        <v>3114</v>
      </c>
      <c r="I26" s="301"/>
      <c r="J26" s="302">
        <v>72000</v>
      </c>
      <c r="K26" s="303">
        <v>0</v>
      </c>
      <c r="L26" s="303">
        <v>0</v>
      </c>
      <c r="M26" s="303">
        <v>0</v>
      </c>
      <c r="N26" s="304">
        <f t="shared" si="2"/>
        <v>72000</v>
      </c>
    </row>
    <row r="27" spans="1:14" s="305" customFormat="1" ht="22.5" customHeight="1">
      <c r="A27" s="299" t="s">
        <v>35</v>
      </c>
      <c r="B27" s="318">
        <v>300</v>
      </c>
      <c r="C27" s="300"/>
      <c r="D27" s="301"/>
      <c r="E27" s="301"/>
      <c r="F27" s="301"/>
      <c r="G27" s="301">
        <v>0</v>
      </c>
      <c r="H27" s="301">
        <v>43</v>
      </c>
      <c r="I27" s="301"/>
      <c r="J27" s="302">
        <v>0</v>
      </c>
      <c r="K27" s="303">
        <v>0</v>
      </c>
      <c r="L27" s="303">
        <v>0</v>
      </c>
      <c r="M27" s="303">
        <v>0</v>
      </c>
      <c r="N27" s="304">
        <f t="shared" si="2"/>
        <v>0</v>
      </c>
    </row>
    <row r="28" spans="1:14" s="305" customFormat="1" ht="47.25" customHeight="1">
      <c r="A28" s="299" t="s">
        <v>285</v>
      </c>
      <c r="B28" s="318"/>
      <c r="C28" s="300">
        <v>3289</v>
      </c>
      <c r="D28" s="301">
        <v>3371</v>
      </c>
      <c r="E28" s="301">
        <v>2297</v>
      </c>
      <c r="F28" s="301">
        <v>3294</v>
      </c>
      <c r="G28" s="301">
        <v>3890</v>
      </c>
      <c r="H28" s="301">
        <v>4398</v>
      </c>
      <c r="I28" s="301">
        <v>3923</v>
      </c>
      <c r="J28" s="302">
        <v>670177</v>
      </c>
      <c r="K28" s="319">
        <v>18000</v>
      </c>
      <c r="L28" s="319">
        <v>16715</v>
      </c>
      <c r="M28" s="319">
        <v>2995592</v>
      </c>
      <c r="N28" s="304">
        <f t="shared" si="2"/>
        <v>3700484</v>
      </c>
    </row>
    <row r="29" spans="1:14" s="305" customFormat="1" ht="45" customHeight="1">
      <c r="A29" s="299" t="s">
        <v>27</v>
      </c>
      <c r="B29" s="318">
        <v>20066</v>
      </c>
      <c r="C29" s="300">
        <v>8539</v>
      </c>
      <c r="D29" s="301">
        <v>19042</v>
      </c>
      <c r="E29" s="301">
        <v>9958</v>
      </c>
      <c r="F29" s="301">
        <v>4556</v>
      </c>
      <c r="G29" s="301">
        <v>7299</v>
      </c>
      <c r="H29" s="301">
        <v>7569</v>
      </c>
      <c r="I29" s="301">
        <v>7487</v>
      </c>
      <c r="J29" s="302">
        <v>0</v>
      </c>
      <c r="K29" s="303">
        <v>0</v>
      </c>
      <c r="L29" s="303">
        <v>0</v>
      </c>
      <c r="M29" s="303">
        <v>7289040</v>
      </c>
      <c r="N29" s="304">
        <f t="shared" si="2"/>
        <v>7289040</v>
      </c>
    </row>
    <row r="30" spans="1:14" s="305" customFormat="1" ht="21" customHeight="1">
      <c r="A30" s="306" t="s">
        <v>282</v>
      </c>
      <c r="B30" s="318">
        <v>62962</v>
      </c>
      <c r="C30" s="300">
        <v>68315</v>
      </c>
      <c r="D30" s="301">
        <v>58187</v>
      </c>
      <c r="E30" s="301">
        <v>81353</v>
      </c>
      <c r="F30" s="301">
        <v>119400</v>
      </c>
      <c r="G30" s="301">
        <v>225801</v>
      </c>
      <c r="H30" s="301">
        <v>298640</v>
      </c>
      <c r="I30" s="301">
        <v>208844</v>
      </c>
      <c r="J30" s="302">
        <v>3692626</v>
      </c>
      <c r="K30" s="303">
        <v>5816509</v>
      </c>
      <c r="L30" s="303">
        <v>2723259</v>
      </c>
      <c r="M30" s="303">
        <v>199349820</v>
      </c>
      <c r="N30" s="304">
        <f t="shared" si="2"/>
        <v>211582214</v>
      </c>
    </row>
    <row r="31" spans="1:14" s="305" customFormat="1" ht="54" customHeight="1">
      <c r="A31" s="299" t="s">
        <v>283</v>
      </c>
      <c r="B31" s="318">
        <v>235427</v>
      </c>
      <c r="C31" s="300">
        <v>163427</v>
      </c>
      <c r="D31" s="301">
        <v>163427</v>
      </c>
      <c r="E31" s="301">
        <v>148427</v>
      </c>
      <c r="F31" s="301">
        <v>111712</v>
      </c>
      <c r="G31" s="301">
        <v>118036</v>
      </c>
      <c r="H31" s="301">
        <v>76110</v>
      </c>
      <c r="I31" s="301">
        <v>74657</v>
      </c>
      <c r="J31" s="320">
        <v>61536704</v>
      </c>
      <c r="K31" s="303">
        <v>0</v>
      </c>
      <c r="L31" s="303">
        <v>0</v>
      </c>
      <c r="M31" s="303">
        <v>0</v>
      </c>
      <c r="N31" s="304">
        <f t="shared" si="2"/>
        <v>61536704</v>
      </c>
    </row>
    <row r="32" spans="1:14" s="305" customFormat="1" ht="43.5" customHeight="1">
      <c r="A32" s="307" t="s">
        <v>34</v>
      </c>
      <c r="B32" s="321">
        <v>5058</v>
      </c>
      <c r="C32" s="300"/>
      <c r="D32" s="322"/>
      <c r="E32" s="322"/>
      <c r="F32" s="322"/>
      <c r="G32" s="322">
        <v>0</v>
      </c>
      <c r="H32" s="322">
        <v>0</v>
      </c>
      <c r="I32" s="322"/>
      <c r="J32" s="308"/>
      <c r="K32" s="309"/>
      <c r="L32" s="309"/>
      <c r="M32" s="309"/>
      <c r="N32" s="304">
        <f t="shared" si="2"/>
        <v>0</v>
      </c>
    </row>
    <row r="33" spans="1:14" s="305" customFormat="1" ht="44.25" customHeight="1">
      <c r="A33" s="307" t="s">
        <v>33</v>
      </c>
      <c r="B33" s="321">
        <v>3135</v>
      </c>
      <c r="C33" s="300"/>
      <c r="D33" s="322">
        <v>2802</v>
      </c>
      <c r="E33" s="322"/>
      <c r="F33" s="322">
        <v>117</v>
      </c>
      <c r="G33" s="322">
        <v>136</v>
      </c>
      <c r="H33" s="322">
        <v>201</v>
      </c>
      <c r="I33" s="322">
        <v>387</v>
      </c>
      <c r="J33" s="308">
        <v>37140</v>
      </c>
      <c r="K33" s="309">
        <v>0</v>
      </c>
      <c r="L33" s="309">
        <v>0</v>
      </c>
      <c r="M33" s="309">
        <v>305083</v>
      </c>
      <c r="N33" s="304">
        <f t="shared" si="2"/>
        <v>342223</v>
      </c>
    </row>
    <row r="34" spans="1:14" s="305" customFormat="1" ht="14.4" thickBot="1">
      <c r="A34" s="310" t="s">
        <v>32</v>
      </c>
      <c r="B34" s="314">
        <f>SUM(B22:B33)</f>
        <v>334718</v>
      </c>
      <c r="C34" s="323">
        <f>SUM(C22:C33)</f>
        <v>251749</v>
      </c>
      <c r="D34" s="311">
        <v>251749</v>
      </c>
      <c r="E34" s="312">
        <v>252340</v>
      </c>
      <c r="F34" s="312">
        <f>SUM(F22:F33)</f>
        <v>250030</v>
      </c>
      <c r="G34" s="312">
        <f>SUM(G22:G33)</f>
        <v>367652</v>
      </c>
      <c r="H34" s="312">
        <f>SUM(H22:H33)</f>
        <v>403349</v>
      </c>
      <c r="I34" s="312">
        <f>SUM(I22:I33)</f>
        <v>312940</v>
      </c>
      <c r="J34" s="324">
        <f>SUM(J22:J33)</f>
        <v>71083089</v>
      </c>
      <c r="K34" s="325">
        <f t="shared" ref="K34:N34" si="3">SUM(K22:K33)</f>
        <v>6509817</v>
      </c>
      <c r="L34" s="325">
        <f t="shared" si="3"/>
        <v>4129525</v>
      </c>
      <c r="M34" s="325">
        <f t="shared" si="3"/>
        <v>222733989</v>
      </c>
      <c r="N34" s="433">
        <f t="shared" si="3"/>
        <v>304456420</v>
      </c>
    </row>
    <row r="35" spans="1:14" s="327" customFormat="1" ht="13.5" customHeight="1">
      <c r="A35" s="326"/>
      <c r="B35" s="326"/>
      <c r="C35" s="326"/>
      <c r="D35" s="326"/>
      <c r="E35" s="326"/>
      <c r="F35" s="326"/>
      <c r="G35" s="326"/>
      <c r="H35" s="326"/>
      <c r="I35" s="326"/>
    </row>
    <row r="36" spans="1:14" ht="12" customHeight="1"/>
    <row r="37" spans="1:14" hidden="1"/>
  </sheetData>
  <mergeCells count="6">
    <mergeCell ref="A1:A2"/>
    <mergeCell ref="J1:N1"/>
    <mergeCell ref="A3:D3"/>
    <mergeCell ref="J3:N3"/>
    <mergeCell ref="A21:B21"/>
    <mergeCell ref="J21:N21"/>
  </mergeCells>
  <pageMargins left="0.74803149606299213" right="0.59055118110236227" top="1.0389610389610389" bottom="0.98425196850393704" header="0.51181102362204722" footer="0.51181102362204722"/>
  <pageSetup paperSize="9" scale="60" orientation="portrait" horizontalDpi="4294967293" r:id="rId1"/>
  <headerFooter alignWithMargins="0">
    <oddHeader xml:space="preserve">&amp;L&amp;"Arial,Félkövér"
Csongrád Városi Önkormányzat&amp;C&amp;"Arial,Félkövér"&amp;11 
10. Kifizetetlen számlák, intézményi kintlévőségek
/szállítók-vevők/
&amp;R&amp;"Arial,Dőlt"
A Pü/24-2/2023. sz. előterjesztés 10. melléklete
Adatok eFt-ban és Ft-ban  </oddHeader>
    <oddFooter>&amp;Z&amp;F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E38"/>
  <sheetViews>
    <sheetView view="pageLayout" topLeftCell="A13" zoomScaleSheetLayoutView="100" workbookViewId="0">
      <selection activeCell="A7" sqref="A7"/>
    </sheetView>
  </sheetViews>
  <sheetFormatPr defaultColWidth="12.6640625" defaultRowHeight="13.8"/>
  <cols>
    <col min="1" max="1" width="32.88671875" style="581" customWidth="1"/>
    <col min="2" max="2" width="22.6640625" style="578" customWidth="1"/>
    <col min="3" max="3" width="21.109375" style="578" customWidth="1"/>
    <col min="4" max="4" width="12.6640625" style="578" customWidth="1"/>
    <col min="5" max="5" width="0.33203125" style="578" customWidth="1"/>
    <col min="6" max="16384" width="12.6640625" style="578"/>
  </cols>
  <sheetData>
    <row r="1" spans="1:5" ht="46.5" customHeight="1">
      <c r="A1" s="635" t="s">
        <v>503</v>
      </c>
      <c r="B1" s="636"/>
      <c r="C1" s="636"/>
      <c r="D1" s="636"/>
      <c r="E1" s="636"/>
    </row>
    <row r="2" spans="1:5" ht="15" customHeight="1" thickBot="1">
      <c r="A2" s="579"/>
      <c r="B2" s="580"/>
      <c r="C2" s="580"/>
      <c r="D2" s="580"/>
      <c r="E2" s="580"/>
    </row>
    <row r="3" spans="1:5" ht="15" customHeight="1">
      <c r="A3" s="637" t="s">
        <v>491</v>
      </c>
      <c r="B3" s="639" t="s">
        <v>492</v>
      </c>
      <c r="C3" s="639" t="s">
        <v>493</v>
      </c>
      <c r="D3" s="641" t="s">
        <v>85</v>
      </c>
      <c r="E3" s="642"/>
    </row>
    <row r="4" spans="1:5" ht="38.4" customHeight="1" thickBot="1">
      <c r="A4" s="638"/>
      <c r="B4" s="640"/>
      <c r="C4" s="640"/>
      <c r="D4" s="643"/>
      <c r="E4" s="644"/>
    </row>
    <row r="5" spans="1:5" ht="25.5" customHeight="1">
      <c r="A5" s="582" t="s">
        <v>494</v>
      </c>
      <c r="B5" s="583">
        <v>24836000</v>
      </c>
      <c r="C5" s="583">
        <v>8009000</v>
      </c>
      <c r="D5" s="645">
        <f>SUM(C5/B5)</f>
        <v>0.32247543887904656</v>
      </c>
      <c r="E5" s="646"/>
    </row>
    <row r="6" spans="1:5" ht="33" customHeight="1">
      <c r="A6" s="584" t="s">
        <v>120</v>
      </c>
      <c r="B6" s="585">
        <v>9483090</v>
      </c>
      <c r="C6" s="585">
        <v>7856207</v>
      </c>
      <c r="D6" s="633">
        <f t="shared" ref="D6:D19" si="0">SUM(C6/B6)</f>
        <v>0.82844378783708683</v>
      </c>
      <c r="E6" s="634"/>
    </row>
    <row r="7" spans="1:5" ht="45" customHeight="1">
      <c r="A7" s="584" t="s">
        <v>495</v>
      </c>
      <c r="B7" s="585">
        <v>6457000</v>
      </c>
      <c r="C7" s="585">
        <v>4685385</v>
      </c>
      <c r="D7" s="627">
        <f t="shared" si="0"/>
        <v>0.72562877497289768</v>
      </c>
      <c r="E7" s="628"/>
    </row>
    <row r="8" spans="1:5" ht="41.25" customHeight="1">
      <c r="A8" s="584" t="s">
        <v>7</v>
      </c>
      <c r="B8" s="585">
        <v>11830000</v>
      </c>
      <c r="C8" s="585">
        <v>4782729</v>
      </c>
      <c r="D8" s="633">
        <f t="shared" si="0"/>
        <v>0.40428816568047338</v>
      </c>
      <c r="E8" s="634"/>
    </row>
    <row r="9" spans="1:5" ht="41.25" customHeight="1">
      <c r="A9" s="584" t="s">
        <v>496</v>
      </c>
      <c r="B9" s="585">
        <v>3381000</v>
      </c>
      <c r="C9" s="585">
        <v>573734</v>
      </c>
      <c r="D9" s="627">
        <f t="shared" si="0"/>
        <v>0.16969358178053831</v>
      </c>
      <c r="E9" s="628"/>
    </row>
    <row r="10" spans="1:5" ht="36.75" customHeight="1">
      <c r="A10" s="584" t="s">
        <v>6</v>
      </c>
      <c r="B10" s="585">
        <v>9534000</v>
      </c>
      <c r="C10" s="585">
        <v>5298134</v>
      </c>
      <c r="D10" s="647">
        <f t="shared" si="0"/>
        <v>0.55570946087686179</v>
      </c>
      <c r="E10" s="648"/>
    </row>
    <row r="11" spans="1:5" ht="30.75" customHeight="1">
      <c r="A11" s="584" t="s">
        <v>35</v>
      </c>
      <c r="B11" s="585">
        <v>2629000</v>
      </c>
      <c r="C11" s="585">
        <v>1546244</v>
      </c>
      <c r="D11" s="633">
        <f t="shared" si="0"/>
        <v>0.58814910612400151</v>
      </c>
      <c r="E11" s="634"/>
    </row>
    <row r="12" spans="1:5" ht="45.75" customHeight="1">
      <c r="A12" s="584" t="s">
        <v>497</v>
      </c>
      <c r="B12" s="585">
        <v>25403560</v>
      </c>
      <c r="C12" s="585">
        <v>6128677</v>
      </c>
      <c r="D12" s="627">
        <f t="shared" si="0"/>
        <v>0.24125268269486638</v>
      </c>
      <c r="E12" s="628"/>
    </row>
    <row r="13" spans="1:5" ht="45.75" customHeight="1">
      <c r="A13" s="584" t="s">
        <v>377</v>
      </c>
      <c r="B13" s="585">
        <v>14274995</v>
      </c>
      <c r="C13" s="585">
        <v>2630193</v>
      </c>
      <c r="D13" s="627">
        <f t="shared" si="0"/>
        <v>0.18425176331060011</v>
      </c>
      <c r="E13" s="628"/>
    </row>
    <row r="14" spans="1:5" ht="31.5" customHeight="1">
      <c r="A14" s="584" t="s">
        <v>27</v>
      </c>
      <c r="B14" s="585">
        <v>13516570</v>
      </c>
      <c r="C14" s="585">
        <v>4638650</v>
      </c>
      <c r="D14" s="627">
        <f t="shared" si="0"/>
        <v>0.34318247898690274</v>
      </c>
      <c r="E14" s="628"/>
    </row>
    <row r="15" spans="1:5" ht="26.25" customHeight="1">
      <c r="A15" s="584" t="s">
        <v>498</v>
      </c>
      <c r="B15" s="585">
        <v>12166600</v>
      </c>
      <c r="C15" s="585">
        <v>4498367</v>
      </c>
      <c r="D15" s="627">
        <f t="shared" si="0"/>
        <v>0.36973082044285172</v>
      </c>
      <c r="E15" s="628"/>
    </row>
    <row r="16" spans="1:5" ht="26.25" customHeight="1">
      <c r="A16" s="584" t="s">
        <v>499</v>
      </c>
      <c r="B16" s="585">
        <v>0</v>
      </c>
      <c r="C16" s="585">
        <v>31967509</v>
      </c>
      <c r="D16" s="627">
        <v>0</v>
      </c>
      <c r="E16" s="628"/>
    </row>
    <row r="17" spans="1:5" ht="27.75" customHeight="1">
      <c r="A17" s="584" t="s">
        <v>500</v>
      </c>
      <c r="B17" s="585">
        <v>185665218</v>
      </c>
      <c r="C17" s="585">
        <v>108944891</v>
      </c>
      <c r="D17" s="627">
        <f t="shared" si="0"/>
        <v>0.5867813701110135</v>
      </c>
      <c r="E17" s="628"/>
    </row>
    <row r="18" spans="1:5" ht="36" customHeight="1">
      <c r="A18" s="584" t="s">
        <v>501</v>
      </c>
      <c r="B18" s="585">
        <v>9483090</v>
      </c>
      <c r="C18" s="585">
        <v>1417630</v>
      </c>
      <c r="D18" s="627">
        <f t="shared" si="0"/>
        <v>0.1494903032661295</v>
      </c>
      <c r="E18" s="628"/>
    </row>
    <row r="19" spans="1:5" ht="32.25" customHeight="1" thickBot="1">
      <c r="A19" s="586" t="s">
        <v>9</v>
      </c>
      <c r="B19" s="587">
        <f>SUM(B5:B18)</f>
        <v>328660123</v>
      </c>
      <c r="C19" s="587">
        <f>SUM(C5:C18)</f>
        <v>192977350</v>
      </c>
      <c r="D19" s="629">
        <f t="shared" si="0"/>
        <v>0.58716387080522092</v>
      </c>
      <c r="E19" s="630"/>
    </row>
    <row r="20" spans="1:5" ht="64.8" customHeight="1">
      <c r="A20" s="631" t="s">
        <v>507</v>
      </c>
      <c r="B20" s="632"/>
      <c r="C20" s="632"/>
      <c r="D20" s="632"/>
    </row>
    <row r="23" spans="1:5" ht="4.8" customHeight="1"/>
    <row r="24" spans="1:5" ht="8.4" hidden="1" customHeight="1"/>
    <row r="26" spans="1:5" s="589" customFormat="1" ht="10.199999999999999">
      <c r="A26" s="588"/>
    </row>
    <row r="27" spans="1:5">
      <c r="A27" s="590"/>
      <c r="B27" s="591"/>
      <c r="C27" s="591"/>
      <c r="D27" s="591"/>
    </row>
    <row r="28" spans="1:5">
      <c r="A28" s="588"/>
      <c r="B28" s="589"/>
      <c r="C28" s="589"/>
      <c r="D28" s="589"/>
    </row>
    <row r="29" spans="1:5">
      <c r="A29" s="588"/>
      <c r="B29" s="589"/>
      <c r="C29" s="589"/>
      <c r="D29" s="589"/>
    </row>
    <row r="38" spans="1:3">
      <c r="A38" s="592"/>
      <c r="B38" s="593"/>
      <c r="C38" s="592"/>
    </row>
  </sheetData>
  <mergeCells count="21">
    <mergeCell ref="D11:E11"/>
    <mergeCell ref="A1:E1"/>
    <mergeCell ref="A3:A4"/>
    <mergeCell ref="B3:B4"/>
    <mergeCell ref="C3:C4"/>
    <mergeCell ref="D3:E4"/>
    <mergeCell ref="D5:E5"/>
    <mergeCell ref="D6:E6"/>
    <mergeCell ref="D7:E7"/>
    <mergeCell ref="D8:E8"/>
    <mergeCell ref="D9:E9"/>
    <mergeCell ref="D10:E10"/>
    <mergeCell ref="D18:E18"/>
    <mergeCell ref="D19:E19"/>
    <mergeCell ref="A20:D20"/>
    <mergeCell ref="D12:E12"/>
    <mergeCell ref="D13:E13"/>
    <mergeCell ref="D14:E14"/>
    <mergeCell ref="D15:E15"/>
    <mergeCell ref="D16:E16"/>
    <mergeCell ref="D17:E17"/>
  </mergeCells>
  <pageMargins left="0.78740157480314965" right="0.19685039370078741" top="1.3741666666666668" bottom="0.39370078740157483" header="0.51181102362204722" footer="0.31496062992125984"/>
  <pageSetup paperSize="9" scale="97" orientation="portrait" r:id="rId1"/>
  <headerFooter alignWithMargins="0">
    <oddHeader>&amp;R
A Pü/24-2/2023. sz. előterjesztés 
11. melléklete</oddHeader>
    <oddFooter xml:space="preserve">&amp;L&amp;"Arial,Dőlt"&amp;8&amp;Z&amp;F&amp;C&amp;8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E34"/>
  <sheetViews>
    <sheetView view="pageLayout" topLeftCell="A4" zoomScaleSheetLayoutView="100" workbookViewId="0">
      <selection activeCell="A22" sqref="A22"/>
    </sheetView>
  </sheetViews>
  <sheetFormatPr defaultColWidth="12.6640625" defaultRowHeight="13.8"/>
  <cols>
    <col min="1" max="1" width="31.88671875" style="581" customWidth="1"/>
    <col min="2" max="2" width="19.88671875" style="578" customWidth="1"/>
    <col min="3" max="3" width="18" style="578" customWidth="1"/>
    <col min="4" max="4" width="8.5546875" style="578" customWidth="1"/>
    <col min="5" max="5" width="6.44140625" style="578" customWidth="1"/>
    <col min="6" max="16384" width="12.6640625" style="578"/>
  </cols>
  <sheetData>
    <row r="1" spans="1:5" ht="52.5" customHeight="1">
      <c r="A1" s="635" t="s">
        <v>502</v>
      </c>
      <c r="B1" s="636"/>
      <c r="C1" s="636"/>
      <c r="D1" s="636"/>
      <c r="E1" s="636"/>
    </row>
    <row r="2" spans="1:5" ht="11.25" customHeight="1">
      <c r="A2" s="579"/>
      <c r="B2" s="580"/>
      <c r="C2" s="580"/>
      <c r="D2" s="580"/>
      <c r="E2" s="580"/>
    </row>
    <row r="3" spans="1:5" ht="14.4" thickBot="1"/>
    <row r="4" spans="1:5" ht="15" customHeight="1">
      <c r="A4" s="637" t="s">
        <v>491</v>
      </c>
      <c r="B4" s="639" t="s">
        <v>492</v>
      </c>
      <c r="C4" s="639" t="s">
        <v>493</v>
      </c>
      <c r="D4" s="655" t="s">
        <v>85</v>
      </c>
      <c r="E4" s="656"/>
    </row>
    <row r="5" spans="1:5" ht="43.2" customHeight="1" thickBot="1">
      <c r="A5" s="638"/>
      <c r="B5" s="640"/>
      <c r="C5" s="640"/>
      <c r="D5" s="657"/>
      <c r="E5" s="658"/>
    </row>
    <row r="6" spans="1:5" ht="25.5" customHeight="1">
      <c r="A6" s="582" t="s">
        <v>494</v>
      </c>
      <c r="B6" s="583">
        <v>37634460</v>
      </c>
      <c r="C6" s="583">
        <v>16332606</v>
      </c>
      <c r="D6" s="651">
        <f>SUM(C6/B6)</f>
        <v>0.43398008102148933</v>
      </c>
      <c r="E6" s="652"/>
    </row>
    <row r="7" spans="1:5" ht="33" customHeight="1">
      <c r="A7" s="584" t="s">
        <v>120</v>
      </c>
      <c r="B7" s="585">
        <v>12128500</v>
      </c>
      <c r="C7" s="585">
        <v>7404750</v>
      </c>
      <c r="D7" s="651">
        <f t="shared" ref="D7:D17" si="0">SUM(C7/B7)</f>
        <v>0.61052479696582429</v>
      </c>
      <c r="E7" s="652"/>
    </row>
    <row r="8" spans="1:5" ht="53.25" customHeight="1">
      <c r="A8" s="584" t="s">
        <v>495</v>
      </c>
      <c r="B8" s="585">
        <v>8945000</v>
      </c>
      <c r="C8" s="585">
        <v>4749852</v>
      </c>
      <c r="D8" s="651">
        <f t="shared" si="0"/>
        <v>0.53100637227501402</v>
      </c>
      <c r="E8" s="652"/>
    </row>
    <row r="9" spans="1:5" ht="41.25" customHeight="1">
      <c r="A9" s="584" t="s">
        <v>7</v>
      </c>
      <c r="B9" s="585">
        <v>16848000</v>
      </c>
      <c r="C9" s="585">
        <v>16194822</v>
      </c>
      <c r="D9" s="651">
        <f t="shared" si="0"/>
        <v>0.96123112535612532</v>
      </c>
      <c r="E9" s="652"/>
    </row>
    <row r="10" spans="1:5" ht="36.75" customHeight="1">
      <c r="A10" s="584" t="s">
        <v>6</v>
      </c>
      <c r="B10" s="585">
        <v>28367000</v>
      </c>
      <c r="C10" s="585">
        <v>8901582</v>
      </c>
      <c r="D10" s="651">
        <f t="shared" si="0"/>
        <v>0.31380061338879683</v>
      </c>
      <c r="E10" s="652"/>
    </row>
    <row r="11" spans="1:5" ht="30.75" customHeight="1">
      <c r="A11" s="584" t="s">
        <v>35</v>
      </c>
      <c r="B11" s="585">
        <v>5969000</v>
      </c>
      <c r="C11" s="585">
        <v>127003</v>
      </c>
      <c r="D11" s="651">
        <f t="shared" si="0"/>
        <v>2.1277098341430725E-2</v>
      </c>
      <c r="E11" s="652"/>
    </row>
    <row r="12" spans="1:5" ht="45.75" customHeight="1">
      <c r="A12" s="584" t="s">
        <v>497</v>
      </c>
      <c r="B12" s="585">
        <v>37026378</v>
      </c>
      <c r="C12" s="585">
        <v>22575843</v>
      </c>
      <c r="D12" s="651">
        <f t="shared" si="0"/>
        <v>0.60972323568889186</v>
      </c>
      <c r="E12" s="652"/>
    </row>
    <row r="13" spans="1:5" ht="45.75" customHeight="1">
      <c r="A13" s="584" t="s">
        <v>377</v>
      </c>
      <c r="B13" s="585">
        <v>40355416</v>
      </c>
      <c r="C13" s="585">
        <v>17589124</v>
      </c>
      <c r="D13" s="651">
        <f t="shared" si="0"/>
        <v>0.43585535086542038</v>
      </c>
      <c r="E13" s="652"/>
    </row>
    <row r="14" spans="1:5" ht="31.5" customHeight="1">
      <c r="A14" s="584" t="s">
        <v>27</v>
      </c>
      <c r="B14" s="585">
        <v>5080000</v>
      </c>
      <c r="C14" s="585">
        <v>953892</v>
      </c>
      <c r="D14" s="651">
        <f t="shared" si="0"/>
        <v>0.18777401574803149</v>
      </c>
      <c r="E14" s="652"/>
    </row>
    <row r="15" spans="1:5" ht="31.5" customHeight="1">
      <c r="A15" s="584" t="s">
        <v>282</v>
      </c>
      <c r="B15" s="585">
        <v>1270000</v>
      </c>
      <c r="C15" s="585">
        <v>393863</v>
      </c>
      <c r="D15" s="651">
        <f t="shared" si="0"/>
        <v>0.3101283464566929</v>
      </c>
      <c r="E15" s="652"/>
    </row>
    <row r="16" spans="1:5" ht="41.25" customHeight="1">
      <c r="A16" s="584" t="s">
        <v>501</v>
      </c>
      <c r="B16" s="585">
        <v>12128500</v>
      </c>
      <c r="C16" s="585">
        <v>4934817</v>
      </c>
      <c r="D16" s="651">
        <f t="shared" si="0"/>
        <v>0.40687776724244545</v>
      </c>
      <c r="E16" s="652"/>
    </row>
    <row r="17" spans="1:5" ht="38.25" customHeight="1" thickBot="1">
      <c r="A17" s="586" t="s">
        <v>9</v>
      </c>
      <c r="B17" s="587">
        <f>SUM(B6:B16)</f>
        <v>205752254</v>
      </c>
      <c r="C17" s="587">
        <f>SUM(C6:C16)</f>
        <v>100158154</v>
      </c>
      <c r="D17" s="653">
        <f t="shared" si="0"/>
        <v>0.48679006938120833</v>
      </c>
      <c r="E17" s="654"/>
    </row>
    <row r="18" spans="1:5" ht="80.400000000000006" customHeight="1">
      <c r="A18" s="649" t="s">
        <v>508</v>
      </c>
      <c r="B18" s="650"/>
      <c r="C18" s="650"/>
      <c r="D18" s="650"/>
      <c r="E18" s="650"/>
    </row>
    <row r="34" spans="1:3">
      <c r="A34" s="592"/>
      <c r="B34" s="593"/>
      <c r="C34" s="592"/>
    </row>
  </sheetData>
  <mergeCells count="18">
    <mergeCell ref="D6:E6"/>
    <mergeCell ref="A1:E1"/>
    <mergeCell ref="A4:A5"/>
    <mergeCell ref="B4:B5"/>
    <mergeCell ref="C4:C5"/>
    <mergeCell ref="D4:E5"/>
    <mergeCell ref="A18:E18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</mergeCells>
  <pageMargins left="0.78740157480314965" right="0.39370078740157483" top="1.38225" bottom="0.39370078740157483" header="0.51181102362204722" footer="0.31496062992125984"/>
  <pageSetup paperSize="9" scale="97" orientation="portrait" r:id="rId1"/>
  <headerFooter alignWithMargins="0">
    <oddHeader>&amp;R
A Pü/24-2/2023. sz. előterjesztés 
12. melléklete</oddHeader>
    <oddFooter xml:space="preserve">&amp;L&amp;"Arial,Dőlt"&amp;8&amp;Z&amp;F&amp;C&amp;8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E38"/>
  <sheetViews>
    <sheetView view="pageLayout" zoomScaleSheetLayoutView="100" workbookViewId="0">
      <selection activeCell="B5" sqref="B5:B6"/>
    </sheetView>
  </sheetViews>
  <sheetFormatPr defaultColWidth="12.6640625" defaultRowHeight="13.8"/>
  <cols>
    <col min="1" max="1" width="31.6640625" style="581" customWidth="1"/>
    <col min="2" max="2" width="23.33203125" style="578" customWidth="1"/>
    <col min="3" max="3" width="21.6640625" style="578" customWidth="1"/>
    <col min="4" max="4" width="9.5546875" style="578" customWidth="1"/>
    <col min="5" max="5" width="0.33203125" style="578" customWidth="1"/>
    <col min="6" max="16384" width="12.6640625" style="578"/>
  </cols>
  <sheetData>
    <row r="1" spans="1:5" ht="35.25" customHeight="1">
      <c r="A1" s="635" t="s">
        <v>504</v>
      </c>
      <c r="B1" s="636"/>
      <c r="C1" s="636"/>
      <c r="D1" s="636"/>
      <c r="E1" s="636"/>
    </row>
    <row r="2" spans="1:5" ht="11.25" customHeight="1">
      <c r="A2" s="579"/>
      <c r="B2" s="580"/>
      <c r="C2" s="580"/>
      <c r="D2" s="580"/>
      <c r="E2" s="580"/>
    </row>
    <row r="3" spans="1:5" ht="11.25" customHeight="1">
      <c r="A3" s="579"/>
      <c r="B3" s="580"/>
      <c r="C3" s="580"/>
      <c r="D3" s="580"/>
      <c r="E3" s="580"/>
    </row>
    <row r="4" spans="1:5" ht="14.4" thickBot="1"/>
    <row r="5" spans="1:5" ht="15" customHeight="1">
      <c r="A5" s="637" t="s">
        <v>491</v>
      </c>
      <c r="B5" s="639" t="s">
        <v>492</v>
      </c>
      <c r="C5" s="639" t="s">
        <v>493</v>
      </c>
      <c r="D5" s="641" t="s">
        <v>85</v>
      </c>
      <c r="E5" s="642"/>
    </row>
    <row r="6" spans="1:5" ht="53.25" customHeight="1" thickBot="1">
      <c r="A6" s="638"/>
      <c r="B6" s="640"/>
      <c r="C6" s="640"/>
      <c r="D6" s="660"/>
      <c r="E6" s="661"/>
    </row>
    <row r="7" spans="1:5" ht="25.5" customHeight="1">
      <c r="A7" s="582" t="s">
        <v>494</v>
      </c>
      <c r="B7" s="583"/>
      <c r="C7" s="583"/>
      <c r="D7" s="645"/>
      <c r="E7" s="646"/>
    </row>
    <row r="8" spans="1:5" ht="33" customHeight="1">
      <c r="A8" s="584" t="s">
        <v>120</v>
      </c>
      <c r="B8" s="585"/>
      <c r="C8" s="585"/>
      <c r="D8" s="633"/>
      <c r="E8" s="634"/>
    </row>
    <row r="9" spans="1:5" ht="45" customHeight="1">
      <c r="A9" s="584" t="s">
        <v>495</v>
      </c>
      <c r="B9" s="585"/>
      <c r="C9" s="585"/>
      <c r="D9" s="627"/>
      <c r="E9" s="628"/>
    </row>
    <row r="10" spans="1:5" ht="41.25" customHeight="1">
      <c r="A10" s="584" t="s">
        <v>7</v>
      </c>
      <c r="B10" s="585"/>
      <c r="C10" s="585"/>
      <c r="D10" s="633"/>
      <c r="E10" s="634"/>
    </row>
    <row r="11" spans="1:5" ht="36.75" customHeight="1">
      <c r="A11" s="584" t="s">
        <v>6</v>
      </c>
      <c r="B11" s="585">
        <v>2358300</v>
      </c>
      <c r="C11" s="585">
        <v>1134384</v>
      </c>
      <c r="D11" s="627">
        <f t="shared" ref="D11:D18" si="0">SUM(C11/B11)</f>
        <v>0.4810176822287241</v>
      </c>
      <c r="E11" s="628"/>
    </row>
    <row r="12" spans="1:5" ht="30.75" customHeight="1">
      <c r="A12" s="584" t="s">
        <v>35</v>
      </c>
      <c r="B12" s="585">
        <v>0</v>
      </c>
      <c r="C12" s="585">
        <v>0</v>
      </c>
      <c r="D12" s="627"/>
      <c r="E12" s="628"/>
    </row>
    <row r="13" spans="1:5" ht="45.75" customHeight="1">
      <c r="A13" s="584" t="s">
        <v>497</v>
      </c>
      <c r="B13" s="585">
        <v>2718393</v>
      </c>
      <c r="C13" s="585">
        <v>2481410</v>
      </c>
      <c r="D13" s="627">
        <f t="shared" si="0"/>
        <v>0.91282239175866031</v>
      </c>
      <c r="E13" s="628"/>
    </row>
    <row r="14" spans="1:5" ht="45.75" customHeight="1">
      <c r="A14" s="584" t="s">
        <v>377</v>
      </c>
      <c r="B14" s="585">
        <v>0</v>
      </c>
      <c r="C14" s="585">
        <v>0</v>
      </c>
      <c r="D14" s="627">
        <v>0</v>
      </c>
      <c r="E14" s="628"/>
    </row>
    <row r="15" spans="1:5" ht="31.5" customHeight="1">
      <c r="A15" s="584" t="s">
        <v>27</v>
      </c>
      <c r="B15" s="585">
        <v>7620000</v>
      </c>
      <c r="C15" s="585">
        <v>5181555</v>
      </c>
      <c r="D15" s="627">
        <f t="shared" si="0"/>
        <v>0.67999409448818893</v>
      </c>
      <c r="E15" s="628"/>
    </row>
    <row r="16" spans="1:5" ht="32.25" customHeight="1">
      <c r="A16" s="584" t="s">
        <v>282</v>
      </c>
      <c r="B16" s="585">
        <v>0</v>
      </c>
      <c r="C16" s="585">
        <v>96857</v>
      </c>
      <c r="D16" s="627">
        <v>0</v>
      </c>
      <c r="E16" s="628"/>
    </row>
    <row r="17" spans="1:5" ht="36" customHeight="1">
      <c r="A17" s="584" t="s">
        <v>501</v>
      </c>
      <c r="B17" s="585"/>
      <c r="C17" s="585"/>
      <c r="D17" s="627"/>
      <c r="E17" s="628"/>
    </row>
    <row r="18" spans="1:5" ht="35.25" customHeight="1" thickBot="1">
      <c r="A18" s="586" t="s">
        <v>9</v>
      </c>
      <c r="B18" s="587">
        <f>SUM(B7:B17)</f>
        <v>12696693</v>
      </c>
      <c r="C18" s="587">
        <f>SUM(C7:C17)</f>
        <v>8894206</v>
      </c>
      <c r="D18" s="629">
        <f t="shared" si="0"/>
        <v>0.70051359042862582</v>
      </c>
      <c r="E18" s="630"/>
    </row>
    <row r="20" spans="1:5" ht="28.5" customHeight="1">
      <c r="A20" s="631"/>
      <c r="B20" s="659"/>
      <c r="C20" s="659"/>
      <c r="D20" s="659"/>
    </row>
    <row r="30" spans="1:5">
      <c r="B30" s="594"/>
    </row>
    <row r="38" spans="1:3">
      <c r="A38" s="592"/>
      <c r="B38" s="593"/>
      <c r="C38" s="592"/>
    </row>
  </sheetData>
  <mergeCells count="18">
    <mergeCell ref="D7:E7"/>
    <mergeCell ref="A1:E1"/>
    <mergeCell ref="A5:A6"/>
    <mergeCell ref="B5:B6"/>
    <mergeCell ref="C5:C6"/>
    <mergeCell ref="D5:E6"/>
    <mergeCell ref="A20:D20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</mergeCells>
  <pageMargins left="0.78740157480314965" right="0.19685039370078741" top="1.43075" bottom="0.39370078740157483" header="0.51181102362204722" footer="0.31496062992125984"/>
  <pageSetup paperSize="9" scale="97" orientation="portrait" r:id="rId1"/>
  <headerFooter alignWithMargins="0">
    <oddHeader>&amp;R
A Pü/24-2/2023. sz. előterjesztés 
13. melléklete</oddHeader>
    <oddFooter>&amp;L&amp;"Arial,Dőlt"&amp;8&amp;Z&amp;F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E132"/>
  <sheetViews>
    <sheetView tabSelected="1" view="pageLayout" topLeftCell="A10" zoomScaleSheetLayoutView="100" workbookViewId="0">
      <selection activeCell="A22" sqref="A22"/>
    </sheetView>
  </sheetViews>
  <sheetFormatPr defaultColWidth="9.109375" defaultRowHeight="13.8"/>
  <cols>
    <col min="1" max="1" width="45.33203125" style="218" customWidth="1"/>
    <col min="2" max="2" width="35.5546875" style="218" customWidth="1"/>
    <col min="3" max="3" width="18" style="218" customWidth="1"/>
    <col min="4" max="4" width="49.88671875" style="218" customWidth="1"/>
    <col min="5" max="5" width="17.6640625" style="253" customWidth="1"/>
    <col min="6" max="16384" width="9.109375" style="218"/>
  </cols>
  <sheetData>
    <row r="2" spans="1:5" ht="14.25" customHeight="1" thickBot="1"/>
    <row r="3" spans="1:5" ht="12.75" customHeight="1">
      <c r="A3" s="600" t="s">
        <v>0</v>
      </c>
      <c r="B3" s="602" t="s">
        <v>245</v>
      </c>
      <c r="C3" s="600" t="s">
        <v>2</v>
      </c>
      <c r="D3" s="602" t="s">
        <v>246</v>
      </c>
      <c r="E3" s="600" t="s">
        <v>2</v>
      </c>
    </row>
    <row r="4" spans="1:5" ht="14.25" customHeight="1" thickBot="1">
      <c r="A4" s="601"/>
      <c r="B4" s="601"/>
      <c r="C4" s="603"/>
      <c r="D4" s="603"/>
      <c r="E4" s="603"/>
    </row>
    <row r="5" spans="1:5" ht="15" customHeight="1">
      <c r="A5" s="219" t="s">
        <v>8</v>
      </c>
      <c r="B5" s="220"/>
      <c r="C5" s="221"/>
      <c r="D5" s="221"/>
      <c r="E5" s="222"/>
    </row>
    <row r="6" spans="1:5" ht="15" customHeight="1">
      <c r="A6" s="461" t="s">
        <v>357</v>
      </c>
      <c r="B6" s="462" t="s">
        <v>358</v>
      </c>
      <c r="C6" s="2">
        <v>329797</v>
      </c>
      <c r="D6" s="462" t="s">
        <v>359</v>
      </c>
      <c r="E6" s="2">
        <v>309669</v>
      </c>
    </row>
    <row r="7" spans="1:5" ht="15" customHeight="1">
      <c r="A7" s="1"/>
      <c r="B7" s="1"/>
      <c r="C7" s="2"/>
      <c r="D7" s="1" t="s">
        <v>360</v>
      </c>
      <c r="E7" s="2">
        <v>20128</v>
      </c>
    </row>
    <row r="8" spans="1:5" ht="15" customHeight="1">
      <c r="A8" s="1" t="s">
        <v>361</v>
      </c>
      <c r="B8" s="1"/>
      <c r="C8" s="2"/>
      <c r="D8" s="1" t="s">
        <v>362</v>
      </c>
      <c r="E8" s="2">
        <v>-20998</v>
      </c>
    </row>
    <row r="9" spans="1:5" ht="15.75" customHeight="1" thickBot="1">
      <c r="A9" s="1" t="s">
        <v>361</v>
      </c>
      <c r="B9" s="1"/>
      <c r="C9" s="2"/>
      <c r="D9" s="1" t="s">
        <v>352</v>
      </c>
      <c r="E9" s="463">
        <v>7998</v>
      </c>
    </row>
    <row r="10" spans="1:5" ht="15.75" customHeight="1" thickBot="1">
      <c r="A10" s="464"/>
      <c r="B10" s="464"/>
      <c r="C10" s="463"/>
      <c r="D10" s="464" t="s">
        <v>353</v>
      </c>
      <c r="E10" s="465">
        <v>13000</v>
      </c>
    </row>
    <row r="11" spans="1:5" ht="13.2" customHeight="1">
      <c r="A11" s="497" t="s">
        <v>5</v>
      </c>
      <c r="B11" s="226"/>
      <c r="C11" s="553">
        <f>SUM(C6:C10)</f>
        <v>329797</v>
      </c>
      <c r="D11" s="233"/>
      <c r="E11" s="553">
        <f>SUM(E6:E10)</f>
        <v>329797</v>
      </c>
    </row>
    <row r="12" spans="1:5" ht="10.199999999999999" customHeight="1">
      <c r="A12" s="227"/>
      <c r="B12" s="224"/>
      <c r="C12" s="225"/>
      <c r="D12" s="223"/>
      <c r="E12" s="225"/>
    </row>
    <row r="13" spans="1:5" ht="15.75" customHeight="1">
      <c r="A13" s="461" t="s">
        <v>357</v>
      </c>
      <c r="B13" s="462" t="s">
        <v>358</v>
      </c>
      <c r="C13" s="2">
        <v>177253</v>
      </c>
      <c r="D13" s="462" t="s">
        <v>359</v>
      </c>
      <c r="E13" s="2">
        <v>166435</v>
      </c>
    </row>
    <row r="14" spans="1:5" ht="15.75" customHeight="1">
      <c r="A14" s="1"/>
      <c r="B14" s="1"/>
      <c r="C14" s="2"/>
      <c r="D14" s="1" t="s">
        <v>360</v>
      </c>
      <c r="E14" s="167">
        <v>10818</v>
      </c>
    </row>
    <row r="15" spans="1:5" ht="15.75" customHeight="1">
      <c r="A15" s="466" t="s">
        <v>361</v>
      </c>
      <c r="B15" s="467"/>
      <c r="C15" s="468"/>
      <c r="D15" s="466" t="s">
        <v>362</v>
      </c>
      <c r="E15" s="2">
        <v>-146250</v>
      </c>
    </row>
    <row r="16" spans="1:5" ht="15.75" customHeight="1" thickBot="1">
      <c r="A16" s="469"/>
      <c r="B16" s="469"/>
      <c r="C16" s="470"/>
      <c r="D16" s="471" t="s">
        <v>363</v>
      </c>
      <c r="E16" s="463">
        <v>146250</v>
      </c>
    </row>
    <row r="17" spans="1:5" ht="15.75" customHeight="1">
      <c r="A17" s="231" t="s">
        <v>5</v>
      </c>
      <c r="B17" s="228"/>
      <c r="C17" s="232">
        <f>SUM(C13:C16)</f>
        <v>177253</v>
      </c>
      <c r="D17" s="233"/>
      <c r="E17" s="232">
        <f>SUM(E13:E16)</f>
        <v>177253</v>
      </c>
    </row>
    <row r="18" spans="1:5" ht="8.4" customHeight="1">
      <c r="A18" s="231"/>
      <c r="B18" s="228"/>
      <c r="C18" s="232"/>
      <c r="D18" s="233"/>
      <c r="E18" s="232"/>
    </row>
    <row r="19" spans="1:5" ht="30.6" customHeight="1">
      <c r="A19" s="234" t="s">
        <v>364</v>
      </c>
      <c r="B19" s="228"/>
      <c r="C19" s="232"/>
      <c r="D19" s="233"/>
      <c r="E19" s="232"/>
    </row>
    <row r="20" spans="1:5" ht="13.8" customHeight="1">
      <c r="A20" s="461" t="s">
        <v>357</v>
      </c>
      <c r="B20" s="462" t="s">
        <v>358</v>
      </c>
      <c r="C20" s="2">
        <v>123540</v>
      </c>
      <c r="D20" s="462" t="s">
        <v>359</v>
      </c>
      <c r="E20" s="2">
        <v>116000</v>
      </c>
    </row>
    <row r="21" spans="1:5" ht="15.75" customHeight="1">
      <c r="A21" s="1"/>
      <c r="B21" s="1"/>
      <c r="C21" s="2"/>
      <c r="D21" s="1" t="s">
        <v>360</v>
      </c>
      <c r="E21" s="2">
        <v>7540</v>
      </c>
    </row>
    <row r="22" spans="1:5" ht="15.75" customHeight="1">
      <c r="A22" s="662" t="s">
        <v>349</v>
      </c>
      <c r="B22" s="462" t="s">
        <v>365</v>
      </c>
      <c r="C22" s="472">
        <v>4599280</v>
      </c>
      <c r="D22" s="1" t="s">
        <v>372</v>
      </c>
      <c r="E22" s="472">
        <v>4599280</v>
      </c>
    </row>
    <row r="23" spans="1:5" ht="15.75" customHeight="1">
      <c r="A23" s="462" t="s">
        <v>361</v>
      </c>
      <c r="B23" s="462"/>
      <c r="C23" s="472"/>
      <c r="D23" s="1" t="s">
        <v>362</v>
      </c>
      <c r="E23" s="472">
        <v>-472533</v>
      </c>
    </row>
    <row r="24" spans="1:5" ht="15.75" customHeight="1" thickBot="1">
      <c r="A24" s="464"/>
      <c r="B24" s="464"/>
      <c r="C24" s="463"/>
      <c r="D24" s="464" t="s">
        <v>354</v>
      </c>
      <c r="E24" s="463">
        <v>472533</v>
      </c>
    </row>
    <row r="25" spans="1:5" ht="15.75" customHeight="1">
      <c r="A25" s="231" t="s">
        <v>5</v>
      </c>
      <c r="B25" s="228"/>
      <c r="C25" s="232">
        <f>SUM(C20:C24)</f>
        <v>4722820</v>
      </c>
      <c r="D25" s="232"/>
      <c r="E25" s="232">
        <f t="shared" ref="E25" si="0">SUM(E20:E24)</f>
        <v>4722820</v>
      </c>
    </row>
    <row r="26" spans="1:5" ht="13.2" customHeight="1">
      <c r="A26" s="231"/>
      <c r="B26" s="228"/>
      <c r="C26" s="232"/>
      <c r="D26" s="233"/>
      <c r="E26" s="232"/>
    </row>
    <row r="27" spans="1:5" ht="15.75" customHeight="1">
      <c r="A27" s="234" t="s">
        <v>7</v>
      </c>
      <c r="B27" s="228"/>
      <c r="C27" s="232"/>
      <c r="D27" s="233"/>
      <c r="E27" s="232"/>
    </row>
    <row r="28" spans="1:5" ht="15.75" customHeight="1">
      <c r="A28" s="229" t="s">
        <v>361</v>
      </c>
      <c r="B28" s="228"/>
      <c r="C28" s="232"/>
      <c r="D28" s="223" t="s">
        <v>362</v>
      </c>
      <c r="E28" s="230">
        <v>-326075</v>
      </c>
    </row>
    <row r="29" spans="1:5" ht="15.75" customHeight="1">
      <c r="A29" s="234"/>
      <c r="B29" s="228"/>
      <c r="C29" s="232"/>
      <c r="D29" s="223" t="s">
        <v>366</v>
      </c>
      <c r="E29" s="230">
        <v>132200</v>
      </c>
    </row>
    <row r="30" spans="1:5" ht="15.75" customHeight="1">
      <c r="A30" s="234"/>
      <c r="B30" s="228"/>
      <c r="C30" s="232"/>
      <c r="D30" s="223" t="s">
        <v>367</v>
      </c>
      <c r="E30" s="230">
        <v>140000</v>
      </c>
    </row>
    <row r="31" spans="1:5" ht="15.75" customHeight="1">
      <c r="A31" s="234"/>
      <c r="B31" s="228"/>
      <c r="C31" s="232"/>
      <c r="D31" s="223" t="s">
        <v>356</v>
      </c>
      <c r="E31" s="230">
        <v>6250</v>
      </c>
    </row>
    <row r="32" spans="1:5" ht="15.75" customHeight="1">
      <c r="A32" s="234"/>
      <c r="B32" s="228"/>
      <c r="C32" s="232"/>
      <c r="D32" s="223" t="s">
        <v>368</v>
      </c>
      <c r="E32" s="230">
        <v>47625</v>
      </c>
    </row>
    <row r="33" spans="1:5" ht="15.75" customHeight="1">
      <c r="A33" s="234"/>
      <c r="B33" s="228"/>
      <c r="C33" s="232"/>
      <c r="D33" s="223" t="s">
        <v>369</v>
      </c>
      <c r="E33" s="230">
        <v>1300</v>
      </c>
    </row>
    <row r="34" spans="1:5" ht="15.75" customHeight="1">
      <c r="A34" s="234"/>
      <c r="B34" s="228"/>
      <c r="C34" s="232"/>
      <c r="D34" s="223" t="s">
        <v>370</v>
      </c>
      <c r="E34" s="230">
        <v>-1300</v>
      </c>
    </row>
    <row r="35" spans="1:5" ht="15.75" customHeight="1">
      <c r="A35" s="229" t="s">
        <v>371</v>
      </c>
      <c r="B35" s="250" t="s">
        <v>365</v>
      </c>
      <c r="C35" s="230">
        <v>100000</v>
      </c>
      <c r="D35" s="223" t="s">
        <v>372</v>
      </c>
      <c r="E35" s="230">
        <v>100000</v>
      </c>
    </row>
    <row r="36" spans="1:5" ht="15.75" customHeight="1">
      <c r="A36" s="231" t="s">
        <v>5</v>
      </c>
      <c r="B36" s="228"/>
      <c r="C36" s="232">
        <f>SUM(C28:C35)</f>
        <v>100000</v>
      </c>
      <c r="D36" s="232"/>
      <c r="E36" s="232">
        <f t="shared" ref="E36" si="1">SUM(E28:E35)</f>
        <v>100000</v>
      </c>
    </row>
    <row r="37" spans="1:5" ht="10.199999999999999" customHeight="1">
      <c r="A37" s="237"/>
      <c r="B37" s="237"/>
      <c r="C37" s="238"/>
      <c r="D37" s="237"/>
      <c r="E37" s="238"/>
    </row>
    <row r="38" spans="1:5" ht="28.8" customHeight="1">
      <c r="A38" s="372" t="s">
        <v>347</v>
      </c>
      <c r="B38" s="237"/>
      <c r="C38" s="238"/>
      <c r="D38" s="237"/>
      <c r="E38" s="238"/>
    </row>
    <row r="39" spans="1:5" ht="15.6" customHeight="1">
      <c r="A39" s="444" t="s">
        <v>343</v>
      </c>
      <c r="B39" s="445"/>
      <c r="C39" s="446"/>
      <c r="D39" s="444" t="s">
        <v>344</v>
      </c>
      <c r="E39" s="446">
        <v>-1813650</v>
      </c>
    </row>
    <row r="40" spans="1:5" ht="15" customHeight="1">
      <c r="A40" s="444"/>
      <c r="B40" s="445"/>
      <c r="C40" s="446"/>
      <c r="D40" s="444" t="s">
        <v>345</v>
      </c>
      <c r="E40" s="446">
        <v>-235775</v>
      </c>
    </row>
    <row r="41" spans="1:5" ht="15" customHeight="1">
      <c r="A41" s="447"/>
      <c r="B41" s="445"/>
      <c r="C41" s="446"/>
      <c r="D41" s="444" t="s">
        <v>386</v>
      </c>
      <c r="E41" s="446">
        <v>1613720</v>
      </c>
    </row>
    <row r="42" spans="1:5" ht="15" customHeight="1">
      <c r="A42" s="447"/>
      <c r="B42" s="445"/>
      <c r="C42" s="446"/>
      <c r="D42" s="444" t="s">
        <v>346</v>
      </c>
      <c r="E42" s="446">
        <v>435705</v>
      </c>
    </row>
    <row r="43" spans="1:5" ht="15" customHeight="1">
      <c r="A43" s="239" t="s">
        <v>5</v>
      </c>
      <c r="B43" s="237"/>
      <c r="C43" s="240">
        <v>0</v>
      </c>
      <c r="D43" s="239"/>
      <c r="E43" s="240">
        <f>SUM(E39:E42)</f>
        <v>0</v>
      </c>
    </row>
    <row r="44" spans="1:5" ht="12.6" customHeight="1">
      <c r="A44" s="237"/>
      <c r="B44" s="237"/>
      <c r="C44" s="238"/>
      <c r="D44" s="237"/>
      <c r="E44" s="238"/>
    </row>
    <row r="45" spans="1:5" ht="31.8" customHeight="1">
      <c r="A45" s="372" t="s">
        <v>377</v>
      </c>
      <c r="B45" s="237"/>
      <c r="C45" s="238"/>
      <c r="D45" s="237"/>
      <c r="E45" s="238"/>
    </row>
    <row r="46" spans="1:5" ht="13.2" customHeight="1">
      <c r="A46" s="447" t="s">
        <v>387</v>
      </c>
      <c r="B46" s="484"/>
      <c r="C46" s="485"/>
      <c r="D46" s="444" t="s">
        <v>11</v>
      </c>
      <c r="E46" s="446">
        <v>-270891</v>
      </c>
    </row>
    <row r="47" spans="1:5" ht="13.8" customHeight="1">
      <c r="A47" s="447"/>
      <c r="B47" s="484"/>
      <c r="C47" s="485"/>
      <c r="D47" s="444" t="s">
        <v>239</v>
      </c>
      <c r="E47" s="446">
        <v>270891</v>
      </c>
    </row>
    <row r="48" spans="1:5" ht="15" customHeight="1">
      <c r="A48" s="447" t="s">
        <v>378</v>
      </c>
      <c r="B48" s="484"/>
      <c r="C48" s="485"/>
      <c r="D48" s="444" t="s">
        <v>11</v>
      </c>
      <c r="E48" s="446">
        <v>-109000</v>
      </c>
    </row>
    <row r="49" spans="1:5" ht="15" customHeight="1">
      <c r="A49" s="447"/>
      <c r="B49" s="484"/>
      <c r="C49" s="485"/>
      <c r="D49" s="444" t="s">
        <v>239</v>
      </c>
      <c r="E49" s="446">
        <v>109000</v>
      </c>
    </row>
    <row r="50" spans="1:5" ht="15" customHeight="1">
      <c r="A50" s="444" t="s">
        <v>379</v>
      </c>
      <c r="B50" s="445" t="s">
        <v>388</v>
      </c>
      <c r="C50" s="446">
        <v>4925060</v>
      </c>
      <c r="D50" s="444" t="s">
        <v>11</v>
      </c>
      <c r="E50" s="446">
        <v>4925060</v>
      </c>
    </row>
    <row r="51" spans="1:5" ht="15" customHeight="1">
      <c r="A51" s="239" t="s">
        <v>5</v>
      </c>
      <c r="B51" s="237"/>
      <c r="C51" s="554">
        <f>SUM(C46:C50)</f>
        <v>4925060</v>
      </c>
      <c r="D51" s="554"/>
      <c r="E51" s="240">
        <f t="shared" ref="E51" si="2">SUM(E46:E50)</f>
        <v>4925060</v>
      </c>
    </row>
    <row r="52" spans="1:5" ht="11.4" customHeight="1">
      <c r="A52" s="237"/>
      <c r="B52" s="237"/>
      <c r="C52" s="238"/>
      <c r="D52" s="237"/>
      <c r="E52" s="238"/>
    </row>
    <row r="53" spans="1:5" ht="16.2" customHeight="1">
      <c r="A53" s="372" t="s">
        <v>13</v>
      </c>
      <c r="B53" s="237"/>
      <c r="C53" s="238"/>
      <c r="D53" s="237"/>
      <c r="E53" s="238"/>
    </row>
    <row r="54" spans="1:5" ht="15" customHeight="1">
      <c r="A54" s="372"/>
      <c r="B54" s="237"/>
      <c r="C54" s="238"/>
      <c r="D54" s="237" t="s">
        <v>295</v>
      </c>
      <c r="E54" s="238">
        <v>-600000</v>
      </c>
    </row>
    <row r="55" spans="1:5" ht="28.5" customHeight="1">
      <c r="A55" s="237"/>
      <c r="B55" s="237"/>
      <c r="C55" s="238"/>
      <c r="D55" s="237" t="s">
        <v>296</v>
      </c>
      <c r="E55" s="238">
        <v>600000</v>
      </c>
    </row>
    <row r="56" spans="1:5" ht="15" customHeight="1">
      <c r="A56" s="237"/>
      <c r="B56" s="237"/>
      <c r="C56" s="238"/>
      <c r="D56" s="237" t="s">
        <v>297</v>
      </c>
      <c r="E56" s="238">
        <v>-337500</v>
      </c>
    </row>
    <row r="57" spans="1:5" s="241" customFormat="1" ht="29.25" customHeight="1">
      <c r="A57" s="239"/>
      <c r="B57" s="239"/>
      <c r="C57" s="240"/>
      <c r="D57" s="237" t="s">
        <v>330</v>
      </c>
      <c r="E57" s="238">
        <v>337500</v>
      </c>
    </row>
    <row r="58" spans="1:5" ht="29.25" customHeight="1">
      <c r="A58" s="248"/>
      <c r="B58" s="246"/>
      <c r="C58" s="247"/>
      <c r="D58" s="237" t="s">
        <v>328</v>
      </c>
      <c r="E58" s="230">
        <v>300000</v>
      </c>
    </row>
    <row r="59" spans="1:5" ht="16.5" customHeight="1">
      <c r="A59" s="243"/>
      <c r="B59" s="243"/>
      <c r="C59" s="247"/>
      <c r="D59" s="237" t="s">
        <v>295</v>
      </c>
      <c r="E59" s="230">
        <v>-300000</v>
      </c>
    </row>
    <row r="60" spans="1:5" ht="16.5" customHeight="1">
      <c r="A60" s="245"/>
      <c r="B60" s="229"/>
      <c r="C60" s="249"/>
      <c r="D60" s="237" t="s">
        <v>298</v>
      </c>
      <c r="E60" s="230">
        <v>-36500</v>
      </c>
    </row>
    <row r="61" spans="1:5" ht="31.5" customHeight="1">
      <c r="A61" s="248"/>
      <c r="B61" s="229"/>
      <c r="C61" s="249"/>
      <c r="D61" s="229" t="s">
        <v>389</v>
      </c>
      <c r="E61" s="230">
        <v>36500</v>
      </c>
    </row>
    <row r="62" spans="1:5" ht="15" customHeight="1">
      <c r="A62" s="245"/>
      <c r="B62" s="243"/>
      <c r="C62" s="249"/>
      <c r="D62" s="250" t="s">
        <v>331</v>
      </c>
      <c r="E62" s="230">
        <v>-300000</v>
      </c>
    </row>
    <row r="63" spans="1:5" s="253" customFormat="1" ht="30.6" customHeight="1">
      <c r="A63" s="251"/>
      <c r="B63" s="251"/>
      <c r="C63" s="252"/>
      <c r="D63" s="251" t="s">
        <v>299</v>
      </c>
      <c r="E63" s="370">
        <v>300000</v>
      </c>
    </row>
    <row r="64" spans="1:5" s="253" customFormat="1" ht="18.75" customHeight="1">
      <c r="A64" s="254"/>
      <c r="B64" s="254"/>
      <c r="C64" s="255"/>
      <c r="D64" s="254" t="s">
        <v>300</v>
      </c>
      <c r="E64" s="371">
        <v>-1339065</v>
      </c>
    </row>
    <row r="65" spans="1:5" s="258" customFormat="1" ht="39" customHeight="1">
      <c r="A65" s="223"/>
      <c r="B65" s="223"/>
      <c r="C65" s="256"/>
      <c r="D65" s="229" t="s">
        <v>301</v>
      </c>
      <c r="E65" s="395">
        <v>1339065</v>
      </c>
    </row>
    <row r="66" spans="1:5" s="258" customFormat="1">
      <c r="A66" s="250"/>
      <c r="B66" s="250"/>
      <c r="C66" s="259"/>
      <c r="D66" s="250" t="s">
        <v>329</v>
      </c>
      <c r="E66" s="396">
        <v>-300000</v>
      </c>
    </row>
    <row r="67" spans="1:5" s="258" customFormat="1" ht="15.6" customHeight="1">
      <c r="A67" s="229"/>
      <c r="B67" s="250"/>
      <c r="C67" s="259"/>
      <c r="D67" s="229" t="s">
        <v>302</v>
      </c>
      <c r="E67" s="396">
        <v>300000</v>
      </c>
    </row>
    <row r="68" spans="1:5" s="258" customFormat="1" ht="23.4" customHeight="1">
      <c r="A68" s="444" t="s">
        <v>469</v>
      </c>
      <c r="B68" s="445"/>
      <c r="C68" s="446"/>
      <c r="D68" s="444" t="s">
        <v>470</v>
      </c>
      <c r="E68" s="446">
        <v>1385000</v>
      </c>
    </row>
    <row r="69" spans="1:5" s="258" customFormat="1" ht="17.399999999999999" customHeight="1">
      <c r="A69" s="444"/>
      <c r="B69" s="445"/>
      <c r="C69" s="446"/>
      <c r="D69" s="444" t="s">
        <v>478</v>
      </c>
      <c r="E69" s="446"/>
    </row>
    <row r="70" spans="1:5" s="258" customFormat="1" ht="17.399999999999999" customHeight="1">
      <c r="A70" s="444"/>
      <c r="B70" s="445"/>
      <c r="C70" s="537"/>
      <c r="D70" s="444" t="s">
        <v>471</v>
      </c>
      <c r="E70" s="446">
        <v>-1385000</v>
      </c>
    </row>
    <row r="71" spans="1:5" s="258" customFormat="1" ht="17.399999999999999" customHeight="1">
      <c r="A71" s="447" t="s">
        <v>472</v>
      </c>
      <c r="B71" s="445"/>
      <c r="C71" s="446"/>
      <c r="D71" s="444" t="s">
        <v>470</v>
      </c>
      <c r="E71" s="446">
        <v>2110740</v>
      </c>
    </row>
    <row r="72" spans="1:5" s="258" customFormat="1" ht="17.399999999999999" customHeight="1">
      <c r="A72" s="447"/>
      <c r="B72" s="445"/>
      <c r="C72" s="446"/>
      <c r="D72" s="444" t="s">
        <v>481</v>
      </c>
      <c r="E72" s="446"/>
    </row>
    <row r="73" spans="1:5" s="258" customFormat="1" ht="17.399999999999999" customHeight="1">
      <c r="A73" s="538"/>
      <c r="B73" s="539"/>
      <c r="C73" s="540"/>
      <c r="D73" s="444" t="s">
        <v>11</v>
      </c>
      <c r="E73" s="446">
        <v>-2110740</v>
      </c>
    </row>
    <row r="74" spans="1:5" s="258" customFormat="1" ht="17.399999999999999" customHeight="1">
      <c r="A74" s="447" t="s">
        <v>96</v>
      </c>
      <c r="B74" s="445"/>
      <c r="C74" s="446"/>
      <c r="D74" s="444" t="s">
        <v>480</v>
      </c>
      <c r="E74" s="446">
        <v>29616664</v>
      </c>
    </row>
    <row r="75" spans="1:5" s="258" customFormat="1" ht="17.399999999999999" customHeight="1">
      <c r="A75" s="541"/>
      <c r="B75" s="445"/>
      <c r="C75" s="446"/>
      <c r="D75" s="444" t="s">
        <v>479</v>
      </c>
      <c r="E75" s="446"/>
    </row>
    <row r="76" spans="1:5" s="258" customFormat="1" ht="17.399999999999999" customHeight="1">
      <c r="A76" s="538"/>
      <c r="B76" s="542"/>
      <c r="C76" s="540"/>
      <c r="D76" s="444" t="s">
        <v>239</v>
      </c>
      <c r="E76" s="446">
        <v>-29616664</v>
      </c>
    </row>
    <row r="77" spans="1:5" s="258" customFormat="1" ht="17.399999999999999" customHeight="1">
      <c r="A77" s="447" t="s">
        <v>11</v>
      </c>
      <c r="B77" s="543"/>
      <c r="C77" s="446"/>
      <c r="D77" s="444" t="s">
        <v>481</v>
      </c>
      <c r="E77" s="446"/>
    </row>
    <row r="78" spans="1:5" s="258" customFormat="1" ht="17.399999999999999" customHeight="1">
      <c r="A78" s="447"/>
      <c r="B78" s="543"/>
      <c r="C78" s="446"/>
      <c r="D78" s="444" t="s">
        <v>11</v>
      </c>
      <c r="E78" s="446">
        <v>7820018</v>
      </c>
    </row>
    <row r="79" spans="1:5" s="258" customFormat="1" ht="17.399999999999999" customHeight="1">
      <c r="A79" s="447"/>
      <c r="B79" s="445"/>
      <c r="C79" s="446"/>
      <c r="D79" s="444" t="s">
        <v>239</v>
      </c>
      <c r="E79" s="446">
        <v>-7820018</v>
      </c>
    </row>
    <row r="80" spans="1:5" s="258" customFormat="1" ht="17.399999999999999" customHeight="1">
      <c r="A80" s="447" t="s">
        <v>473</v>
      </c>
      <c r="B80" s="445"/>
      <c r="C80" s="446"/>
      <c r="D80" s="444" t="s">
        <v>344</v>
      </c>
      <c r="E80" s="446">
        <v>400000</v>
      </c>
    </row>
    <row r="81" spans="1:5" s="258" customFormat="1" ht="17.399999999999999" customHeight="1">
      <c r="A81" s="544"/>
      <c r="B81" s="545"/>
      <c r="C81" s="546"/>
      <c r="D81" s="547" t="s">
        <v>345</v>
      </c>
      <c r="E81" s="548">
        <v>52000</v>
      </c>
    </row>
    <row r="82" spans="1:5" s="258" customFormat="1" ht="17.399999999999999" customHeight="1">
      <c r="A82" s="549"/>
      <c r="B82" s="545"/>
      <c r="C82" s="546"/>
      <c r="D82" s="547" t="s">
        <v>11</v>
      </c>
      <c r="E82" s="548">
        <v>-452000</v>
      </c>
    </row>
    <row r="83" spans="1:5" s="258" customFormat="1" ht="30" customHeight="1">
      <c r="A83" s="550" t="s">
        <v>474</v>
      </c>
      <c r="B83" s="550"/>
      <c r="C83" s="548"/>
      <c r="D83" s="447" t="s">
        <v>482</v>
      </c>
      <c r="E83" s="548">
        <v>30000</v>
      </c>
    </row>
    <row r="84" spans="1:5" s="258" customFormat="1" ht="17.399999999999999" customHeight="1">
      <c r="A84" s="550"/>
      <c r="B84" s="551"/>
      <c r="C84" s="548"/>
      <c r="D84" s="444" t="s">
        <v>475</v>
      </c>
      <c r="E84" s="548">
        <v>-30000</v>
      </c>
    </row>
    <row r="85" spans="1:5" s="258" customFormat="1" ht="17.399999999999999" customHeight="1">
      <c r="A85" s="550" t="s">
        <v>483</v>
      </c>
      <c r="B85" s="551"/>
      <c r="C85" s="548"/>
      <c r="D85" s="447" t="s">
        <v>476</v>
      </c>
      <c r="E85" s="548">
        <v>3251000</v>
      </c>
    </row>
    <row r="86" spans="1:5" s="258" customFormat="1" ht="17.399999999999999" customHeight="1">
      <c r="A86" s="544"/>
      <c r="B86" s="545"/>
      <c r="C86" s="546"/>
      <c r="D86" s="444" t="s">
        <v>479</v>
      </c>
      <c r="E86" s="546"/>
    </row>
    <row r="87" spans="1:5" s="258" customFormat="1" ht="16.2" customHeight="1">
      <c r="A87" s="549"/>
      <c r="B87" s="551"/>
      <c r="C87" s="548"/>
      <c r="D87" s="444" t="s">
        <v>239</v>
      </c>
      <c r="E87" s="548">
        <v>-3251000</v>
      </c>
    </row>
    <row r="88" spans="1:5" s="258" customFormat="1" ht="10.199999999999999" customHeight="1">
      <c r="A88" s="550"/>
      <c r="B88" s="551"/>
      <c r="C88" s="548"/>
      <c r="D88" s="444"/>
      <c r="E88" s="548"/>
    </row>
    <row r="89" spans="1:5" s="258" customFormat="1" ht="27.6" customHeight="1">
      <c r="A89" s="550" t="s">
        <v>484</v>
      </c>
      <c r="B89" s="551"/>
      <c r="C89" s="548"/>
      <c r="D89" s="447" t="s">
        <v>477</v>
      </c>
      <c r="E89" s="548">
        <v>4369675</v>
      </c>
    </row>
    <row r="90" spans="1:5" s="258" customFormat="1" ht="17.399999999999999" customHeight="1">
      <c r="A90" s="544"/>
      <c r="B90" s="545"/>
      <c r="C90" s="546"/>
      <c r="D90" s="444" t="s">
        <v>239</v>
      </c>
      <c r="E90" s="548">
        <v>-4369675</v>
      </c>
    </row>
    <row r="91" spans="1:5" s="260" customFormat="1" ht="14.4">
      <c r="A91" s="265" t="s">
        <v>5</v>
      </c>
      <c r="B91" s="250"/>
      <c r="C91" s="232">
        <f>SUM(C54:C90)</f>
        <v>0</v>
      </c>
      <c r="D91" s="259"/>
      <c r="E91" s="232">
        <f t="shared" ref="E91" si="3">SUM(E54:E90)</f>
        <v>0</v>
      </c>
    </row>
    <row r="92" spans="1:5" s="260" customFormat="1" ht="10.8" customHeight="1">
      <c r="A92" s="394"/>
      <c r="B92" s="250"/>
      <c r="C92" s="259"/>
      <c r="D92" s="250"/>
      <c r="E92" s="235"/>
    </row>
    <row r="93" spans="1:5" s="260" customFormat="1" ht="14.4">
      <c r="A93" s="394" t="s">
        <v>12</v>
      </c>
      <c r="B93" s="250"/>
      <c r="C93" s="259"/>
      <c r="D93" s="250"/>
      <c r="E93" s="235"/>
    </row>
    <row r="94" spans="1:5" s="260" customFormat="1" ht="14.4">
      <c r="A94" s="250" t="s">
        <v>373</v>
      </c>
      <c r="B94" s="250"/>
      <c r="C94" s="259"/>
      <c r="D94" s="250" t="s">
        <v>11</v>
      </c>
      <c r="E94" s="230">
        <v>-187008</v>
      </c>
    </row>
    <row r="95" spans="1:5" s="260" customFormat="1" ht="14.4">
      <c r="A95" s="394"/>
      <c r="B95" s="250"/>
      <c r="C95" s="259"/>
      <c r="D95" s="250" t="s">
        <v>239</v>
      </c>
      <c r="E95" s="230">
        <v>187008</v>
      </c>
    </row>
    <row r="96" spans="1:5" s="260" customFormat="1" ht="14.4">
      <c r="A96" s="265" t="s">
        <v>5</v>
      </c>
      <c r="B96" s="250"/>
      <c r="C96" s="232">
        <f t="shared" ref="C96" si="4">SUM(C94)</f>
        <v>0</v>
      </c>
      <c r="D96" s="250"/>
      <c r="E96" s="232">
        <f>SUM(E94:E95)</f>
        <v>0</v>
      </c>
    </row>
    <row r="97" spans="1:5" s="260" customFormat="1" ht="14.4">
      <c r="A97" s="394" t="s">
        <v>244</v>
      </c>
      <c r="B97" s="250"/>
      <c r="C97" s="266">
        <f>SUM(C11+C17+C25+C36+C43+C51+C91+C96)</f>
        <v>10254930</v>
      </c>
      <c r="D97" s="259"/>
      <c r="E97" s="266">
        <f>SUM(E11+E17+E25+E36+E43+E51+E91+E96)</f>
        <v>10254930</v>
      </c>
    </row>
    <row r="98" spans="1:5" s="258" customFormat="1" ht="15.6">
      <c r="A98" s="250"/>
      <c r="B98" s="250"/>
      <c r="C98" s="259"/>
      <c r="D98" s="243"/>
      <c r="E98" s="396"/>
    </row>
    <row r="99" spans="1:5" s="258" customFormat="1" ht="15.6">
      <c r="A99" s="250"/>
      <c r="B99" s="250"/>
      <c r="C99" s="249"/>
      <c r="D99" s="243"/>
      <c r="E99" s="396"/>
    </row>
    <row r="100" spans="1:5" s="258" customFormat="1" ht="15.6">
      <c r="A100" s="250"/>
      <c r="B100" s="250"/>
      <c r="C100" s="259"/>
      <c r="D100" s="243"/>
      <c r="E100" s="230"/>
    </row>
    <row r="101" spans="1:5" s="258" customFormat="1" ht="14.4" customHeight="1">
      <c r="A101" s="250"/>
      <c r="B101" s="250"/>
      <c r="C101" s="259"/>
      <c r="D101" s="257"/>
      <c r="E101" s="230"/>
    </row>
    <row r="102" spans="1:5" s="258" customFormat="1" ht="15.6" hidden="1">
      <c r="A102" s="261"/>
      <c r="B102" s="261"/>
      <c r="C102" s="262"/>
      <c r="D102" s="263"/>
      <c r="E102" s="230"/>
    </row>
    <row r="103" spans="1:5" s="258" customFormat="1" ht="18" customHeight="1">
      <c r="A103" s="261"/>
      <c r="B103" s="261"/>
      <c r="C103" s="262"/>
      <c r="D103" s="257"/>
      <c r="E103" s="262"/>
    </row>
    <row r="104" spans="1:5" s="258" customFormat="1" ht="15.6">
      <c r="A104" s="261"/>
      <c r="B104" s="261"/>
      <c r="C104" s="262"/>
      <c r="D104" s="263"/>
      <c r="E104" s="230"/>
    </row>
    <row r="105" spans="1:5" s="258" customFormat="1" ht="15.6">
      <c r="A105" s="261"/>
      <c r="B105" s="261"/>
      <c r="C105" s="262"/>
      <c r="D105" s="263"/>
      <c r="E105" s="262"/>
    </row>
    <row r="106" spans="1:5" s="258" customFormat="1" ht="15.6">
      <c r="A106" s="261"/>
      <c r="B106" s="261"/>
      <c r="C106" s="262"/>
      <c r="D106" s="264"/>
      <c r="E106" s="230"/>
    </row>
    <row r="107" spans="1:5" s="258" customFormat="1" ht="15.6">
      <c r="A107" s="236"/>
      <c r="B107" s="265"/>
      <c r="C107" s="266"/>
      <c r="D107" s="243"/>
      <c r="E107" s="262"/>
    </row>
    <row r="108" spans="1:5" s="258" customFormat="1" ht="15.6">
      <c r="A108" s="261"/>
      <c r="B108" s="261"/>
      <c r="C108" s="262"/>
      <c r="D108" s="263"/>
      <c r="E108" s="230"/>
    </row>
    <row r="109" spans="1:5" s="258" customFormat="1" ht="15.6">
      <c r="A109" s="261"/>
      <c r="B109" s="261"/>
      <c r="C109" s="262"/>
      <c r="D109" s="257"/>
      <c r="E109" s="262"/>
    </row>
    <row r="110" spans="1:5" s="258" customFormat="1" ht="15.6">
      <c r="A110" s="261"/>
      <c r="B110" s="267"/>
      <c r="C110" s="249"/>
      <c r="D110" s="263"/>
      <c r="E110" s="230"/>
    </row>
    <row r="111" spans="1:5" s="270" customFormat="1" ht="16.2">
      <c r="A111" s="268"/>
      <c r="B111" s="268"/>
      <c r="C111" s="269"/>
      <c r="D111" s="268"/>
      <c r="E111" s="232"/>
    </row>
    <row r="112" spans="1:5" s="273" customFormat="1" ht="15.6">
      <c r="A112" s="271"/>
      <c r="B112" s="271"/>
      <c r="C112" s="244"/>
      <c r="D112" s="272"/>
      <c r="E112" s="266"/>
    </row>
    <row r="113" spans="1:5" s="258" customFormat="1" ht="15.6">
      <c r="A113" s="261"/>
      <c r="B113" s="261"/>
      <c r="C113" s="262"/>
      <c r="D113" s="263"/>
      <c r="E113" s="262"/>
    </row>
    <row r="114" spans="1:5" s="258" customFormat="1">
      <c r="A114" s="261"/>
      <c r="B114" s="261"/>
      <c r="C114" s="262"/>
      <c r="D114" s="274"/>
      <c r="E114" s="262"/>
    </row>
    <row r="115" spans="1:5" s="258" customFormat="1">
      <c r="A115" s="261"/>
      <c r="B115" s="261"/>
      <c r="C115" s="262"/>
      <c r="D115" s="261"/>
      <c r="E115" s="262"/>
    </row>
    <row r="116" spans="1:5" s="258" customFormat="1">
      <c r="A116" s="261"/>
      <c r="B116" s="261"/>
      <c r="C116" s="262"/>
      <c r="D116" s="275"/>
      <c r="E116" s="276"/>
    </row>
    <row r="117" spans="1:5" s="258" customFormat="1">
      <c r="A117" s="261"/>
      <c r="B117" s="261"/>
      <c r="C117" s="262"/>
      <c r="D117" s="261"/>
      <c r="E117" s="262"/>
    </row>
    <row r="118" spans="1:5" s="258" customFormat="1">
      <c r="A118" s="261"/>
      <c r="B118" s="261"/>
      <c r="C118" s="262"/>
      <c r="D118" s="277"/>
      <c r="E118" s="262"/>
    </row>
    <row r="119" spans="1:5" s="258" customFormat="1">
      <c r="A119" s="261"/>
      <c r="B119" s="261"/>
      <c r="C119" s="262"/>
      <c r="D119" s="278"/>
      <c r="E119" s="262"/>
    </row>
    <row r="120" spans="1:5" s="258" customFormat="1">
      <c r="A120" s="261"/>
      <c r="B120" s="261"/>
      <c r="C120" s="262"/>
      <c r="D120" s="278"/>
      <c r="E120" s="262"/>
    </row>
    <row r="121" spans="1:5" s="258" customFormat="1">
      <c r="A121" s="261"/>
      <c r="B121" s="261"/>
      <c r="C121" s="262"/>
      <c r="D121" s="278"/>
      <c r="E121" s="262"/>
    </row>
    <row r="122" spans="1:5" s="258" customFormat="1">
      <c r="A122" s="261"/>
      <c r="B122" s="261"/>
      <c r="C122" s="262"/>
      <c r="D122" s="261"/>
      <c r="E122" s="262"/>
    </row>
    <row r="123" spans="1:5" s="258" customFormat="1">
      <c r="A123" s="261"/>
      <c r="B123" s="261"/>
      <c r="C123" s="262"/>
      <c r="D123" s="279"/>
      <c r="E123" s="262"/>
    </row>
    <row r="124" spans="1:5" s="258" customFormat="1">
      <c r="A124" s="261"/>
      <c r="B124" s="261"/>
      <c r="C124" s="262"/>
      <c r="D124" s="261"/>
      <c r="E124" s="262"/>
    </row>
    <row r="125" spans="1:5" s="258" customFormat="1">
      <c r="A125" s="261"/>
      <c r="B125" s="261"/>
      <c r="C125" s="262"/>
      <c r="D125" s="267"/>
      <c r="E125" s="262"/>
    </row>
    <row r="126" spans="1:5" s="258" customFormat="1">
      <c r="A126" s="261"/>
      <c r="B126" s="261"/>
      <c r="C126" s="262"/>
      <c r="D126" s="267"/>
      <c r="E126" s="262"/>
    </row>
    <row r="127" spans="1:5" s="258" customFormat="1">
      <c r="A127" s="261"/>
      <c r="B127" s="261"/>
      <c r="C127" s="262"/>
      <c r="D127" s="261"/>
      <c r="E127" s="262"/>
    </row>
    <row r="128" spans="1:5" s="258" customFormat="1">
      <c r="A128" s="261"/>
      <c r="B128" s="261"/>
      <c r="C128" s="262"/>
      <c r="D128" s="280"/>
      <c r="E128" s="262"/>
    </row>
    <row r="129" spans="1:5" s="258" customFormat="1" ht="6.6" customHeight="1">
      <c r="A129" s="261"/>
      <c r="B129" s="261"/>
      <c r="C129" s="262"/>
      <c r="D129" s="261"/>
      <c r="E129" s="262"/>
    </row>
    <row r="130" spans="1:5" s="258" customFormat="1" hidden="1">
      <c r="A130" s="261"/>
      <c r="B130" s="261"/>
      <c r="C130" s="262"/>
      <c r="D130" s="261"/>
      <c r="E130" s="262"/>
    </row>
    <row r="131" spans="1:5" s="258" customFormat="1" hidden="1">
      <c r="A131" s="261"/>
      <c r="B131" s="261"/>
      <c r="C131" s="262"/>
      <c r="D131" s="261"/>
      <c r="E131" s="262"/>
    </row>
    <row r="132" spans="1:5" s="258" customFormat="1" hidden="1">
      <c r="A132" s="274"/>
      <c r="B132" s="261"/>
      <c r="C132" s="262"/>
      <c r="D132" s="267"/>
      <c r="E132" s="262"/>
    </row>
  </sheetData>
  <mergeCells count="5">
    <mergeCell ref="A3:A4"/>
    <mergeCell ref="B3:B4"/>
    <mergeCell ref="C3:C4"/>
    <mergeCell ref="D3:D4"/>
    <mergeCell ref="E3:E4"/>
  </mergeCells>
  <pageMargins left="0.78740157480314965" right="0.78740157480314965" top="0.98425196850393704" bottom="0.78740157480314965" header="0.51181102362204722" footer="0.51181102362204722"/>
  <pageSetup paperSize="9" scale="79" orientation="landscape" horizontalDpi="4294967293" r:id="rId1"/>
  <headerFooter alignWithMargins="0">
    <oddHeader xml:space="preserve">&amp;C&amp;P&amp;"Arial,Félkövér"&amp;13
&amp;12Kimutatás az önkormányzati többlettámogatással nem járó előirányzat átcsoportosításáról&amp;RA Pü/24-2/2023. sz. előterjesztés 2. melléklete
a 8/2023. (II.24.) önk. rendelet 8.2 melléklete 
Adatok Ft-ban </oddHeader>
    <oddFooter>&amp;C&amp;Z&amp;F</oddFooter>
  </headerFooter>
  <rowBreaks count="2" manualBreakCount="2">
    <brk id="102" max="4" man="1"/>
    <brk id="131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40"/>
  <sheetViews>
    <sheetView view="pageLayout" topLeftCell="A10" workbookViewId="0">
      <selection activeCell="C1" sqref="C1:D1"/>
    </sheetView>
  </sheetViews>
  <sheetFormatPr defaultColWidth="9.109375" defaultRowHeight="15.6"/>
  <cols>
    <col min="1" max="1" width="43.6640625" style="273" customWidth="1"/>
    <col min="2" max="2" width="18.88671875" style="273" customWidth="1"/>
    <col min="3" max="3" width="17.109375" style="273" customWidth="1"/>
    <col min="4" max="4" width="16.88671875" style="273" customWidth="1"/>
    <col min="5" max="5" width="17.109375" style="273" customWidth="1"/>
    <col min="6" max="6" width="17.6640625" style="271" customWidth="1"/>
    <col min="7" max="7" width="18" style="271" customWidth="1"/>
    <col min="8" max="8" width="17.44140625" style="271" customWidth="1"/>
    <col min="9" max="16384" width="9.109375" style="273"/>
  </cols>
  <sheetData>
    <row r="1" spans="1:8" ht="42.75" customHeight="1">
      <c r="A1" s="373" t="s">
        <v>14</v>
      </c>
      <c r="B1" s="374" t="s">
        <v>303</v>
      </c>
      <c r="C1" s="374" t="s">
        <v>214</v>
      </c>
      <c r="D1" s="374" t="s">
        <v>15</v>
      </c>
      <c r="E1" s="375" t="s">
        <v>16</v>
      </c>
      <c r="F1" s="374" t="s">
        <v>17</v>
      </c>
      <c r="G1" s="374" t="s">
        <v>18</v>
      </c>
      <c r="H1" s="374" t="s">
        <v>215</v>
      </c>
    </row>
    <row r="2" spans="1:8" ht="17.25" customHeight="1">
      <c r="A2" s="268" t="s">
        <v>19</v>
      </c>
      <c r="B2" s="271"/>
      <c r="C2" s="271" t="s">
        <v>20</v>
      </c>
      <c r="D2" s="271"/>
      <c r="E2" s="376"/>
    </row>
    <row r="3" spans="1:8" ht="15" customHeight="1">
      <c r="A3" s="377" t="s">
        <v>21</v>
      </c>
      <c r="B3" s="263"/>
      <c r="C3" s="271"/>
      <c r="D3" s="271"/>
      <c r="E3" s="376"/>
    </row>
    <row r="4" spans="1:8" ht="13.5" customHeight="1">
      <c r="A4" s="263" t="s">
        <v>304</v>
      </c>
      <c r="B4" s="378">
        <v>562455963</v>
      </c>
      <c r="C4" s="378">
        <v>562915963</v>
      </c>
      <c r="D4" s="378">
        <v>569399940</v>
      </c>
      <c r="E4" s="379">
        <v>578325000</v>
      </c>
      <c r="F4" s="379"/>
      <c r="G4" s="378"/>
      <c r="H4" s="378"/>
    </row>
    <row r="5" spans="1:8" ht="14.25" customHeight="1">
      <c r="A5" s="263" t="s">
        <v>305</v>
      </c>
      <c r="B5" s="378">
        <v>178700000</v>
      </c>
      <c r="C5" s="378">
        <v>178700000</v>
      </c>
      <c r="D5" s="378">
        <v>178700000</v>
      </c>
      <c r="E5" s="378">
        <v>178700000</v>
      </c>
      <c r="F5" s="379"/>
      <c r="G5" s="378"/>
      <c r="H5" s="378"/>
    </row>
    <row r="6" spans="1:8" ht="14.25" customHeight="1">
      <c r="A6" s="263" t="s">
        <v>306</v>
      </c>
      <c r="B6" s="378">
        <v>10000000</v>
      </c>
      <c r="C6" s="378">
        <v>10000000</v>
      </c>
      <c r="D6" s="378">
        <v>10000000</v>
      </c>
      <c r="E6" s="379">
        <v>46000000</v>
      </c>
      <c r="F6" s="379"/>
      <c r="G6" s="378"/>
      <c r="H6" s="378"/>
    </row>
    <row r="7" spans="1:8" ht="13.5" customHeight="1">
      <c r="A7" s="263" t="s">
        <v>307</v>
      </c>
      <c r="B7" s="378">
        <v>1250000000</v>
      </c>
      <c r="C7" s="378">
        <v>1250010200</v>
      </c>
      <c r="D7" s="378">
        <v>1250610600</v>
      </c>
      <c r="E7" s="379">
        <v>1253931179</v>
      </c>
      <c r="F7" s="379"/>
      <c r="G7" s="378"/>
      <c r="H7" s="378"/>
    </row>
    <row r="8" spans="1:8" ht="28.5" customHeight="1">
      <c r="A8" s="264" t="s">
        <v>308</v>
      </c>
      <c r="B8" s="378">
        <v>1813813132</v>
      </c>
      <c r="C8" s="378">
        <v>1961011755</v>
      </c>
      <c r="D8" s="378">
        <v>1989528821</v>
      </c>
      <c r="E8" s="379">
        <v>1989528821</v>
      </c>
      <c r="F8" s="379"/>
      <c r="G8" s="378"/>
      <c r="H8" s="378"/>
    </row>
    <row r="9" spans="1:8">
      <c r="A9" s="263" t="s">
        <v>309</v>
      </c>
      <c r="B9" s="378">
        <v>212000000</v>
      </c>
      <c r="C9" s="378">
        <v>212000000</v>
      </c>
      <c r="D9" s="378">
        <v>212000000</v>
      </c>
      <c r="E9" s="378">
        <v>212000000</v>
      </c>
      <c r="F9" s="379"/>
      <c r="G9" s="378"/>
      <c r="H9" s="378"/>
    </row>
    <row r="10" spans="1:8">
      <c r="A10" s="264" t="s">
        <v>310</v>
      </c>
      <c r="B10" s="378">
        <v>722843517</v>
      </c>
      <c r="C10" s="378">
        <v>767955734</v>
      </c>
      <c r="D10" s="378">
        <v>781644601</v>
      </c>
      <c r="E10" s="379">
        <v>772338356</v>
      </c>
      <c r="F10" s="379"/>
      <c r="G10" s="378"/>
      <c r="H10" s="378"/>
    </row>
    <row r="11" spans="1:8" ht="31.2">
      <c r="A11" s="264" t="s">
        <v>311</v>
      </c>
      <c r="B11" s="378">
        <v>0</v>
      </c>
      <c r="C11" s="378">
        <v>0</v>
      </c>
      <c r="D11" s="378"/>
      <c r="E11" s="379"/>
      <c r="F11" s="379"/>
      <c r="G11" s="378"/>
      <c r="H11" s="378"/>
    </row>
    <row r="12" spans="1:8">
      <c r="A12" s="263" t="s">
        <v>312</v>
      </c>
      <c r="B12" s="378">
        <v>7000000</v>
      </c>
      <c r="C12" s="378">
        <v>7000000</v>
      </c>
      <c r="D12" s="378">
        <v>15200000</v>
      </c>
      <c r="E12" s="379">
        <v>20035361</v>
      </c>
      <c r="F12" s="379"/>
      <c r="G12" s="379"/>
      <c r="H12" s="378"/>
    </row>
    <row r="13" spans="1:8">
      <c r="A13" s="263" t="s">
        <v>313</v>
      </c>
      <c r="B13" s="378">
        <v>400000000</v>
      </c>
      <c r="C13" s="378">
        <v>400000000</v>
      </c>
      <c r="D13" s="378">
        <v>400000000</v>
      </c>
      <c r="E13" s="378">
        <v>400000000</v>
      </c>
      <c r="F13" s="379"/>
      <c r="G13" s="379"/>
      <c r="H13" s="378"/>
    </row>
    <row r="14" spans="1:8" ht="18.75" customHeight="1">
      <c r="A14" s="380" t="s">
        <v>314</v>
      </c>
      <c r="B14" s="378">
        <v>59484025</v>
      </c>
      <c r="C14" s="378">
        <v>59484025</v>
      </c>
      <c r="D14" s="378">
        <v>59484025</v>
      </c>
      <c r="E14" s="378">
        <v>59484025</v>
      </c>
      <c r="F14" s="379"/>
      <c r="G14" s="379"/>
      <c r="H14" s="378"/>
    </row>
    <row r="15" spans="1:8" ht="30" customHeight="1">
      <c r="A15" s="264" t="s">
        <v>315</v>
      </c>
      <c r="B15" s="378">
        <v>0</v>
      </c>
      <c r="C15" s="378">
        <v>0</v>
      </c>
      <c r="D15" s="378">
        <v>223549896</v>
      </c>
      <c r="E15" s="379">
        <v>223549896</v>
      </c>
      <c r="F15" s="379"/>
      <c r="G15" s="378"/>
      <c r="H15" s="378"/>
    </row>
    <row r="16" spans="1:8" s="383" customFormat="1" ht="15" customHeight="1">
      <c r="A16" s="381" t="s">
        <v>316</v>
      </c>
      <c r="B16" s="382">
        <f t="shared" ref="B16:G16" si="0">SUM(B4:B15)</f>
        <v>5216296637</v>
      </c>
      <c r="C16" s="382">
        <f t="shared" si="0"/>
        <v>5409077677</v>
      </c>
      <c r="D16" s="382">
        <f t="shared" si="0"/>
        <v>5690117883</v>
      </c>
      <c r="E16" s="382">
        <f>SUM(E4:E15)</f>
        <v>5733892638</v>
      </c>
      <c r="F16" s="382">
        <f t="shared" si="0"/>
        <v>0</v>
      </c>
      <c r="G16" s="382">
        <f t="shared" si="0"/>
        <v>0</v>
      </c>
      <c r="H16" s="382"/>
    </row>
    <row r="17" spans="1:8" s="383" customFormat="1" ht="14.25" customHeight="1">
      <c r="A17" s="384"/>
      <c r="B17" s="382"/>
      <c r="C17" s="382"/>
      <c r="D17" s="382"/>
      <c r="E17" s="385"/>
      <c r="F17" s="379"/>
      <c r="G17" s="382"/>
      <c r="H17" s="382"/>
    </row>
    <row r="18" spans="1:8" ht="14.25" customHeight="1">
      <c r="A18" s="377" t="s">
        <v>22</v>
      </c>
      <c r="B18" s="382">
        <v>163000000</v>
      </c>
      <c r="C18" s="382">
        <v>163000000</v>
      </c>
      <c r="D18" s="382">
        <v>163000000</v>
      </c>
      <c r="E18" s="382">
        <v>163000000</v>
      </c>
      <c r="F18" s="382"/>
      <c r="G18" s="386"/>
      <c r="H18" s="378"/>
    </row>
    <row r="19" spans="1:8" ht="15" customHeight="1">
      <c r="A19" s="242" t="s">
        <v>23</v>
      </c>
      <c r="B19" s="244">
        <f t="shared" ref="B19:H19" si="1">SUM(B16:B18)</f>
        <v>5379296637</v>
      </c>
      <c r="C19" s="244">
        <f t="shared" si="1"/>
        <v>5572077677</v>
      </c>
      <c r="D19" s="244">
        <f t="shared" si="1"/>
        <v>5853117883</v>
      </c>
      <c r="E19" s="387">
        <f t="shared" si="1"/>
        <v>5896892638</v>
      </c>
      <c r="F19" s="387">
        <f t="shared" si="1"/>
        <v>0</v>
      </c>
      <c r="G19" s="244">
        <f t="shared" si="1"/>
        <v>0</v>
      </c>
      <c r="H19" s="244">
        <f t="shared" si="1"/>
        <v>0</v>
      </c>
    </row>
    <row r="20" spans="1:8" ht="12.75" customHeight="1">
      <c r="A20" s="271"/>
      <c r="B20" s="388"/>
      <c r="C20" s="388"/>
      <c r="D20" s="388"/>
      <c r="E20" s="389"/>
      <c r="F20" s="388"/>
      <c r="G20" s="388"/>
      <c r="H20" s="388"/>
    </row>
    <row r="21" spans="1:8" ht="15" customHeight="1">
      <c r="A21" s="268" t="s">
        <v>24</v>
      </c>
      <c r="B21" s="388"/>
      <c r="C21" s="388"/>
      <c r="D21" s="388"/>
      <c r="E21" s="389"/>
      <c r="F21" s="388"/>
      <c r="G21" s="388"/>
      <c r="H21" s="388"/>
    </row>
    <row r="22" spans="1:8" ht="15" customHeight="1">
      <c r="A22" s="377" t="s">
        <v>21</v>
      </c>
      <c r="B22" s="388"/>
      <c r="C22" s="388"/>
      <c r="D22" s="388"/>
      <c r="E22" s="389"/>
      <c r="F22" s="388"/>
      <c r="G22" s="388"/>
      <c r="H22" s="388"/>
    </row>
    <row r="23" spans="1:8" ht="15" customHeight="1">
      <c r="A23" s="263" t="s">
        <v>317</v>
      </c>
      <c r="B23" s="378">
        <v>2227957128</v>
      </c>
      <c r="C23" s="378">
        <v>2377057424</v>
      </c>
      <c r="D23" s="378">
        <v>2299010444</v>
      </c>
      <c r="E23" s="379">
        <v>2313141910</v>
      </c>
      <c r="F23" s="379"/>
      <c r="G23" s="378"/>
      <c r="H23" s="378"/>
    </row>
    <row r="24" spans="1:8">
      <c r="A24" s="263" t="s">
        <v>318</v>
      </c>
      <c r="B24" s="378">
        <v>271453048</v>
      </c>
      <c r="C24" s="378">
        <v>290302703</v>
      </c>
      <c r="D24" s="378">
        <v>296408714</v>
      </c>
      <c r="E24" s="379">
        <v>280953540</v>
      </c>
      <c r="F24" s="379"/>
      <c r="G24" s="378"/>
      <c r="H24" s="378"/>
    </row>
    <row r="25" spans="1:8">
      <c r="A25" s="263" t="s">
        <v>319</v>
      </c>
      <c r="B25" s="378">
        <v>44800000</v>
      </c>
      <c r="C25" s="378">
        <v>44800000</v>
      </c>
      <c r="D25" s="378">
        <v>41844900</v>
      </c>
      <c r="E25" s="379">
        <v>41368900</v>
      </c>
      <c r="F25" s="379"/>
      <c r="G25" s="378"/>
      <c r="H25" s="378"/>
    </row>
    <row r="26" spans="1:8">
      <c r="A26" s="263" t="s">
        <v>320</v>
      </c>
      <c r="B26" s="378">
        <v>1916697446</v>
      </c>
      <c r="C26" s="378">
        <v>1935559354</v>
      </c>
      <c r="D26" s="378">
        <v>2031495378</v>
      </c>
      <c r="E26" s="379">
        <v>2055193870</v>
      </c>
      <c r="F26" s="379"/>
      <c r="G26" s="378"/>
      <c r="H26" s="378"/>
    </row>
    <row r="27" spans="1:8">
      <c r="A27" s="390" t="s">
        <v>321</v>
      </c>
      <c r="B27" s="378">
        <v>228885015</v>
      </c>
      <c r="C27" s="378">
        <v>233614263</v>
      </c>
      <c r="D27" s="378">
        <v>246303938</v>
      </c>
      <c r="E27" s="379">
        <v>302446374</v>
      </c>
      <c r="F27" s="379"/>
      <c r="G27" s="378"/>
      <c r="H27" s="378"/>
    </row>
    <row r="28" spans="1:8">
      <c r="A28" s="390" t="s">
        <v>322</v>
      </c>
      <c r="B28" s="378">
        <v>243000000</v>
      </c>
      <c r="C28" s="378">
        <v>244239933</v>
      </c>
      <c r="D28" s="378">
        <v>470938677</v>
      </c>
      <c r="E28" s="379">
        <v>400328643</v>
      </c>
      <c r="F28" s="379"/>
      <c r="G28" s="378"/>
      <c r="H28" s="378"/>
    </row>
    <row r="29" spans="1:8">
      <c r="A29" s="390" t="s">
        <v>323</v>
      </c>
      <c r="B29" s="378">
        <v>0</v>
      </c>
      <c r="C29" s="378">
        <v>0</v>
      </c>
      <c r="D29" s="378">
        <v>12411832</v>
      </c>
      <c r="E29" s="379">
        <v>12411832</v>
      </c>
      <c r="F29" s="379"/>
      <c r="G29" s="378"/>
      <c r="H29" s="378"/>
    </row>
    <row r="30" spans="1:8">
      <c r="A30" s="390" t="s">
        <v>324</v>
      </c>
      <c r="B30" s="378">
        <v>5000000</v>
      </c>
      <c r="C30" s="378">
        <v>5000000</v>
      </c>
      <c r="D30" s="378">
        <v>13200000</v>
      </c>
      <c r="E30" s="379">
        <v>13200000</v>
      </c>
      <c r="F30" s="379"/>
      <c r="G30" s="379"/>
      <c r="H30" s="378"/>
    </row>
    <row r="31" spans="1:8" ht="15" customHeight="1">
      <c r="A31" s="390" t="s">
        <v>325</v>
      </c>
      <c r="B31" s="378">
        <v>5000000</v>
      </c>
      <c r="C31" s="378">
        <v>5000000</v>
      </c>
      <c r="D31" s="378">
        <v>5000000</v>
      </c>
      <c r="E31" s="379">
        <v>5000000</v>
      </c>
      <c r="F31" s="379"/>
      <c r="G31" s="379"/>
      <c r="H31" s="378"/>
    </row>
    <row r="32" spans="1:8">
      <c r="A32" s="391" t="s">
        <v>326</v>
      </c>
      <c r="B32" s="378">
        <v>36504000</v>
      </c>
      <c r="C32" s="378">
        <v>36504000</v>
      </c>
      <c r="D32" s="378">
        <v>36504000</v>
      </c>
      <c r="E32" s="378">
        <v>72847569</v>
      </c>
      <c r="F32" s="378"/>
      <c r="G32" s="378"/>
      <c r="H32" s="378"/>
    </row>
    <row r="33" spans="1:8">
      <c r="A33" s="243" t="s">
        <v>327</v>
      </c>
      <c r="B33" s="378">
        <v>400000000</v>
      </c>
      <c r="C33" s="378">
        <v>400000000</v>
      </c>
      <c r="D33" s="378">
        <v>400000000</v>
      </c>
      <c r="E33" s="378">
        <v>400000000</v>
      </c>
      <c r="F33" s="378"/>
      <c r="G33" s="378"/>
      <c r="H33" s="378"/>
    </row>
    <row r="34" spans="1:8" ht="15" customHeight="1">
      <c r="A34" s="242" t="s">
        <v>25</v>
      </c>
      <c r="B34" s="388">
        <f t="shared" ref="B34:H34" si="2">SUM(B23:B33)</f>
        <v>5379296637</v>
      </c>
      <c r="C34" s="388">
        <f t="shared" si="2"/>
        <v>5572077677</v>
      </c>
      <c r="D34" s="388">
        <f t="shared" si="2"/>
        <v>5853117883</v>
      </c>
      <c r="E34" s="388">
        <f t="shared" si="2"/>
        <v>5896892638</v>
      </c>
      <c r="F34" s="388">
        <f t="shared" si="2"/>
        <v>0</v>
      </c>
      <c r="G34" s="388">
        <f t="shared" si="2"/>
        <v>0</v>
      </c>
      <c r="H34" s="388">
        <f t="shared" si="2"/>
        <v>0</v>
      </c>
    </row>
    <row r="35" spans="1:8">
      <c r="F35" s="392"/>
      <c r="G35" s="392"/>
      <c r="H35" s="392"/>
    </row>
    <row r="36" spans="1:8">
      <c r="F36" s="392"/>
      <c r="G36" s="392"/>
      <c r="H36" s="392"/>
    </row>
    <row r="37" spans="1:8">
      <c r="F37" s="392"/>
      <c r="G37" s="392"/>
      <c r="H37" s="392"/>
    </row>
    <row r="38" spans="1:8">
      <c r="F38" s="392"/>
      <c r="G38" s="392"/>
      <c r="H38" s="392"/>
    </row>
    <row r="39" spans="1:8">
      <c r="F39" s="392"/>
      <c r="G39" s="392"/>
      <c r="H39" s="392"/>
    </row>
    <row r="40" spans="1:8">
      <c r="F40" s="393"/>
      <c r="G40" s="393"/>
      <c r="H40" s="393"/>
    </row>
  </sheetData>
  <pageMargins left="0.70866141732283472" right="0.70866141732283472" top="0.86614173228346458" bottom="0.48333333333333334" header="0.31496062992125984" footer="0.31496062992125984"/>
  <pageSetup paperSize="9" scale="80" orientation="landscape" r:id="rId1"/>
  <headerFooter>
    <oddHeader>&amp;C&amp;"Arial,Félkövér"
Költségvetési előirányzat módosítások (2023.)&amp;R&amp;9A Pü/24-2/2023. sz. előterjesztés 3. melléklete a 8/2023. (II.24.) önkormányzati rendelet 9.2 melléklete 
adatok Ft-ban</oddHeader>
    <oddFooter>&amp;C&amp;7&amp;Z&amp;F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N178"/>
  <sheetViews>
    <sheetView view="pageLayout" topLeftCell="B43" zoomScale="59" zoomScaleSheetLayoutView="46" zoomScalePageLayoutView="59" workbookViewId="0">
      <selection activeCell="I3" sqref="I3"/>
    </sheetView>
  </sheetViews>
  <sheetFormatPr defaultColWidth="9.109375" defaultRowHeight="17.25" customHeight="1"/>
  <cols>
    <col min="1" max="1" width="74.44140625" style="23" customWidth="1"/>
    <col min="2" max="2" width="23.44140625" style="24" customWidth="1"/>
    <col min="3" max="3" width="22.88671875" style="24" customWidth="1"/>
    <col min="4" max="4" width="22.6640625" style="24" customWidth="1"/>
    <col min="5" max="5" width="23.109375" style="24" customWidth="1"/>
    <col min="6" max="6" width="25.109375" style="24" customWidth="1"/>
    <col min="7" max="7" width="24.33203125" style="24" customWidth="1"/>
    <col min="8" max="8" width="25" style="24" customWidth="1"/>
    <col min="9" max="9" width="25.33203125" style="24" customWidth="1"/>
    <col min="10" max="10" width="26.6640625" style="24" customWidth="1"/>
    <col min="11" max="11" width="22.6640625" style="24" customWidth="1"/>
    <col min="12" max="12" width="26.44140625" style="24" customWidth="1"/>
    <col min="13" max="13" width="26.5546875" style="24" customWidth="1"/>
    <col min="14" max="14" width="15" style="23" customWidth="1"/>
    <col min="15" max="16384" width="9.109375" style="23"/>
  </cols>
  <sheetData>
    <row r="1" spans="1:14" ht="18.75" customHeight="1">
      <c r="A1" s="59" t="s">
        <v>0</v>
      </c>
      <c r="B1" s="604" t="s">
        <v>89</v>
      </c>
      <c r="C1" s="605"/>
      <c r="D1" s="605"/>
      <c r="E1" s="604" t="s">
        <v>88</v>
      </c>
      <c r="F1" s="605"/>
      <c r="G1" s="605"/>
      <c r="H1" s="604" t="s">
        <v>87</v>
      </c>
      <c r="I1" s="605"/>
      <c r="J1" s="605"/>
      <c r="K1" s="604" t="s">
        <v>86</v>
      </c>
      <c r="L1" s="605"/>
      <c r="M1" s="606"/>
      <c r="N1" s="607" t="s">
        <v>85</v>
      </c>
    </row>
    <row r="2" spans="1:14" s="57" customFormat="1" ht="61.5" customHeight="1">
      <c r="A2" s="58"/>
      <c r="B2" s="281" t="s">
        <v>247</v>
      </c>
      <c r="C2" s="282" t="s">
        <v>126</v>
      </c>
      <c r="D2" s="283" t="s">
        <v>248</v>
      </c>
      <c r="E2" s="281" t="s">
        <v>247</v>
      </c>
      <c r="F2" s="282" t="s">
        <v>126</v>
      </c>
      <c r="G2" s="283" t="s">
        <v>248</v>
      </c>
      <c r="H2" s="281" t="s">
        <v>247</v>
      </c>
      <c r="I2" s="282" t="s">
        <v>126</v>
      </c>
      <c r="J2" s="283" t="s">
        <v>248</v>
      </c>
      <c r="K2" s="284" t="s">
        <v>218</v>
      </c>
      <c r="L2" s="282" t="s">
        <v>126</v>
      </c>
      <c r="M2" s="283" t="s">
        <v>248</v>
      </c>
      <c r="N2" s="608"/>
    </row>
    <row r="3" spans="1:14" s="55" customFormat="1" ht="17.25" customHeight="1">
      <c r="A3" s="56">
        <v>1</v>
      </c>
      <c r="B3" s="56">
        <v>2</v>
      </c>
      <c r="C3" s="56">
        <v>3</v>
      </c>
      <c r="D3" s="56">
        <v>4</v>
      </c>
      <c r="E3" s="56">
        <v>5</v>
      </c>
      <c r="F3" s="56">
        <v>6</v>
      </c>
      <c r="G3" s="56">
        <v>7</v>
      </c>
      <c r="H3" s="56">
        <v>8</v>
      </c>
      <c r="I3" s="56">
        <v>9</v>
      </c>
      <c r="J3" s="56">
        <v>10</v>
      </c>
      <c r="K3" s="56">
        <v>11</v>
      </c>
      <c r="L3" s="56">
        <v>12</v>
      </c>
      <c r="M3" s="56">
        <v>13</v>
      </c>
      <c r="N3" s="285">
        <v>14</v>
      </c>
    </row>
    <row r="4" spans="1:14" ht="17.25" customHeight="1">
      <c r="A4" s="53" t="s">
        <v>84</v>
      </c>
      <c r="B4" s="438">
        <v>225383000</v>
      </c>
      <c r="C4" s="438">
        <v>227605079</v>
      </c>
      <c r="D4" s="438">
        <v>99254279</v>
      </c>
      <c r="E4" s="438"/>
      <c r="F4" s="438">
        <v>1813528</v>
      </c>
      <c r="G4" s="438">
        <v>1813528</v>
      </c>
      <c r="H4" s="438">
        <v>357173684</v>
      </c>
      <c r="I4" s="438">
        <v>365498764</v>
      </c>
      <c r="J4" s="438">
        <v>188348184</v>
      </c>
      <c r="K4" s="28">
        <f t="shared" ref="K4:K48" si="0">(B4+E4+H4)</f>
        <v>582556684</v>
      </c>
      <c r="L4" s="28">
        <f t="shared" ref="L4:M11" si="1">SUM(C4+F4+I4)</f>
        <v>594917371</v>
      </c>
      <c r="M4" s="28">
        <f t="shared" si="1"/>
        <v>289415991</v>
      </c>
      <c r="N4" s="100">
        <f>SUM(M4/L4*100)</f>
        <v>48.648098897081958</v>
      </c>
    </row>
    <row r="5" spans="1:14" ht="17.25" customHeight="1">
      <c r="A5" s="53" t="s">
        <v>83</v>
      </c>
      <c r="B5" s="28">
        <v>47235000</v>
      </c>
      <c r="C5" s="28">
        <v>49762329</v>
      </c>
      <c r="D5" s="28">
        <v>29063491</v>
      </c>
      <c r="E5" s="48">
        <v>9496865</v>
      </c>
      <c r="F5" s="28">
        <v>9496865</v>
      </c>
      <c r="G5" s="28">
        <v>9496865</v>
      </c>
      <c r="H5" s="28">
        <v>366594516</v>
      </c>
      <c r="I5" s="28">
        <v>401644869</v>
      </c>
      <c r="J5" s="28">
        <v>175570613</v>
      </c>
      <c r="K5" s="28">
        <f t="shared" si="0"/>
        <v>423326381</v>
      </c>
      <c r="L5" s="28">
        <f t="shared" si="1"/>
        <v>460904063</v>
      </c>
      <c r="M5" s="28">
        <f t="shared" si="1"/>
        <v>214130969</v>
      </c>
      <c r="N5" s="100">
        <f t="shared" ref="N5:N11" si="2">SUM(M5/L5*100)</f>
        <v>46.458902446255934</v>
      </c>
    </row>
    <row r="6" spans="1:14" ht="17.25" customHeight="1">
      <c r="A6" s="53" t="s">
        <v>213</v>
      </c>
      <c r="B6" s="438">
        <v>9085000</v>
      </c>
      <c r="C6" s="438">
        <v>10304263</v>
      </c>
      <c r="D6" s="438">
        <v>4163186</v>
      </c>
      <c r="E6" s="437"/>
      <c r="F6" s="438">
        <v>706355</v>
      </c>
      <c r="G6" s="438">
        <v>770955</v>
      </c>
      <c r="H6" s="438">
        <v>475278979</v>
      </c>
      <c r="I6" s="438">
        <v>491038897</v>
      </c>
      <c r="J6" s="438">
        <v>234913484</v>
      </c>
      <c r="K6" s="438">
        <f t="shared" si="0"/>
        <v>484363979</v>
      </c>
      <c r="L6" s="28">
        <f t="shared" si="1"/>
        <v>502049515</v>
      </c>
      <c r="M6" s="28">
        <f t="shared" si="1"/>
        <v>239847625</v>
      </c>
      <c r="N6" s="100">
        <f t="shared" si="2"/>
        <v>47.773699173875315</v>
      </c>
    </row>
    <row r="7" spans="1:14" ht="17.25" customHeight="1">
      <c r="A7" s="53" t="s">
        <v>82</v>
      </c>
      <c r="B7" s="438">
        <v>10608000</v>
      </c>
      <c r="C7" s="438">
        <v>72350593</v>
      </c>
      <c r="D7" s="438">
        <v>71931312</v>
      </c>
      <c r="E7" s="437"/>
      <c r="F7" s="438">
        <v>5301980</v>
      </c>
      <c r="G7" s="438">
        <v>5301980</v>
      </c>
      <c r="H7" s="438">
        <v>77380791</v>
      </c>
      <c r="I7" s="438">
        <v>77410791</v>
      </c>
      <c r="J7" s="438">
        <v>40215588</v>
      </c>
      <c r="K7" s="438">
        <f t="shared" si="0"/>
        <v>87988791</v>
      </c>
      <c r="L7" s="28">
        <f t="shared" si="1"/>
        <v>155063364</v>
      </c>
      <c r="M7" s="28">
        <f t="shared" si="1"/>
        <v>117448880</v>
      </c>
      <c r="N7" s="100">
        <f t="shared" si="2"/>
        <v>75.742507430704265</v>
      </c>
    </row>
    <row r="8" spans="1:14" ht="17.25" customHeight="1">
      <c r="A8" s="53" t="s">
        <v>81</v>
      </c>
      <c r="B8" s="438">
        <v>27344000</v>
      </c>
      <c r="C8" s="438">
        <v>35834729</v>
      </c>
      <c r="D8" s="438">
        <v>20865071</v>
      </c>
      <c r="E8" s="438">
        <v>3400000</v>
      </c>
      <c r="F8" s="438">
        <v>4662533</v>
      </c>
      <c r="G8" s="438">
        <v>4662533</v>
      </c>
      <c r="H8" s="438">
        <v>78501178</v>
      </c>
      <c r="I8" s="438">
        <v>108009918</v>
      </c>
      <c r="J8" s="438">
        <v>65112614</v>
      </c>
      <c r="K8" s="438">
        <f t="shared" si="0"/>
        <v>109245178</v>
      </c>
      <c r="L8" s="28">
        <f t="shared" si="1"/>
        <v>148507180</v>
      </c>
      <c r="M8" s="28">
        <f t="shared" si="1"/>
        <v>90640218</v>
      </c>
      <c r="N8" s="100">
        <f t="shared" si="2"/>
        <v>61.034232822951729</v>
      </c>
    </row>
    <row r="9" spans="1:14" s="52" customFormat="1" ht="17.25" customHeight="1">
      <c r="A9" s="53" t="s">
        <v>80</v>
      </c>
      <c r="B9" s="435">
        <v>5830000</v>
      </c>
      <c r="C9" s="436">
        <v>10312389</v>
      </c>
      <c r="D9" s="436">
        <v>6155260</v>
      </c>
      <c r="E9" s="437">
        <v>0</v>
      </c>
      <c r="F9" s="436">
        <v>4729248</v>
      </c>
      <c r="G9" s="436">
        <v>4729248</v>
      </c>
      <c r="H9" s="438">
        <v>18940000</v>
      </c>
      <c r="I9" s="436">
        <v>22994000</v>
      </c>
      <c r="J9" s="436">
        <v>11551595</v>
      </c>
      <c r="K9" s="28">
        <f t="shared" si="0"/>
        <v>24770000</v>
      </c>
      <c r="L9" s="28">
        <f t="shared" si="1"/>
        <v>38035637</v>
      </c>
      <c r="M9" s="28">
        <f t="shared" si="1"/>
        <v>22436103</v>
      </c>
      <c r="N9" s="100">
        <f t="shared" si="2"/>
        <v>58.987057322058256</v>
      </c>
    </row>
    <row r="10" spans="1:14" s="52" customFormat="1" ht="17.25" customHeight="1">
      <c r="A10" s="53" t="s">
        <v>79</v>
      </c>
      <c r="B10" s="28">
        <v>120515963</v>
      </c>
      <c r="C10" s="28">
        <v>131408473</v>
      </c>
      <c r="D10" s="28">
        <v>67081613</v>
      </c>
      <c r="E10" s="28">
        <v>643329183</v>
      </c>
      <c r="F10" s="28">
        <v>668529183</v>
      </c>
      <c r="G10" s="28">
        <v>373504958</v>
      </c>
      <c r="H10" s="28">
        <v>461425869</v>
      </c>
      <c r="I10" s="28">
        <v>505235670</v>
      </c>
      <c r="J10" s="28">
        <v>282661255</v>
      </c>
      <c r="K10" s="28">
        <f t="shared" si="0"/>
        <v>1225271015</v>
      </c>
      <c r="L10" s="28">
        <f t="shared" si="1"/>
        <v>1305173326</v>
      </c>
      <c r="M10" s="28">
        <f t="shared" si="1"/>
        <v>723247826</v>
      </c>
      <c r="N10" s="100">
        <f t="shared" si="2"/>
        <v>55.413929444647572</v>
      </c>
    </row>
    <row r="11" spans="1:14" s="52" customFormat="1" ht="20.25" customHeight="1">
      <c r="A11" s="54" t="s">
        <v>78</v>
      </c>
      <c r="B11" s="438">
        <v>73795000</v>
      </c>
      <c r="C11" s="438">
        <v>84391184</v>
      </c>
      <c r="D11" s="438">
        <v>41137776</v>
      </c>
      <c r="E11" s="486"/>
      <c r="F11" s="438"/>
      <c r="G11" s="438"/>
      <c r="H11" s="438">
        <v>200713586</v>
      </c>
      <c r="I11" s="438">
        <v>235947328</v>
      </c>
      <c r="J11" s="438">
        <v>132028091</v>
      </c>
      <c r="K11" s="28">
        <f t="shared" si="0"/>
        <v>274508586</v>
      </c>
      <c r="L11" s="28">
        <f t="shared" si="1"/>
        <v>320338512</v>
      </c>
      <c r="M11" s="28">
        <f t="shared" si="1"/>
        <v>173165867</v>
      </c>
      <c r="N11" s="100">
        <f t="shared" si="2"/>
        <v>54.057149082343244</v>
      </c>
    </row>
    <row r="12" spans="1:14" s="52" customFormat="1" ht="17.25" customHeight="1">
      <c r="A12" s="53" t="s">
        <v>77</v>
      </c>
      <c r="B12" s="44">
        <f t="shared" ref="B12:J12" si="3">SUM(B4:B11)</f>
        <v>519795963</v>
      </c>
      <c r="C12" s="44">
        <f t="shared" si="3"/>
        <v>621969039</v>
      </c>
      <c r="D12" s="44">
        <f t="shared" si="3"/>
        <v>339651988</v>
      </c>
      <c r="E12" s="44">
        <f t="shared" si="3"/>
        <v>656226048</v>
      </c>
      <c r="F12" s="44">
        <f t="shared" si="3"/>
        <v>695239692</v>
      </c>
      <c r="G12" s="44">
        <f t="shared" si="3"/>
        <v>400280067</v>
      </c>
      <c r="H12" s="44">
        <f t="shared" si="3"/>
        <v>2036008603</v>
      </c>
      <c r="I12" s="44">
        <f t="shared" si="3"/>
        <v>2207780237</v>
      </c>
      <c r="J12" s="44">
        <f t="shared" si="3"/>
        <v>1130401424</v>
      </c>
      <c r="K12" s="28">
        <f t="shared" si="0"/>
        <v>3212030614</v>
      </c>
      <c r="L12" s="44">
        <f>SUM(L4:L11)</f>
        <v>3524988968</v>
      </c>
      <c r="M12" s="44">
        <f>SUM(M4:M11)</f>
        <v>1870333479</v>
      </c>
      <c r="N12" s="100">
        <f t="shared" ref="N12:N68" si="4">SUM(M12/L12*100)</f>
        <v>53.05927184393957</v>
      </c>
    </row>
    <row r="13" spans="1:14" ht="17.25" customHeight="1">
      <c r="A13" s="51" t="s">
        <v>76</v>
      </c>
      <c r="B13" s="28"/>
      <c r="C13" s="28"/>
      <c r="D13" s="28"/>
      <c r="E13" s="45"/>
      <c r="F13" s="28"/>
      <c r="G13" s="28"/>
      <c r="H13" s="28"/>
      <c r="I13" s="28"/>
      <c r="J13" s="28"/>
      <c r="K13" s="28">
        <f t="shared" si="0"/>
        <v>0</v>
      </c>
      <c r="L13" s="28">
        <f t="shared" ref="L13:M56" si="5">SUM(C13+F13+I13)</f>
        <v>0</v>
      </c>
      <c r="M13" s="28">
        <f t="shared" si="5"/>
        <v>0</v>
      </c>
      <c r="N13" s="100"/>
    </row>
    <row r="14" spans="1:14" s="49" customFormat="1" ht="30.75" customHeight="1">
      <c r="A14" s="50" t="s">
        <v>75</v>
      </c>
      <c r="B14" s="438"/>
      <c r="C14" s="438"/>
      <c r="D14" s="438"/>
      <c r="E14" s="512"/>
      <c r="F14" s="438"/>
      <c r="G14" s="438"/>
      <c r="H14" s="438">
        <v>57324110</v>
      </c>
      <c r="I14" s="438">
        <v>57644689</v>
      </c>
      <c r="J14" s="438">
        <v>28838373</v>
      </c>
      <c r="K14" s="28">
        <f t="shared" si="0"/>
        <v>57324110</v>
      </c>
      <c r="L14" s="28">
        <f t="shared" si="5"/>
        <v>57644689</v>
      </c>
      <c r="M14" s="28">
        <f t="shared" si="5"/>
        <v>28838373</v>
      </c>
      <c r="N14" s="100">
        <f t="shared" si="4"/>
        <v>50.027805683885298</v>
      </c>
    </row>
    <row r="15" spans="1:14" ht="25.5" customHeight="1">
      <c r="A15" s="40" t="s">
        <v>74</v>
      </c>
      <c r="B15" s="513">
        <v>1250000000</v>
      </c>
      <c r="C15" s="513">
        <v>1253931179</v>
      </c>
      <c r="D15" s="513">
        <v>1016585646</v>
      </c>
      <c r="E15" s="486"/>
      <c r="F15" s="513"/>
      <c r="G15" s="513"/>
      <c r="H15" s="513"/>
      <c r="I15" s="438"/>
      <c r="J15" s="438"/>
      <c r="K15" s="28">
        <f t="shared" si="0"/>
        <v>1250000000</v>
      </c>
      <c r="L15" s="28">
        <f t="shared" si="5"/>
        <v>1253931179</v>
      </c>
      <c r="M15" s="28">
        <f t="shared" si="5"/>
        <v>1016585646</v>
      </c>
      <c r="N15" s="100">
        <f t="shared" si="4"/>
        <v>81.07188520591049</v>
      </c>
    </row>
    <row r="16" spans="1:14" ht="21" customHeight="1">
      <c r="A16" s="40" t="s">
        <v>73</v>
      </c>
      <c r="B16" s="513"/>
      <c r="C16" s="513"/>
      <c r="D16" s="513"/>
      <c r="E16" s="486"/>
      <c r="F16" s="513"/>
      <c r="G16" s="513"/>
      <c r="H16" s="513"/>
      <c r="I16" s="438"/>
      <c r="J16" s="514"/>
      <c r="K16" s="28">
        <f t="shared" si="0"/>
        <v>0</v>
      </c>
      <c r="L16" s="28">
        <f t="shared" si="5"/>
        <v>0</v>
      </c>
      <c r="M16" s="28">
        <f t="shared" si="5"/>
        <v>0</v>
      </c>
      <c r="N16" s="100"/>
    </row>
    <row r="17" spans="1:14" ht="24.75" customHeight="1">
      <c r="A17" s="47" t="s">
        <v>72</v>
      </c>
      <c r="B17" s="515">
        <v>390700000</v>
      </c>
      <c r="C17" s="515">
        <v>393405997</v>
      </c>
      <c r="D17" s="515">
        <v>214913902</v>
      </c>
      <c r="E17" s="513">
        <v>10000000</v>
      </c>
      <c r="F17" s="513">
        <v>46000000</v>
      </c>
      <c r="G17" s="513">
        <v>36000000</v>
      </c>
      <c r="H17" s="515"/>
      <c r="I17" s="438">
        <v>3853030</v>
      </c>
      <c r="J17" s="438"/>
      <c r="K17" s="28">
        <f t="shared" si="0"/>
        <v>400700000</v>
      </c>
      <c r="L17" s="28">
        <f t="shared" si="5"/>
        <v>443259027</v>
      </c>
      <c r="M17" s="28">
        <f t="shared" si="5"/>
        <v>250913902</v>
      </c>
      <c r="N17" s="100">
        <f t="shared" si="4"/>
        <v>56.606608487637189</v>
      </c>
    </row>
    <row r="18" spans="1:14" ht="23.25" customHeight="1">
      <c r="A18" s="40" t="s">
        <v>71</v>
      </c>
      <c r="B18" s="515">
        <v>1475645896</v>
      </c>
      <c r="C18" s="515">
        <v>1651361585</v>
      </c>
      <c r="D18" s="515">
        <v>867218148</v>
      </c>
      <c r="E18" s="486"/>
      <c r="F18" s="513"/>
      <c r="G18" s="513"/>
      <c r="H18" s="515"/>
      <c r="I18" s="438"/>
      <c r="J18" s="438"/>
      <c r="K18" s="28">
        <f t="shared" si="0"/>
        <v>1475645896</v>
      </c>
      <c r="L18" s="28">
        <f t="shared" si="5"/>
        <v>1651361585</v>
      </c>
      <c r="M18" s="28">
        <f t="shared" si="5"/>
        <v>867218148</v>
      </c>
      <c r="N18" s="100">
        <f t="shared" si="4"/>
        <v>52.51533981880776</v>
      </c>
    </row>
    <row r="19" spans="1:14" ht="25.5" customHeight="1">
      <c r="A19" s="40" t="s">
        <v>225</v>
      </c>
      <c r="B19" s="515">
        <v>11454723</v>
      </c>
      <c r="C19" s="515">
        <v>11454723</v>
      </c>
      <c r="D19" s="515">
        <v>5956457</v>
      </c>
      <c r="E19" s="486"/>
      <c r="F19" s="513"/>
      <c r="G19" s="513"/>
      <c r="H19" s="515"/>
      <c r="I19" s="438"/>
      <c r="J19" s="438"/>
      <c r="K19" s="28">
        <f t="shared" si="0"/>
        <v>11454723</v>
      </c>
      <c r="L19" s="28">
        <f t="shared" si="5"/>
        <v>11454723</v>
      </c>
      <c r="M19" s="28">
        <f t="shared" si="5"/>
        <v>5956457</v>
      </c>
      <c r="N19" s="100">
        <f t="shared" si="4"/>
        <v>52.000009079224355</v>
      </c>
    </row>
    <row r="20" spans="1:14" ht="25.5" customHeight="1">
      <c r="A20" s="40" t="s">
        <v>249</v>
      </c>
      <c r="B20" s="515">
        <v>299786182</v>
      </c>
      <c r="C20" s="515">
        <v>299786182</v>
      </c>
      <c r="D20" s="515">
        <v>155888817</v>
      </c>
      <c r="E20" s="486"/>
      <c r="F20" s="513"/>
      <c r="G20" s="513"/>
      <c r="H20" s="515"/>
      <c r="I20" s="438"/>
      <c r="J20" s="438"/>
      <c r="K20" s="28">
        <f t="shared" si="0"/>
        <v>299786182</v>
      </c>
      <c r="L20" s="28">
        <f t="shared" si="5"/>
        <v>299786182</v>
      </c>
      <c r="M20" s="28">
        <f t="shared" si="5"/>
        <v>155888817</v>
      </c>
      <c r="N20" s="100">
        <f t="shared" si="4"/>
        <v>52.000000787227741</v>
      </c>
    </row>
    <row r="21" spans="1:14" ht="30" customHeight="1">
      <c r="A21" s="40" t="s">
        <v>250</v>
      </c>
      <c r="B21" s="515">
        <v>11500000</v>
      </c>
      <c r="C21" s="515">
        <v>11500000</v>
      </c>
      <c r="D21" s="515">
        <v>5980000</v>
      </c>
      <c r="E21" s="486"/>
      <c r="F21" s="513"/>
      <c r="G21" s="513"/>
      <c r="H21" s="515"/>
      <c r="I21" s="438"/>
      <c r="J21" s="438"/>
      <c r="K21" s="28">
        <f t="shared" si="0"/>
        <v>11500000</v>
      </c>
      <c r="L21" s="28">
        <f t="shared" si="5"/>
        <v>11500000</v>
      </c>
      <c r="M21" s="28">
        <f t="shared" si="5"/>
        <v>5980000</v>
      </c>
      <c r="N21" s="100">
        <f t="shared" si="4"/>
        <v>52</v>
      </c>
    </row>
    <row r="22" spans="1:14" ht="21" customHeight="1">
      <c r="A22" s="40" t="s">
        <v>251</v>
      </c>
      <c r="B22" s="515">
        <v>15426331</v>
      </c>
      <c r="C22" s="515">
        <v>15426331</v>
      </c>
      <c r="D22" s="515">
        <v>8021689</v>
      </c>
      <c r="E22" s="486"/>
      <c r="F22" s="513"/>
      <c r="G22" s="513"/>
      <c r="H22" s="515"/>
      <c r="I22" s="438"/>
      <c r="J22" s="438"/>
      <c r="K22" s="28">
        <f t="shared" si="0"/>
        <v>15426331</v>
      </c>
      <c r="L22" s="28">
        <f t="shared" si="5"/>
        <v>15426331</v>
      </c>
      <c r="M22" s="28">
        <f t="shared" si="5"/>
        <v>8021689</v>
      </c>
      <c r="N22" s="100">
        <f t="shared" si="4"/>
        <v>51.999979774840824</v>
      </c>
    </row>
    <row r="23" spans="1:14" ht="21" customHeight="1">
      <c r="A23" s="40" t="s">
        <v>70</v>
      </c>
      <c r="B23" s="515"/>
      <c r="C23" s="515"/>
      <c r="D23" s="515"/>
      <c r="E23" s="486"/>
      <c r="F23" s="513"/>
      <c r="G23" s="513"/>
      <c r="H23" s="515"/>
      <c r="I23" s="438"/>
      <c r="J23" s="438"/>
      <c r="K23" s="28">
        <f t="shared" si="0"/>
        <v>0</v>
      </c>
      <c r="L23" s="28">
        <f t="shared" si="5"/>
        <v>0</v>
      </c>
      <c r="M23" s="28">
        <f t="shared" si="5"/>
        <v>0</v>
      </c>
      <c r="N23" s="100"/>
    </row>
    <row r="24" spans="1:14" ht="21" customHeight="1">
      <c r="A24" s="40" t="s">
        <v>69</v>
      </c>
      <c r="B24" s="515"/>
      <c r="C24" s="515"/>
      <c r="D24" s="515"/>
      <c r="E24" s="486"/>
      <c r="F24" s="515"/>
      <c r="G24" s="515"/>
      <c r="H24" s="438">
        <v>10000000</v>
      </c>
      <c r="I24" s="438">
        <v>10000000</v>
      </c>
      <c r="J24" s="438">
        <v>2017180</v>
      </c>
      <c r="K24" s="28">
        <f t="shared" si="0"/>
        <v>10000000</v>
      </c>
      <c r="L24" s="28">
        <f t="shared" si="5"/>
        <v>10000000</v>
      </c>
      <c r="M24" s="28">
        <f t="shared" si="5"/>
        <v>2017180</v>
      </c>
      <c r="N24" s="100">
        <f t="shared" si="4"/>
        <v>20.171800000000001</v>
      </c>
    </row>
    <row r="25" spans="1:14" ht="24.75" customHeight="1">
      <c r="A25" s="40" t="s">
        <v>68</v>
      </c>
      <c r="B25" s="513"/>
      <c r="C25" s="513"/>
      <c r="D25" s="513"/>
      <c r="E25" s="513">
        <v>7000000</v>
      </c>
      <c r="F25" s="513">
        <v>7000000</v>
      </c>
      <c r="G25" s="513">
        <v>4399605</v>
      </c>
      <c r="H25" s="438">
        <v>3000000</v>
      </c>
      <c r="I25" s="438">
        <v>3000000</v>
      </c>
      <c r="J25" s="438"/>
      <c r="K25" s="28">
        <f t="shared" si="0"/>
        <v>10000000</v>
      </c>
      <c r="L25" s="28">
        <f t="shared" si="5"/>
        <v>10000000</v>
      </c>
      <c r="M25" s="28">
        <f t="shared" si="5"/>
        <v>4399605</v>
      </c>
      <c r="N25" s="100">
        <f t="shared" si="4"/>
        <v>43.996049999999997</v>
      </c>
    </row>
    <row r="26" spans="1:14" ht="22.5" customHeight="1">
      <c r="A26" s="40" t="s">
        <v>67</v>
      </c>
      <c r="B26" s="513"/>
      <c r="C26" s="513"/>
      <c r="D26" s="513"/>
      <c r="E26" s="486"/>
      <c r="F26" s="513"/>
      <c r="G26" s="513"/>
      <c r="H26" s="438">
        <v>185665218</v>
      </c>
      <c r="I26" s="438">
        <v>200442565</v>
      </c>
      <c r="J26" s="438">
        <v>110189898</v>
      </c>
      <c r="K26" s="28">
        <f t="shared" si="0"/>
        <v>185665218</v>
      </c>
      <c r="L26" s="28">
        <f t="shared" si="5"/>
        <v>200442565</v>
      </c>
      <c r="M26" s="28">
        <f t="shared" si="5"/>
        <v>110189898</v>
      </c>
      <c r="N26" s="100">
        <f t="shared" si="4"/>
        <v>54.973302701449668</v>
      </c>
    </row>
    <row r="27" spans="1:14" ht="24" customHeight="1">
      <c r="A27" s="40" t="s">
        <v>210</v>
      </c>
      <c r="B27" s="513"/>
      <c r="C27" s="513"/>
      <c r="D27" s="513"/>
      <c r="E27" s="437">
        <v>8181500</v>
      </c>
      <c r="F27" s="513">
        <v>8181500</v>
      </c>
      <c r="G27" s="513">
        <v>7782400</v>
      </c>
      <c r="H27" s="513">
        <v>1120000</v>
      </c>
      <c r="I27" s="438">
        <v>1120000</v>
      </c>
      <c r="J27" s="438">
        <v>133760</v>
      </c>
      <c r="K27" s="28">
        <f t="shared" si="0"/>
        <v>9301500</v>
      </c>
      <c r="L27" s="28">
        <f t="shared" si="5"/>
        <v>9301500</v>
      </c>
      <c r="M27" s="28">
        <f t="shared" si="5"/>
        <v>7916160</v>
      </c>
      <c r="N27" s="100">
        <f t="shared" si="4"/>
        <v>85.106273181744882</v>
      </c>
    </row>
    <row r="28" spans="1:14" ht="24.75" customHeight="1">
      <c r="A28" s="40" t="s">
        <v>65</v>
      </c>
      <c r="B28" s="513"/>
      <c r="C28" s="513"/>
      <c r="D28" s="513"/>
      <c r="E28" s="486"/>
      <c r="F28" s="513"/>
      <c r="G28" s="513"/>
      <c r="H28" s="438">
        <v>1067000</v>
      </c>
      <c r="I28" s="438">
        <v>1067000</v>
      </c>
      <c r="J28" s="438">
        <v>533502</v>
      </c>
      <c r="K28" s="28">
        <f t="shared" si="0"/>
        <v>1067000</v>
      </c>
      <c r="L28" s="28">
        <f t="shared" si="5"/>
        <v>1067000</v>
      </c>
      <c r="M28" s="28">
        <f t="shared" si="5"/>
        <v>533502</v>
      </c>
      <c r="N28" s="100">
        <f t="shared" si="4"/>
        <v>50.000187441424558</v>
      </c>
    </row>
    <row r="29" spans="1:14" ht="25.5" customHeight="1">
      <c r="A29" s="40" t="s">
        <v>64</v>
      </c>
      <c r="B29" s="513"/>
      <c r="C29" s="513"/>
      <c r="D29" s="513"/>
      <c r="E29" s="486"/>
      <c r="F29" s="513"/>
      <c r="G29" s="513"/>
      <c r="H29" s="513"/>
      <c r="I29" s="438">
        <v>30600</v>
      </c>
      <c r="J29" s="438">
        <v>30600</v>
      </c>
      <c r="K29" s="28">
        <f t="shared" si="0"/>
        <v>0</v>
      </c>
      <c r="L29" s="28">
        <f t="shared" si="5"/>
        <v>30600</v>
      </c>
      <c r="M29" s="28">
        <f t="shared" si="5"/>
        <v>30600</v>
      </c>
      <c r="N29" s="100">
        <f t="shared" si="4"/>
        <v>100</v>
      </c>
    </row>
    <row r="30" spans="1:14" ht="24" customHeight="1">
      <c r="A30" s="40" t="s">
        <v>252</v>
      </c>
      <c r="B30" s="513"/>
      <c r="C30" s="513"/>
      <c r="D30" s="513"/>
      <c r="E30" s="486"/>
      <c r="F30" s="513"/>
      <c r="G30" s="513"/>
      <c r="H30" s="513"/>
      <c r="I30" s="438"/>
      <c r="J30" s="438"/>
      <c r="K30" s="28">
        <f t="shared" si="0"/>
        <v>0</v>
      </c>
      <c r="L30" s="28">
        <f t="shared" si="5"/>
        <v>0</v>
      </c>
      <c r="M30" s="28">
        <f t="shared" si="5"/>
        <v>0</v>
      </c>
      <c r="N30" s="100"/>
    </row>
    <row r="31" spans="1:14" ht="26.25" customHeight="1">
      <c r="A31" s="40" t="s">
        <v>226</v>
      </c>
      <c r="B31" s="513"/>
      <c r="C31" s="513"/>
      <c r="D31" s="513"/>
      <c r="E31" s="486"/>
      <c r="F31" s="513"/>
      <c r="G31" s="513"/>
      <c r="H31" s="438"/>
      <c r="I31" s="438"/>
      <c r="J31" s="438"/>
      <c r="K31" s="28">
        <f t="shared" si="0"/>
        <v>0</v>
      </c>
      <c r="L31" s="28">
        <f t="shared" si="5"/>
        <v>0</v>
      </c>
      <c r="M31" s="28">
        <f t="shared" si="5"/>
        <v>0</v>
      </c>
      <c r="N31" s="100"/>
    </row>
    <row r="32" spans="1:14" ht="26.25" customHeight="1">
      <c r="A32" s="40" t="s">
        <v>53</v>
      </c>
      <c r="B32" s="513"/>
      <c r="C32" s="513"/>
      <c r="D32" s="513"/>
      <c r="E32" s="486"/>
      <c r="F32" s="513">
        <v>16816556</v>
      </c>
      <c r="G32" s="513">
        <v>16816556</v>
      </c>
      <c r="H32" s="513"/>
      <c r="I32" s="438">
        <v>4432964</v>
      </c>
      <c r="J32" s="438"/>
      <c r="K32" s="28">
        <f t="shared" si="0"/>
        <v>0</v>
      </c>
      <c r="L32" s="28">
        <f t="shared" si="5"/>
        <v>21249520</v>
      </c>
      <c r="M32" s="28">
        <f t="shared" si="5"/>
        <v>16816556</v>
      </c>
      <c r="N32" s="100">
        <f t="shared" si="4"/>
        <v>79.138521717196426</v>
      </c>
    </row>
    <row r="33" spans="1:14" ht="24" customHeight="1">
      <c r="A33" s="40" t="s">
        <v>63</v>
      </c>
      <c r="B33" s="513"/>
      <c r="C33" s="513"/>
      <c r="D33" s="513"/>
      <c r="E33" s="486"/>
      <c r="F33" s="513"/>
      <c r="G33" s="513"/>
      <c r="H33" s="438">
        <v>10500000</v>
      </c>
      <c r="I33" s="438">
        <v>11963500</v>
      </c>
      <c r="J33" s="438">
        <v>9423765</v>
      </c>
      <c r="K33" s="28">
        <f t="shared" si="0"/>
        <v>10500000</v>
      </c>
      <c r="L33" s="28">
        <f t="shared" si="5"/>
        <v>11963500</v>
      </c>
      <c r="M33" s="28">
        <f t="shared" si="5"/>
        <v>9423765</v>
      </c>
      <c r="N33" s="100">
        <f t="shared" si="4"/>
        <v>78.770970033852976</v>
      </c>
    </row>
    <row r="34" spans="1:14" ht="22.5" customHeight="1">
      <c r="A34" s="40" t="s">
        <v>227</v>
      </c>
      <c r="B34" s="513"/>
      <c r="C34" s="513"/>
      <c r="D34" s="513"/>
      <c r="E34" s="486"/>
      <c r="F34" s="513"/>
      <c r="G34" s="513"/>
      <c r="H34" s="438">
        <v>640000</v>
      </c>
      <c r="I34" s="438">
        <v>640000</v>
      </c>
      <c r="J34" s="438">
        <v>300000</v>
      </c>
      <c r="K34" s="28">
        <f t="shared" si="0"/>
        <v>640000</v>
      </c>
      <c r="L34" s="28">
        <f t="shared" si="5"/>
        <v>640000</v>
      </c>
      <c r="M34" s="28">
        <f t="shared" si="5"/>
        <v>300000</v>
      </c>
      <c r="N34" s="100">
        <f t="shared" si="4"/>
        <v>46.875</v>
      </c>
    </row>
    <row r="35" spans="1:14" ht="22.5" customHeight="1">
      <c r="A35" s="40" t="s">
        <v>253</v>
      </c>
      <c r="B35" s="513"/>
      <c r="C35" s="513"/>
      <c r="D35" s="513"/>
      <c r="E35" s="486"/>
      <c r="F35" s="513"/>
      <c r="G35" s="513"/>
      <c r="H35" s="438">
        <v>360000</v>
      </c>
      <c r="I35" s="438">
        <v>360000</v>
      </c>
      <c r="J35" s="438">
        <v>810839</v>
      </c>
      <c r="K35" s="28">
        <f t="shared" si="0"/>
        <v>360000</v>
      </c>
      <c r="L35" s="28">
        <f t="shared" si="5"/>
        <v>360000</v>
      </c>
      <c r="M35" s="28">
        <f t="shared" si="5"/>
        <v>810839</v>
      </c>
      <c r="N35" s="100">
        <f t="shared" si="4"/>
        <v>225.23305555555555</v>
      </c>
    </row>
    <row r="36" spans="1:14" ht="21" customHeight="1">
      <c r="A36" s="47" t="s">
        <v>62</v>
      </c>
      <c r="B36" s="513"/>
      <c r="C36" s="513"/>
      <c r="D36" s="513"/>
      <c r="E36" s="486"/>
      <c r="F36" s="513">
        <v>3000000</v>
      </c>
      <c r="G36" s="513">
        <v>3300000</v>
      </c>
      <c r="H36" s="438">
        <v>3453768</v>
      </c>
      <c r="I36" s="438">
        <v>10959749</v>
      </c>
      <c r="J36" s="438">
        <v>4728580</v>
      </c>
      <c r="K36" s="28">
        <f t="shared" si="0"/>
        <v>3453768</v>
      </c>
      <c r="L36" s="28">
        <f t="shared" si="5"/>
        <v>13959749</v>
      </c>
      <c r="M36" s="28">
        <f t="shared" si="5"/>
        <v>8028580</v>
      </c>
      <c r="N36" s="100">
        <f t="shared" si="4"/>
        <v>57.512352120371226</v>
      </c>
    </row>
    <row r="37" spans="1:14" ht="17.25" customHeight="1">
      <c r="A37" s="40" t="s">
        <v>61</v>
      </c>
      <c r="B37" s="513"/>
      <c r="C37" s="513"/>
      <c r="D37" s="513">
        <v>15500</v>
      </c>
      <c r="E37" s="486"/>
      <c r="F37" s="513"/>
      <c r="G37" s="513"/>
      <c r="H37" s="438">
        <v>3000000</v>
      </c>
      <c r="I37" s="438">
        <v>3000000</v>
      </c>
      <c r="J37" s="438">
        <v>2826300</v>
      </c>
      <c r="K37" s="28">
        <f t="shared" si="0"/>
        <v>3000000</v>
      </c>
      <c r="L37" s="28">
        <f t="shared" si="5"/>
        <v>3000000</v>
      </c>
      <c r="M37" s="28">
        <f t="shared" si="5"/>
        <v>2841800</v>
      </c>
      <c r="N37" s="100">
        <f t="shared" si="4"/>
        <v>94.726666666666674</v>
      </c>
    </row>
    <row r="38" spans="1:14" ht="22.5" customHeight="1">
      <c r="A38" s="40" t="s">
        <v>60</v>
      </c>
      <c r="B38" s="513"/>
      <c r="C38" s="513"/>
      <c r="D38" s="513"/>
      <c r="E38" s="486"/>
      <c r="F38" s="513"/>
      <c r="G38" s="513"/>
      <c r="H38" s="438">
        <v>38986540</v>
      </c>
      <c r="I38" s="438">
        <v>42017290</v>
      </c>
      <c r="J38" s="438">
        <v>3613860</v>
      </c>
      <c r="K38" s="28">
        <f t="shared" si="0"/>
        <v>38986540</v>
      </c>
      <c r="L38" s="28">
        <f t="shared" si="5"/>
        <v>42017290</v>
      </c>
      <c r="M38" s="28">
        <f t="shared" si="5"/>
        <v>3613860</v>
      </c>
      <c r="N38" s="100">
        <f t="shared" si="4"/>
        <v>8.6008878725876894</v>
      </c>
    </row>
    <row r="39" spans="1:14" ht="31.5" customHeight="1">
      <c r="A39" s="40" t="s">
        <v>59</v>
      </c>
      <c r="B39" s="513"/>
      <c r="C39" s="513"/>
      <c r="D39" s="513"/>
      <c r="E39" s="486"/>
      <c r="F39" s="513"/>
      <c r="G39" s="513"/>
      <c r="H39" s="438">
        <v>120000</v>
      </c>
      <c r="I39" s="438">
        <v>409675</v>
      </c>
      <c r="J39" s="438">
        <v>31750</v>
      </c>
      <c r="K39" s="28">
        <f t="shared" si="0"/>
        <v>120000</v>
      </c>
      <c r="L39" s="28">
        <f t="shared" si="5"/>
        <v>409675</v>
      </c>
      <c r="M39" s="28">
        <f t="shared" si="5"/>
        <v>31750</v>
      </c>
      <c r="N39" s="100">
        <f t="shared" si="4"/>
        <v>7.7500457679868182</v>
      </c>
    </row>
    <row r="40" spans="1:14" ht="22.5" customHeight="1">
      <c r="A40" s="40" t="s">
        <v>228</v>
      </c>
      <c r="B40" s="513"/>
      <c r="C40" s="513"/>
      <c r="D40" s="513"/>
      <c r="E40" s="486"/>
      <c r="F40" s="513"/>
      <c r="G40" s="513"/>
      <c r="H40" s="513">
        <v>21000000</v>
      </c>
      <c r="I40" s="438">
        <v>25674697</v>
      </c>
      <c r="J40" s="438">
        <v>22247101</v>
      </c>
      <c r="K40" s="28">
        <f t="shared" si="0"/>
        <v>21000000</v>
      </c>
      <c r="L40" s="28">
        <f t="shared" si="5"/>
        <v>25674697</v>
      </c>
      <c r="M40" s="28">
        <f t="shared" si="5"/>
        <v>22247101</v>
      </c>
      <c r="N40" s="100">
        <f t="shared" si="4"/>
        <v>86.649906715549548</v>
      </c>
    </row>
    <row r="41" spans="1:14" ht="21.75" customHeight="1">
      <c r="A41" s="40" t="s">
        <v>58</v>
      </c>
      <c r="B41" s="513"/>
      <c r="C41" s="513"/>
      <c r="D41" s="513">
        <v>193728</v>
      </c>
      <c r="E41" s="486"/>
      <c r="F41" s="513"/>
      <c r="G41" s="513"/>
      <c r="H41" s="513">
        <v>45300000</v>
      </c>
      <c r="I41" s="438">
        <v>44724000</v>
      </c>
      <c r="J41" s="438">
        <v>24842123</v>
      </c>
      <c r="K41" s="28">
        <f t="shared" si="0"/>
        <v>45300000</v>
      </c>
      <c r="L41" s="28">
        <f t="shared" si="5"/>
        <v>44724000</v>
      </c>
      <c r="M41" s="28">
        <f t="shared" si="5"/>
        <v>25035851</v>
      </c>
      <c r="N41" s="100">
        <f t="shared" si="4"/>
        <v>55.97855961005277</v>
      </c>
    </row>
    <row r="42" spans="1:14" ht="32.25" customHeight="1">
      <c r="A42" s="40" t="s">
        <v>57</v>
      </c>
      <c r="B42" s="513"/>
      <c r="C42" s="513"/>
      <c r="D42" s="513">
        <v>100000</v>
      </c>
      <c r="E42" s="486"/>
      <c r="F42" s="513"/>
      <c r="G42" s="513"/>
      <c r="H42" s="438">
        <v>2100000</v>
      </c>
      <c r="I42" s="438">
        <v>2100000</v>
      </c>
      <c r="J42" s="438">
        <v>260000</v>
      </c>
      <c r="K42" s="28">
        <f t="shared" si="0"/>
        <v>2100000</v>
      </c>
      <c r="L42" s="28">
        <f t="shared" si="5"/>
        <v>2100000</v>
      </c>
      <c r="M42" s="28">
        <f t="shared" si="5"/>
        <v>360000</v>
      </c>
      <c r="N42" s="100">
        <f t="shared" si="4"/>
        <v>17.142857142857142</v>
      </c>
    </row>
    <row r="43" spans="1:14" ht="18.75" customHeight="1">
      <c r="A43" s="40" t="s">
        <v>96</v>
      </c>
      <c r="B43" s="513"/>
      <c r="C43" s="513"/>
      <c r="D43" s="513"/>
      <c r="E43" s="486"/>
      <c r="F43" s="513"/>
      <c r="G43" s="513"/>
      <c r="H43" s="513">
        <v>80000000</v>
      </c>
      <c r="I43" s="438">
        <v>144940974</v>
      </c>
      <c r="J43" s="438">
        <v>144940974</v>
      </c>
      <c r="K43" s="28">
        <f t="shared" si="0"/>
        <v>80000000</v>
      </c>
      <c r="L43" s="28">
        <f t="shared" si="5"/>
        <v>144940974</v>
      </c>
      <c r="M43" s="28">
        <f t="shared" si="5"/>
        <v>144940974</v>
      </c>
      <c r="N43" s="100">
        <f t="shared" si="4"/>
        <v>100</v>
      </c>
    </row>
    <row r="44" spans="1:14" ht="18.75" customHeight="1">
      <c r="A44" s="40" t="s">
        <v>254</v>
      </c>
      <c r="B44" s="513"/>
      <c r="C44" s="513"/>
      <c r="D44" s="513"/>
      <c r="E44" s="486"/>
      <c r="F44" s="513"/>
      <c r="G44" s="513"/>
      <c r="H44" s="513">
        <v>5000000</v>
      </c>
      <c r="I44" s="438"/>
      <c r="J44" s="438"/>
      <c r="K44" s="28">
        <f t="shared" si="0"/>
        <v>5000000</v>
      </c>
      <c r="L44" s="28">
        <f t="shared" si="5"/>
        <v>0</v>
      </c>
      <c r="M44" s="28">
        <f t="shared" si="5"/>
        <v>0</v>
      </c>
      <c r="N44" s="100"/>
    </row>
    <row r="45" spans="1:14" ht="18.75" customHeight="1">
      <c r="A45" s="40" t="s">
        <v>397</v>
      </c>
      <c r="B45" s="513"/>
      <c r="C45" s="513"/>
      <c r="D45" s="513"/>
      <c r="E45" s="486"/>
      <c r="F45" s="438"/>
      <c r="G45" s="438"/>
      <c r="H45" s="513"/>
      <c r="I45" s="438"/>
      <c r="J45" s="438">
        <v>2846244</v>
      </c>
      <c r="K45" s="28">
        <f t="shared" si="0"/>
        <v>0</v>
      </c>
      <c r="L45" s="28">
        <f t="shared" si="5"/>
        <v>0</v>
      </c>
      <c r="M45" s="28">
        <f t="shared" si="5"/>
        <v>2846244</v>
      </c>
      <c r="N45" s="100"/>
    </row>
    <row r="46" spans="1:14" ht="21" customHeight="1">
      <c r="A46" s="510" t="s">
        <v>396</v>
      </c>
      <c r="B46" s="513"/>
      <c r="C46" s="513"/>
      <c r="D46" s="513"/>
      <c r="E46" s="486"/>
      <c r="F46" s="513"/>
      <c r="G46" s="513">
        <v>4729248</v>
      </c>
      <c r="H46" s="513"/>
      <c r="I46" s="438"/>
      <c r="J46" s="438"/>
      <c r="K46" s="28">
        <f t="shared" si="0"/>
        <v>0</v>
      </c>
      <c r="L46" s="28">
        <f t="shared" si="5"/>
        <v>0</v>
      </c>
      <c r="M46" s="28">
        <f t="shared" si="5"/>
        <v>4729248</v>
      </c>
      <c r="N46" s="100"/>
    </row>
    <row r="47" spans="1:14" ht="20.25" customHeight="1">
      <c r="A47" s="40" t="s">
        <v>395</v>
      </c>
      <c r="B47" s="513"/>
      <c r="C47" s="513"/>
      <c r="D47" s="513"/>
      <c r="E47" s="486"/>
      <c r="F47" s="513"/>
      <c r="G47" s="513">
        <v>1716464</v>
      </c>
      <c r="H47" s="513"/>
      <c r="I47" s="438"/>
      <c r="J47" s="438"/>
      <c r="K47" s="28">
        <f t="shared" si="0"/>
        <v>0</v>
      </c>
      <c r="L47" s="28">
        <f t="shared" si="5"/>
        <v>0</v>
      </c>
      <c r="M47" s="28">
        <f t="shared" si="5"/>
        <v>1716464</v>
      </c>
      <c r="N47" s="100"/>
    </row>
    <row r="48" spans="1:14" ht="18.75" customHeight="1">
      <c r="A48" s="47" t="s">
        <v>255</v>
      </c>
      <c r="B48" s="513"/>
      <c r="C48" s="513"/>
      <c r="D48" s="513"/>
      <c r="E48" s="438">
        <v>9335361</v>
      </c>
      <c r="F48" s="513">
        <v>20035361</v>
      </c>
      <c r="G48" s="513">
        <v>3500000</v>
      </c>
      <c r="H48" s="513"/>
      <c r="I48" s="438"/>
      <c r="J48" s="438"/>
      <c r="K48" s="28">
        <f t="shared" si="0"/>
        <v>9335361</v>
      </c>
      <c r="L48" s="28">
        <f t="shared" si="5"/>
        <v>20035361</v>
      </c>
      <c r="M48" s="28">
        <f t="shared" si="5"/>
        <v>3500000</v>
      </c>
      <c r="N48" s="100">
        <f t="shared" si="4"/>
        <v>17.469113733463551</v>
      </c>
    </row>
    <row r="49" spans="1:14" ht="17.25" customHeight="1">
      <c r="A49" s="47" t="s">
        <v>229</v>
      </c>
      <c r="B49" s="513"/>
      <c r="C49" s="513">
        <v>108490672</v>
      </c>
      <c r="D49" s="513">
        <v>108490672</v>
      </c>
      <c r="E49" s="486"/>
      <c r="F49" s="513"/>
      <c r="G49" s="513"/>
      <c r="H49" s="513"/>
      <c r="I49" s="438"/>
      <c r="J49" s="438"/>
      <c r="K49" s="28"/>
      <c r="L49" s="28">
        <f t="shared" si="5"/>
        <v>108490672</v>
      </c>
      <c r="M49" s="28">
        <f t="shared" si="5"/>
        <v>108490672</v>
      </c>
      <c r="N49" s="100">
        <f t="shared" si="4"/>
        <v>100</v>
      </c>
    </row>
    <row r="50" spans="1:14" ht="18.75" customHeight="1">
      <c r="A50" s="40" t="s">
        <v>55</v>
      </c>
      <c r="B50" s="513"/>
      <c r="C50" s="513"/>
      <c r="D50" s="513"/>
      <c r="E50" s="486"/>
      <c r="F50" s="513"/>
      <c r="G50" s="513"/>
      <c r="H50" s="438">
        <v>45607867</v>
      </c>
      <c r="I50" s="513">
        <v>25420057</v>
      </c>
      <c r="J50" s="438">
        <v>6001500</v>
      </c>
      <c r="K50" s="28">
        <f t="shared" ref="K50:K56" si="6">(B50+E50+H50)</f>
        <v>45607867</v>
      </c>
      <c r="L50" s="28">
        <f t="shared" si="5"/>
        <v>25420057</v>
      </c>
      <c r="M50" s="28">
        <f t="shared" si="5"/>
        <v>6001500</v>
      </c>
      <c r="N50" s="100">
        <f t="shared" si="4"/>
        <v>23.609309766693283</v>
      </c>
    </row>
    <row r="51" spans="1:14" ht="19.5" customHeight="1">
      <c r="A51" s="40" t="s">
        <v>54</v>
      </c>
      <c r="B51" s="513"/>
      <c r="C51" s="513"/>
      <c r="D51" s="513"/>
      <c r="E51" s="486"/>
      <c r="F51" s="513"/>
      <c r="G51" s="513"/>
      <c r="H51" s="438">
        <v>3230000</v>
      </c>
      <c r="I51" s="513">
        <v>3230000</v>
      </c>
      <c r="J51" s="438">
        <v>1614814</v>
      </c>
      <c r="K51" s="28">
        <f t="shared" si="6"/>
        <v>3230000</v>
      </c>
      <c r="L51" s="28">
        <f t="shared" si="5"/>
        <v>3230000</v>
      </c>
      <c r="M51" s="28">
        <f t="shared" si="5"/>
        <v>1614814</v>
      </c>
      <c r="N51" s="100">
        <f t="shared" si="4"/>
        <v>49.994241486068113</v>
      </c>
    </row>
    <row r="52" spans="1:14" ht="30" customHeight="1">
      <c r="A52" s="511" t="s">
        <v>56</v>
      </c>
      <c r="B52" s="513"/>
      <c r="C52" s="513"/>
      <c r="D52" s="513"/>
      <c r="E52" s="486"/>
      <c r="F52" s="513"/>
      <c r="G52" s="513"/>
      <c r="H52" s="513"/>
      <c r="I52" s="438">
        <v>19050</v>
      </c>
      <c r="J52" s="438"/>
      <c r="K52" s="28">
        <f t="shared" si="6"/>
        <v>0</v>
      </c>
      <c r="L52" s="28">
        <f t="shared" si="5"/>
        <v>19050</v>
      </c>
      <c r="M52" s="28">
        <f t="shared" si="5"/>
        <v>0</v>
      </c>
      <c r="N52" s="100">
        <f t="shared" si="4"/>
        <v>0</v>
      </c>
    </row>
    <row r="53" spans="1:14" ht="23.25" customHeight="1">
      <c r="A53" s="46" t="s">
        <v>230</v>
      </c>
      <c r="B53" s="513">
        <v>59484025</v>
      </c>
      <c r="C53" s="513">
        <v>59484025</v>
      </c>
      <c r="D53" s="513"/>
      <c r="E53" s="486"/>
      <c r="F53" s="513"/>
      <c r="G53" s="513"/>
      <c r="H53" s="513"/>
      <c r="I53" s="438"/>
      <c r="J53" s="438">
        <v>59484025</v>
      </c>
      <c r="K53" s="28">
        <f t="shared" si="6"/>
        <v>59484025</v>
      </c>
      <c r="L53" s="28">
        <f t="shared" si="5"/>
        <v>59484025</v>
      </c>
      <c r="M53" s="28">
        <f t="shared" si="5"/>
        <v>59484025</v>
      </c>
      <c r="N53" s="100">
        <f t="shared" si="4"/>
        <v>100</v>
      </c>
    </row>
    <row r="54" spans="1:14" ht="19.5" customHeight="1">
      <c r="A54" s="40" t="s">
        <v>212</v>
      </c>
      <c r="B54" s="516"/>
      <c r="C54" s="513"/>
      <c r="D54" s="513"/>
      <c r="E54" s="486"/>
      <c r="F54" s="513"/>
      <c r="G54" s="513"/>
      <c r="H54" s="516">
        <v>248773968</v>
      </c>
      <c r="I54" s="516">
        <v>248773968</v>
      </c>
      <c r="J54" s="438">
        <v>129362461</v>
      </c>
      <c r="K54" s="28">
        <f t="shared" si="6"/>
        <v>248773968</v>
      </c>
      <c r="L54" s="28">
        <f t="shared" si="5"/>
        <v>248773968</v>
      </c>
      <c r="M54" s="28">
        <f t="shared" si="5"/>
        <v>129362461</v>
      </c>
      <c r="N54" s="100">
        <f t="shared" si="4"/>
        <v>51.999999051347686</v>
      </c>
    </row>
    <row r="55" spans="1:14" ht="18.75" customHeight="1">
      <c r="A55" s="40" t="s">
        <v>52</v>
      </c>
      <c r="B55" s="513">
        <v>400000000</v>
      </c>
      <c r="C55" s="513">
        <v>400000000</v>
      </c>
      <c r="D55" s="517"/>
      <c r="E55" s="486"/>
      <c r="F55" s="513"/>
      <c r="G55" s="513"/>
      <c r="H55" s="486"/>
      <c r="I55" s="438"/>
      <c r="J55" s="438"/>
      <c r="K55" s="28">
        <f t="shared" si="6"/>
        <v>400000000</v>
      </c>
      <c r="L55" s="28">
        <f t="shared" si="5"/>
        <v>400000000</v>
      </c>
      <c r="M55" s="28">
        <f t="shared" si="5"/>
        <v>0</v>
      </c>
      <c r="N55" s="100">
        <f t="shared" si="4"/>
        <v>0</v>
      </c>
    </row>
    <row r="56" spans="1:14" ht="17.25" customHeight="1">
      <c r="A56" s="40" t="s">
        <v>231</v>
      </c>
      <c r="B56" s="513">
        <v>163000000</v>
      </c>
      <c r="C56" s="513">
        <v>163000000</v>
      </c>
      <c r="D56" s="513"/>
      <c r="E56" s="486"/>
      <c r="F56" s="513"/>
      <c r="G56" s="513"/>
      <c r="H56" s="513"/>
      <c r="I56" s="438"/>
      <c r="J56" s="438">
        <v>34322445</v>
      </c>
      <c r="K56" s="28">
        <f t="shared" si="6"/>
        <v>163000000</v>
      </c>
      <c r="L56" s="28">
        <f t="shared" si="5"/>
        <v>163000000</v>
      </c>
      <c r="M56" s="28">
        <f t="shared" si="5"/>
        <v>34322445</v>
      </c>
      <c r="N56" s="100">
        <f t="shared" si="4"/>
        <v>21.05671472392638</v>
      </c>
    </row>
    <row r="57" spans="1:14" s="43" customFormat="1" ht="22.5" customHeight="1">
      <c r="A57" s="38" t="s">
        <v>51</v>
      </c>
      <c r="B57" s="33">
        <f>SUM(B14:B56)</f>
        <v>4076997157</v>
      </c>
      <c r="C57" s="33">
        <f t="shared" ref="C57:J57" si="7">SUM(C14:C56)</f>
        <v>4367840694</v>
      </c>
      <c r="D57" s="33">
        <f t="shared" si="7"/>
        <v>2383364559</v>
      </c>
      <c r="E57" s="33">
        <f t="shared" si="7"/>
        <v>34516861</v>
      </c>
      <c r="F57" s="33">
        <f t="shared" si="7"/>
        <v>101033417</v>
      </c>
      <c r="G57" s="33">
        <f t="shared" si="7"/>
        <v>78244273</v>
      </c>
      <c r="H57" s="33">
        <f t="shared" si="7"/>
        <v>766248471</v>
      </c>
      <c r="I57" s="33">
        <f t="shared" si="7"/>
        <v>845823808</v>
      </c>
      <c r="J57" s="33">
        <f t="shared" si="7"/>
        <v>589400094</v>
      </c>
      <c r="K57" s="33">
        <f>SUM(K14:K56)</f>
        <v>4877762489</v>
      </c>
      <c r="L57" s="33">
        <f>SUM(L14:L56)</f>
        <v>5314697919</v>
      </c>
      <c r="M57" s="33">
        <f>SUM(M14:M56)</f>
        <v>3051008926</v>
      </c>
      <c r="N57" s="100">
        <f t="shared" si="4"/>
        <v>57.407005487417621</v>
      </c>
    </row>
    <row r="58" spans="1:14" ht="17.25" customHeight="1">
      <c r="A58" s="42" t="s">
        <v>50</v>
      </c>
      <c r="B58" s="39"/>
      <c r="C58" s="39"/>
      <c r="D58" s="39"/>
      <c r="E58" s="45"/>
      <c r="F58" s="39"/>
      <c r="G58" s="39"/>
      <c r="H58" s="39"/>
      <c r="I58" s="28"/>
      <c r="J58" s="28"/>
      <c r="K58" s="33"/>
      <c r="L58" s="28"/>
      <c r="M58" s="28"/>
      <c r="N58" s="100"/>
    </row>
    <row r="59" spans="1:14" ht="31.5" customHeight="1">
      <c r="A59" s="40" t="s">
        <v>49</v>
      </c>
      <c r="B59" s="39">
        <v>2850000</v>
      </c>
      <c r="C59" s="39">
        <v>19370145</v>
      </c>
      <c r="D59" s="39">
        <v>18392131</v>
      </c>
      <c r="E59" s="39">
        <v>22600608</v>
      </c>
      <c r="F59" s="39">
        <v>22600608</v>
      </c>
      <c r="G59" s="39">
        <v>17696548</v>
      </c>
      <c r="H59" s="286">
        <v>399534419</v>
      </c>
      <c r="I59" s="286">
        <v>394181875</v>
      </c>
      <c r="J59" s="286">
        <v>196006256</v>
      </c>
      <c r="K59" s="33">
        <f t="shared" ref="K59:M63" si="8">SUM(B59+E59+H59)</f>
        <v>424985027</v>
      </c>
      <c r="L59" s="286">
        <f t="shared" si="8"/>
        <v>436152628</v>
      </c>
      <c r="M59" s="286">
        <f t="shared" si="8"/>
        <v>232094935</v>
      </c>
      <c r="N59" s="100">
        <f t="shared" si="4"/>
        <v>53.214154885248114</v>
      </c>
    </row>
    <row r="60" spans="1:14" ht="30" customHeight="1">
      <c r="A60" s="40" t="s">
        <v>256</v>
      </c>
      <c r="B60" s="41"/>
      <c r="C60" s="41"/>
      <c r="D60" s="41"/>
      <c r="E60" s="45"/>
      <c r="F60" s="39"/>
      <c r="G60" s="39"/>
      <c r="H60" s="41"/>
      <c r="I60" s="28"/>
      <c r="J60" s="28"/>
      <c r="K60" s="33">
        <f t="shared" si="8"/>
        <v>0</v>
      </c>
      <c r="L60" s="28">
        <f t="shared" si="8"/>
        <v>0</v>
      </c>
      <c r="M60" s="28">
        <f t="shared" si="8"/>
        <v>0</v>
      </c>
      <c r="N60" s="100"/>
    </row>
    <row r="61" spans="1:14" s="25" customFormat="1" ht="17.25" customHeight="1">
      <c r="A61" s="40" t="s">
        <v>48</v>
      </c>
      <c r="B61" s="39"/>
      <c r="C61" s="39"/>
      <c r="D61" s="39"/>
      <c r="E61" s="180"/>
      <c r="F61" s="39"/>
      <c r="G61" s="39"/>
      <c r="H61" s="39"/>
      <c r="I61" s="28"/>
      <c r="J61" s="28"/>
      <c r="K61" s="33">
        <f t="shared" si="8"/>
        <v>0</v>
      </c>
      <c r="L61" s="28">
        <f t="shared" si="8"/>
        <v>0</v>
      </c>
      <c r="M61" s="28">
        <f t="shared" si="8"/>
        <v>0</v>
      </c>
      <c r="N61" s="100"/>
    </row>
    <row r="62" spans="1:14" s="25" customFormat="1" ht="17.25" customHeight="1">
      <c r="A62" s="40" t="s">
        <v>257</v>
      </c>
      <c r="B62" s="39"/>
      <c r="C62" s="39"/>
      <c r="D62" s="39"/>
      <c r="E62" s="180"/>
      <c r="F62" s="39"/>
      <c r="G62" s="39"/>
      <c r="H62" s="39"/>
      <c r="I62" s="28">
        <v>14352544</v>
      </c>
      <c r="J62" s="28">
        <v>14352544</v>
      </c>
      <c r="K62" s="33">
        <f t="shared" si="8"/>
        <v>0</v>
      </c>
      <c r="L62" s="28">
        <f t="shared" si="8"/>
        <v>14352544</v>
      </c>
      <c r="M62" s="28">
        <f t="shared" si="8"/>
        <v>14352544</v>
      </c>
      <c r="N62" s="100">
        <f t="shared" si="4"/>
        <v>100</v>
      </c>
    </row>
    <row r="63" spans="1:14" s="25" customFormat="1" ht="17.25" customHeight="1">
      <c r="A63" s="40" t="s">
        <v>47</v>
      </c>
      <c r="B63" s="39"/>
      <c r="C63" s="39"/>
      <c r="D63" s="39"/>
      <c r="E63" s="180"/>
      <c r="F63" s="39"/>
      <c r="G63" s="39"/>
      <c r="H63" s="39"/>
      <c r="I63" s="28"/>
      <c r="J63" s="28"/>
      <c r="K63" s="33">
        <f t="shared" si="8"/>
        <v>0</v>
      </c>
      <c r="L63" s="28">
        <f t="shared" si="8"/>
        <v>0</v>
      </c>
      <c r="M63" s="28">
        <f t="shared" si="8"/>
        <v>0</v>
      </c>
      <c r="N63" s="100"/>
    </row>
    <row r="64" spans="1:14" s="36" customFormat="1" ht="23.25" customHeight="1">
      <c r="A64" s="38" t="s">
        <v>46</v>
      </c>
      <c r="B64" s="37">
        <f t="shared" ref="B64:M64" si="9">SUM(B59:B63)</f>
        <v>2850000</v>
      </c>
      <c r="C64" s="37">
        <f t="shared" si="9"/>
        <v>19370145</v>
      </c>
      <c r="D64" s="37">
        <f t="shared" si="9"/>
        <v>18392131</v>
      </c>
      <c r="E64" s="37">
        <f t="shared" si="9"/>
        <v>22600608</v>
      </c>
      <c r="F64" s="37">
        <f t="shared" si="9"/>
        <v>22600608</v>
      </c>
      <c r="G64" s="37">
        <f t="shared" si="9"/>
        <v>17696548</v>
      </c>
      <c r="H64" s="37">
        <f t="shared" si="9"/>
        <v>399534419</v>
      </c>
      <c r="I64" s="37">
        <f t="shared" si="9"/>
        <v>408534419</v>
      </c>
      <c r="J64" s="37">
        <f t="shared" si="9"/>
        <v>210358800</v>
      </c>
      <c r="K64" s="37">
        <f t="shared" si="9"/>
        <v>424985027</v>
      </c>
      <c r="L64" s="37">
        <f t="shared" si="9"/>
        <v>450505172</v>
      </c>
      <c r="M64" s="37">
        <f t="shared" si="9"/>
        <v>246447479</v>
      </c>
      <c r="N64" s="100">
        <f t="shared" si="4"/>
        <v>54.704694711029866</v>
      </c>
    </row>
    <row r="65" spans="1:14" s="25" customFormat="1" ht="19.5" customHeight="1">
      <c r="A65" s="35" t="s">
        <v>45</v>
      </c>
      <c r="B65" s="438">
        <v>39810000</v>
      </c>
      <c r="C65" s="438">
        <v>42339043</v>
      </c>
      <c r="D65" s="438">
        <v>26923247</v>
      </c>
      <c r="E65" s="438">
        <v>26500000</v>
      </c>
      <c r="F65" s="438">
        <v>26500000</v>
      </c>
      <c r="G65" s="438">
        <v>10000000</v>
      </c>
      <c r="H65" s="438">
        <v>0</v>
      </c>
      <c r="I65" s="438">
        <v>0</v>
      </c>
      <c r="J65" s="438">
        <v>0</v>
      </c>
      <c r="K65" s="37">
        <f>SUM(B65+E65)</f>
        <v>66310000</v>
      </c>
      <c r="L65" s="28">
        <f>SUM(C65+F65+I65)</f>
        <v>68839043</v>
      </c>
      <c r="M65" s="28">
        <f>SUM(D65+G65+J65)</f>
        <v>36923247</v>
      </c>
      <c r="N65" s="100">
        <f t="shared" si="4"/>
        <v>53.63707191571504</v>
      </c>
    </row>
    <row r="66" spans="1:14" s="25" customFormat="1" ht="21.75" customHeight="1">
      <c r="A66" s="30" t="s">
        <v>44</v>
      </c>
      <c r="B66" s="29">
        <f t="shared" ref="B66:M66" si="10">SUM(B12+B57+B64+B65)</f>
        <v>4639453120</v>
      </c>
      <c r="C66" s="29">
        <f t="shared" si="10"/>
        <v>5051518921</v>
      </c>
      <c r="D66" s="29">
        <f t="shared" si="10"/>
        <v>2768331925</v>
      </c>
      <c r="E66" s="29">
        <f t="shared" si="10"/>
        <v>739843517</v>
      </c>
      <c r="F66" s="29">
        <f t="shared" si="10"/>
        <v>845373717</v>
      </c>
      <c r="G66" s="29">
        <f t="shared" si="10"/>
        <v>506220888</v>
      </c>
      <c r="H66" s="29">
        <f t="shared" si="10"/>
        <v>3201791493</v>
      </c>
      <c r="I66" s="29">
        <f t="shared" si="10"/>
        <v>3462138464</v>
      </c>
      <c r="J66" s="29">
        <f t="shared" si="10"/>
        <v>1930160318</v>
      </c>
      <c r="K66" s="29">
        <f t="shared" si="10"/>
        <v>8581088130</v>
      </c>
      <c r="L66" s="29">
        <f t="shared" si="10"/>
        <v>9359031102</v>
      </c>
      <c r="M66" s="29">
        <f t="shared" si="10"/>
        <v>5204713131</v>
      </c>
      <c r="N66" s="100">
        <f t="shared" si="4"/>
        <v>55.611666146592533</v>
      </c>
    </row>
    <row r="67" spans="1:14" s="31" customFormat="1" ht="17.25" customHeight="1">
      <c r="A67" s="34" t="s">
        <v>43</v>
      </c>
      <c r="B67" s="32"/>
      <c r="C67" s="32"/>
      <c r="D67" s="32"/>
      <c r="E67" s="179"/>
      <c r="F67" s="32"/>
      <c r="G67" s="32"/>
      <c r="H67" s="32"/>
      <c r="I67" s="32"/>
      <c r="J67" s="32"/>
      <c r="K67" s="32">
        <f>-SUM(H66)</f>
        <v>-3201791493</v>
      </c>
      <c r="L67" s="32">
        <f>-SUM(I66)</f>
        <v>-3462138464</v>
      </c>
      <c r="M67" s="32">
        <f>-SUM(J66)</f>
        <v>-1930160318</v>
      </c>
      <c r="N67" s="100">
        <f t="shared" si="4"/>
        <v>55.750523500726167</v>
      </c>
    </row>
    <row r="68" spans="1:14" s="25" customFormat="1" ht="17.25" customHeight="1">
      <c r="A68" s="30" t="s">
        <v>42</v>
      </c>
      <c r="B68" s="29">
        <f t="shared" ref="B68" si="11">SUM(B66:B67)</f>
        <v>4639453120</v>
      </c>
      <c r="C68" s="29">
        <f t="shared" ref="C68:M68" si="12">SUM(C66:C67)</f>
        <v>5051518921</v>
      </c>
      <c r="D68" s="29">
        <f t="shared" si="12"/>
        <v>2768331925</v>
      </c>
      <c r="E68" s="29">
        <f t="shared" si="12"/>
        <v>739843517</v>
      </c>
      <c r="F68" s="29">
        <f t="shared" si="12"/>
        <v>845373717</v>
      </c>
      <c r="G68" s="29">
        <f t="shared" si="12"/>
        <v>506220888</v>
      </c>
      <c r="H68" s="29">
        <f t="shared" si="12"/>
        <v>3201791493</v>
      </c>
      <c r="I68" s="29">
        <f t="shared" si="12"/>
        <v>3462138464</v>
      </c>
      <c r="J68" s="29">
        <f t="shared" si="12"/>
        <v>1930160318</v>
      </c>
      <c r="K68" s="29">
        <f t="shared" si="12"/>
        <v>5379296637</v>
      </c>
      <c r="L68" s="29">
        <f t="shared" si="12"/>
        <v>5896892638</v>
      </c>
      <c r="M68" s="29">
        <f t="shared" si="12"/>
        <v>3274552813</v>
      </c>
      <c r="N68" s="100">
        <f t="shared" si="4"/>
        <v>55.530141279808056</v>
      </c>
    </row>
    <row r="69" spans="1:14" s="25" customFormat="1" ht="17.25" customHeight="1">
      <c r="A69" s="26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</row>
    <row r="70" spans="1:14" s="25" customFormat="1" ht="34.5" customHeight="1">
      <c r="A70" s="27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</row>
    <row r="71" spans="1:14" s="25" customFormat="1" ht="17.25" customHeight="1">
      <c r="A71" s="26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</row>
    <row r="72" spans="1:14" s="25" customFormat="1" ht="17.25" customHeight="1">
      <c r="A72" s="26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</row>
    <row r="73" spans="1:14" s="25" customFormat="1" ht="17.25" customHeight="1">
      <c r="A73" s="26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</row>
    <row r="74" spans="1:14" s="25" customFormat="1" ht="17.25" customHeight="1">
      <c r="A74" s="26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</row>
    <row r="75" spans="1:14" s="25" customFormat="1" ht="17.25" customHeight="1">
      <c r="A75" s="26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</row>
    <row r="76" spans="1:14" s="25" customFormat="1" ht="17.25" customHeight="1">
      <c r="A76" s="26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</row>
    <row r="77" spans="1:14" s="25" customFormat="1" ht="17.25" customHeight="1">
      <c r="A77" s="26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</row>
    <row r="78" spans="1:14" s="25" customFormat="1" ht="17.25" customHeight="1">
      <c r="A78" s="26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</row>
    <row r="79" spans="1:14" s="25" customFormat="1" ht="17.25" customHeight="1">
      <c r="A79" s="26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</row>
    <row r="80" spans="1:14" s="25" customFormat="1" ht="17.25" customHeight="1">
      <c r="A80" s="26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</row>
    <row r="81" spans="1:13" s="25" customFormat="1" ht="17.25" customHeight="1">
      <c r="A81" s="26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</row>
    <row r="82" spans="1:13" s="25" customFormat="1" ht="17.25" customHeight="1">
      <c r="A82" s="26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</row>
    <row r="83" spans="1:13" s="25" customFormat="1" ht="17.25" customHeight="1">
      <c r="A83" s="26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</row>
    <row r="84" spans="1:13" s="25" customFormat="1" ht="17.25" customHeight="1">
      <c r="A84" s="26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</row>
    <row r="85" spans="1:13" s="25" customFormat="1" ht="17.25" customHeight="1">
      <c r="A85" s="26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</row>
    <row r="86" spans="1:13" s="25" customFormat="1" ht="17.25" customHeight="1">
      <c r="A86" s="26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</row>
    <row r="87" spans="1:13" s="25" customFormat="1" ht="17.25" customHeight="1">
      <c r="A87" s="26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</row>
    <row r="88" spans="1:13" s="25" customFormat="1" ht="17.25" customHeight="1">
      <c r="A88" s="26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</row>
    <row r="89" spans="1:13" s="25" customFormat="1" ht="17.25" customHeight="1">
      <c r="A89" s="26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</row>
    <row r="90" spans="1:13" s="25" customFormat="1" ht="17.25" customHeight="1">
      <c r="A90" s="26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</row>
    <row r="91" spans="1:13" s="25" customFormat="1" ht="17.25" customHeight="1">
      <c r="A91" s="26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</row>
    <row r="92" spans="1:13" s="25" customFormat="1" ht="17.25" customHeight="1">
      <c r="A92" s="26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</row>
    <row r="93" spans="1:13" s="25" customFormat="1" ht="17.25" customHeight="1">
      <c r="A93" s="26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</row>
    <row r="94" spans="1:13" s="25" customFormat="1" ht="17.25" customHeight="1">
      <c r="A94" s="26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</row>
    <row r="95" spans="1:13" s="25" customFormat="1" ht="17.25" customHeight="1">
      <c r="A95" s="26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</row>
    <row r="96" spans="1:13" s="25" customFormat="1" ht="17.25" customHeight="1">
      <c r="A96" s="26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</row>
    <row r="97" spans="1:13" s="25" customFormat="1" ht="17.25" customHeight="1">
      <c r="A97" s="26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</row>
    <row r="98" spans="1:13" s="25" customFormat="1" ht="17.25" customHeight="1">
      <c r="A98" s="26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</row>
    <row r="99" spans="1:13" s="25" customFormat="1" ht="17.25" customHeight="1">
      <c r="A99" s="26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</row>
    <row r="100" spans="1:13" s="25" customFormat="1" ht="17.25" customHeight="1">
      <c r="A100" s="26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</row>
    <row r="101" spans="1:13" s="25" customFormat="1" ht="17.25" customHeight="1">
      <c r="A101" s="26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</row>
    <row r="102" spans="1:13" s="25" customFormat="1" ht="17.25" customHeight="1">
      <c r="A102" s="26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</row>
    <row r="103" spans="1:13" s="25" customFormat="1" ht="17.25" customHeight="1">
      <c r="A103" s="26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</row>
    <row r="104" spans="1:13" s="25" customFormat="1" ht="17.25" customHeight="1">
      <c r="A104" s="26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</row>
    <row r="105" spans="1:13" s="25" customFormat="1" ht="17.25" customHeight="1">
      <c r="A105" s="26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</row>
    <row r="106" spans="1:13" s="25" customFormat="1" ht="17.25" customHeight="1">
      <c r="A106" s="26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</row>
    <row r="107" spans="1:13" s="25" customFormat="1" ht="17.25" customHeight="1">
      <c r="A107" s="26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</row>
    <row r="108" spans="1:13" s="25" customFormat="1" ht="17.25" customHeight="1">
      <c r="A108" s="26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</row>
    <row r="109" spans="1:13" s="25" customFormat="1" ht="17.25" customHeight="1">
      <c r="A109" s="26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</row>
    <row r="110" spans="1:13" s="25" customFormat="1" ht="17.25" customHeight="1">
      <c r="A110" s="26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</row>
    <row r="111" spans="1:13" s="25" customFormat="1" ht="17.25" customHeight="1">
      <c r="A111" s="26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</row>
    <row r="112" spans="1:13" s="25" customFormat="1" ht="17.25" customHeight="1">
      <c r="A112" s="26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</row>
    <row r="113" spans="1:13" s="25" customFormat="1" ht="17.25" customHeight="1">
      <c r="A113" s="26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</row>
    <row r="114" spans="1:13" s="25" customFormat="1" ht="17.25" customHeight="1">
      <c r="A114" s="26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</row>
    <row r="115" spans="1:13" s="25" customFormat="1" ht="17.25" customHeight="1">
      <c r="A115" s="26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</row>
    <row r="116" spans="1:13" s="25" customFormat="1" ht="17.25" customHeight="1">
      <c r="A116" s="26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</row>
    <row r="117" spans="1:13" s="25" customFormat="1" ht="17.25" customHeight="1">
      <c r="A117" s="26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</row>
    <row r="118" spans="1:13" s="25" customFormat="1" ht="17.25" customHeight="1">
      <c r="A118" s="26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</row>
    <row r="119" spans="1:13" s="25" customFormat="1" ht="17.25" customHeight="1">
      <c r="A119" s="26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</row>
    <row r="120" spans="1:13" s="25" customFormat="1" ht="17.25" customHeight="1">
      <c r="A120" s="26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</row>
    <row r="121" spans="1:13" s="25" customFormat="1" ht="17.25" customHeight="1">
      <c r="A121" s="26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</row>
    <row r="122" spans="1:13" s="25" customFormat="1" ht="17.25" customHeight="1">
      <c r="A122" s="26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</row>
    <row r="123" spans="1:13" s="25" customFormat="1" ht="17.25" customHeight="1">
      <c r="A123" s="26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</row>
    <row r="124" spans="1:13" s="25" customFormat="1" ht="17.25" customHeight="1">
      <c r="A124" s="26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</row>
    <row r="125" spans="1:13" s="25" customFormat="1" ht="17.25" customHeight="1">
      <c r="A125" s="26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</row>
    <row r="126" spans="1:13" s="25" customFormat="1" ht="17.25" customHeight="1">
      <c r="A126" s="26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</row>
    <row r="127" spans="1:13" s="25" customFormat="1" ht="17.25" customHeight="1">
      <c r="A127" s="26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</row>
    <row r="128" spans="1:13" s="25" customFormat="1" ht="17.25" customHeight="1">
      <c r="A128" s="26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</row>
    <row r="129" spans="1:13" s="25" customFormat="1" ht="17.25" customHeight="1">
      <c r="A129" s="26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</row>
    <row r="130" spans="1:13" s="25" customFormat="1" ht="17.25" customHeight="1">
      <c r="A130" s="26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</row>
    <row r="131" spans="1:13" s="25" customFormat="1" ht="17.25" customHeight="1">
      <c r="A131" s="26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</row>
    <row r="132" spans="1:13" s="25" customFormat="1" ht="17.25" customHeight="1">
      <c r="A132" s="26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</row>
    <row r="133" spans="1:13" s="25" customFormat="1" ht="17.25" customHeight="1">
      <c r="A133" s="26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</row>
    <row r="134" spans="1:13" s="25" customFormat="1" ht="17.25" customHeight="1">
      <c r="A134" s="26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</row>
    <row r="135" spans="1:13" s="25" customFormat="1" ht="17.25" customHeight="1">
      <c r="A135" s="26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</row>
    <row r="136" spans="1:13" s="25" customFormat="1" ht="17.25" customHeight="1"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</row>
    <row r="137" spans="1:13" s="25" customFormat="1" ht="17.25" customHeight="1"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</row>
    <row r="138" spans="1:13" s="25" customFormat="1" ht="17.25" customHeight="1"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</row>
    <row r="139" spans="1:13" s="25" customFormat="1" ht="17.25" customHeight="1"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</row>
    <row r="140" spans="1:13" s="25" customFormat="1" ht="17.25" customHeight="1"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</row>
    <row r="141" spans="1:13" s="25" customFormat="1" ht="17.25" customHeight="1"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</row>
    <row r="142" spans="1:13" s="25" customFormat="1" ht="17.25" customHeight="1"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</row>
    <row r="143" spans="1:13" s="25" customFormat="1" ht="17.25" customHeight="1"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</row>
    <row r="144" spans="1:13" s="25" customFormat="1" ht="17.25" customHeight="1"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</row>
    <row r="145" spans="2:13" s="25" customFormat="1" ht="17.25" customHeight="1"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</row>
    <row r="146" spans="2:13" s="25" customFormat="1" ht="17.25" customHeight="1"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</row>
    <row r="147" spans="2:13" s="25" customFormat="1" ht="17.25" customHeight="1"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</row>
    <row r="148" spans="2:13" s="25" customFormat="1" ht="17.25" customHeight="1"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</row>
    <row r="149" spans="2:13" s="25" customFormat="1" ht="17.25" customHeight="1"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</row>
    <row r="150" spans="2:13" s="25" customFormat="1" ht="17.25" customHeight="1"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</row>
    <row r="151" spans="2:13" s="25" customFormat="1" ht="17.25" customHeight="1"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</row>
    <row r="152" spans="2:13" s="25" customFormat="1" ht="17.25" customHeight="1"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</row>
    <row r="153" spans="2:13" s="25" customFormat="1" ht="17.25" customHeight="1"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</row>
    <row r="154" spans="2:13" s="25" customFormat="1" ht="17.25" customHeight="1"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</row>
    <row r="155" spans="2:13" s="25" customFormat="1" ht="17.25" customHeight="1"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</row>
    <row r="156" spans="2:13" s="25" customFormat="1" ht="17.25" customHeight="1"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</row>
    <row r="157" spans="2:13" s="25" customFormat="1" ht="17.25" customHeight="1"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</row>
    <row r="158" spans="2:13" s="25" customFormat="1" ht="17.25" customHeight="1"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</row>
    <row r="159" spans="2:13" s="25" customFormat="1" ht="17.25" customHeight="1"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</row>
    <row r="160" spans="2:13" s="25" customFormat="1" ht="17.25" customHeight="1"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</row>
    <row r="161" spans="2:13" s="25" customFormat="1" ht="17.25" customHeight="1"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</row>
    <row r="162" spans="2:13" s="25" customFormat="1" ht="17.25" customHeight="1"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</row>
    <row r="163" spans="2:13" s="25" customFormat="1" ht="17.25" customHeight="1"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</row>
    <row r="164" spans="2:13" s="25" customFormat="1" ht="17.25" customHeight="1"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</row>
    <row r="165" spans="2:13" s="25" customFormat="1" ht="17.25" customHeight="1"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</row>
    <row r="166" spans="2:13" s="25" customFormat="1" ht="17.25" customHeight="1"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</row>
    <row r="167" spans="2:13" s="25" customFormat="1" ht="17.25" customHeight="1"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</row>
    <row r="168" spans="2:13" s="25" customFormat="1" ht="17.25" customHeight="1"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</row>
    <row r="169" spans="2:13" s="25" customFormat="1" ht="17.25" customHeight="1"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</row>
    <row r="170" spans="2:13" s="25" customFormat="1" ht="17.25" customHeight="1"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</row>
    <row r="171" spans="2:13" s="25" customFormat="1" ht="17.25" customHeight="1"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</row>
    <row r="172" spans="2:13" s="25" customFormat="1" ht="17.25" customHeight="1"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</row>
    <row r="173" spans="2:13" s="25" customFormat="1" ht="17.25" customHeight="1"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</row>
    <row r="174" spans="2:13" s="25" customFormat="1" ht="17.25" customHeight="1"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</row>
    <row r="175" spans="2:13" s="25" customFormat="1" ht="17.25" customHeight="1"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</row>
    <row r="176" spans="2:13" s="25" customFormat="1" ht="17.25" customHeight="1"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</row>
    <row r="177" spans="2:13" s="25" customFormat="1" ht="17.25" customHeight="1"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</row>
    <row r="178" spans="2:13" s="25" customFormat="1" ht="17.25" customHeight="1"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</row>
  </sheetData>
  <mergeCells count="5">
    <mergeCell ref="B1:D1"/>
    <mergeCell ref="E1:G1"/>
    <mergeCell ref="H1:J1"/>
    <mergeCell ref="K1:M1"/>
    <mergeCell ref="N1:N2"/>
  </mergeCells>
  <printOptions horizontalCentered="1"/>
  <pageMargins left="0.39370078740157483" right="0.19685039370078741" top="0.62992125984251968" bottom="0.31496062992125984" header="0.15748031496062992" footer="0.15748031496062992"/>
  <pageSetup paperSize="8" scale="52" orientation="landscape" r:id="rId1"/>
  <headerFooter alignWithMargins="0">
    <oddHeader>&amp;LCsongrád Városi Önkormányzat&amp;C&amp;"Arial CE,Félkövér"&amp;12
 4. Kimutatás az önkormányzati költségvetési szervek  2023. évi tervszámainak I. féléves teljesítéséről
&amp;16Bevétel&amp;R
A Pü/24-2/2023. sz. előterjesztés 4. sz. melléklete
Adatok Ft-ban</oddHeader>
    <oddFooter>&amp;L&amp;"Arial CE,Dőlt"&amp;8&amp;Z&amp;F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416"/>
  <sheetViews>
    <sheetView view="pageLayout" topLeftCell="A157" zoomScale="82" zoomScaleSheetLayoutView="100" zoomScalePageLayoutView="82" workbookViewId="0">
      <selection activeCell="G160" sqref="G160"/>
    </sheetView>
  </sheetViews>
  <sheetFormatPr defaultColWidth="9.109375" defaultRowHeight="13.5" customHeight="1"/>
  <cols>
    <col min="1" max="1" width="49.109375" style="108" customWidth="1"/>
    <col min="2" max="2" width="20.33203125" style="100" customWidth="1"/>
    <col min="3" max="3" width="18.6640625" style="100" customWidth="1"/>
    <col min="4" max="4" width="0.109375" style="152" hidden="1" customWidth="1"/>
    <col min="5" max="5" width="18.6640625" style="100" customWidth="1"/>
    <col min="6" max="6" width="15.21875" style="103" customWidth="1"/>
    <col min="7" max="7" width="6.6640625" style="341" customWidth="1"/>
    <col min="8" max="8" width="9.109375" style="99"/>
    <col min="9" max="16384" width="9.109375" style="100"/>
  </cols>
  <sheetData>
    <row r="1" spans="1:8" s="92" customFormat="1" ht="38.25" customHeight="1">
      <c r="A1" s="90" t="s">
        <v>0</v>
      </c>
      <c r="B1" s="329" t="s">
        <v>286</v>
      </c>
      <c r="C1" s="330" t="s">
        <v>287</v>
      </c>
      <c r="D1" s="91"/>
      <c r="E1" s="330" t="s">
        <v>288</v>
      </c>
      <c r="F1" s="331" t="s">
        <v>85</v>
      </c>
      <c r="G1" s="332"/>
      <c r="H1" s="189"/>
    </row>
    <row r="2" spans="1:8" s="92" customFormat="1" ht="15" customHeight="1">
      <c r="A2" s="93"/>
      <c r="B2" s="333" t="s">
        <v>232</v>
      </c>
      <c r="C2" s="334"/>
      <c r="D2" s="91"/>
      <c r="E2" s="334"/>
      <c r="F2" s="335"/>
      <c r="G2" s="332"/>
      <c r="H2" s="189"/>
    </row>
    <row r="3" spans="1:8" s="96" customFormat="1" ht="13.5" customHeight="1" thickBot="1">
      <c r="A3" s="94">
        <v>1</v>
      </c>
      <c r="B3" s="336">
        <v>2</v>
      </c>
      <c r="C3" s="337">
        <v>3</v>
      </c>
      <c r="D3" s="95"/>
      <c r="E3" s="337">
        <v>4</v>
      </c>
      <c r="F3" s="338">
        <v>5</v>
      </c>
      <c r="G3" s="339"/>
      <c r="H3" s="95"/>
    </row>
    <row r="4" spans="1:8" ht="13.5" customHeight="1">
      <c r="A4" s="97" t="s">
        <v>113</v>
      </c>
      <c r="B4" s="98"/>
      <c r="C4" s="190"/>
      <c r="D4" s="99"/>
      <c r="E4" s="190"/>
      <c r="F4" s="340"/>
    </row>
    <row r="5" spans="1:8" ht="13.5" customHeight="1">
      <c r="A5" s="101" t="s">
        <v>127</v>
      </c>
      <c r="B5" s="102"/>
      <c r="D5" s="99"/>
    </row>
    <row r="6" spans="1:8" s="106" customFormat="1" ht="13.5" customHeight="1">
      <c r="A6" s="104" t="s">
        <v>128</v>
      </c>
      <c r="B6" s="105"/>
      <c r="C6" s="473">
        <v>1813528</v>
      </c>
      <c r="D6" s="474"/>
      <c r="E6" s="473">
        <v>1813528</v>
      </c>
      <c r="F6" s="186">
        <f>SUM(E6/C6*100)</f>
        <v>100</v>
      </c>
      <c r="G6" s="342"/>
      <c r="H6" s="154"/>
    </row>
    <row r="7" spans="1:8" s="106" customFormat="1" ht="13.5" customHeight="1">
      <c r="A7" s="104" t="s">
        <v>129</v>
      </c>
      <c r="B7" s="105"/>
      <c r="C7" s="473"/>
      <c r="D7" s="474"/>
      <c r="E7" s="473"/>
      <c r="F7" s="186"/>
      <c r="G7" s="342"/>
      <c r="H7" s="154"/>
    </row>
    <row r="8" spans="1:8" ht="13.5" customHeight="1">
      <c r="A8" s="104" t="s">
        <v>130</v>
      </c>
      <c r="B8" s="107"/>
      <c r="C8" s="473"/>
      <c r="D8" s="474"/>
      <c r="E8" s="473"/>
      <c r="F8" s="186"/>
    </row>
    <row r="9" spans="1:8" ht="13.5" customHeight="1">
      <c r="A9" s="108" t="s">
        <v>131</v>
      </c>
      <c r="B9" s="109">
        <v>150000</v>
      </c>
      <c r="C9" s="473">
        <v>150000</v>
      </c>
      <c r="D9" s="474"/>
      <c r="E9" s="473">
        <v>94116</v>
      </c>
      <c r="F9" s="186">
        <f t="shared" ref="F9:F29" si="0">SUM(E9/C9*100)</f>
        <v>62.744</v>
      </c>
    </row>
    <row r="10" spans="1:8" ht="13.5" customHeight="1">
      <c r="A10" s="108" t="s">
        <v>132</v>
      </c>
      <c r="B10" s="109">
        <v>9720000</v>
      </c>
      <c r="C10" s="473">
        <v>9720000</v>
      </c>
      <c r="D10" s="474"/>
      <c r="E10" s="473">
        <v>1493786</v>
      </c>
      <c r="F10" s="186">
        <f t="shared" si="0"/>
        <v>15.368168724279835</v>
      </c>
    </row>
    <row r="11" spans="1:8" ht="13.5" customHeight="1">
      <c r="A11" s="108" t="s">
        <v>133</v>
      </c>
      <c r="B11" s="109">
        <v>3703000</v>
      </c>
      <c r="C11" s="473">
        <v>3703000</v>
      </c>
      <c r="D11" s="474"/>
      <c r="E11" s="473">
        <v>986104</v>
      </c>
      <c r="F11" s="186">
        <f t="shared" si="0"/>
        <v>26.629867674858222</v>
      </c>
    </row>
    <row r="12" spans="1:8" ht="13.5" customHeight="1">
      <c r="A12" s="108" t="s">
        <v>134</v>
      </c>
      <c r="B12" s="109"/>
      <c r="C12" s="473"/>
      <c r="D12" s="474"/>
      <c r="E12" s="473"/>
      <c r="F12" s="186"/>
    </row>
    <row r="13" spans="1:8" ht="13.5" customHeight="1">
      <c r="A13" s="108" t="s">
        <v>135</v>
      </c>
      <c r="B13" s="109">
        <v>117382000</v>
      </c>
      <c r="C13" s="473">
        <v>117382000</v>
      </c>
      <c r="D13" s="474"/>
      <c r="E13" s="473">
        <v>52604797</v>
      </c>
      <c r="F13" s="186">
        <f t="shared" si="0"/>
        <v>44.815045748070403</v>
      </c>
    </row>
    <row r="14" spans="1:8" ht="13.5" customHeight="1">
      <c r="A14" s="108" t="s">
        <v>136</v>
      </c>
      <c r="B14" s="109">
        <v>35357000</v>
      </c>
      <c r="C14" s="473">
        <v>35357000</v>
      </c>
      <c r="D14" s="474"/>
      <c r="E14" s="473">
        <v>14896740</v>
      </c>
      <c r="F14" s="186">
        <f t="shared" si="0"/>
        <v>42.132364171168369</v>
      </c>
    </row>
    <row r="15" spans="1:8" ht="13.5" customHeight="1">
      <c r="A15" s="108" t="s">
        <v>137</v>
      </c>
      <c r="B15" s="109">
        <v>59071000</v>
      </c>
      <c r="C15" s="473">
        <v>59071000</v>
      </c>
      <c r="D15" s="474"/>
      <c r="E15" s="473">
        <v>26955000</v>
      </c>
      <c r="F15" s="186">
        <f t="shared" si="0"/>
        <v>45.631528161026566</v>
      </c>
    </row>
    <row r="16" spans="1:8" ht="13.5" customHeight="1">
      <c r="A16" s="108" t="s">
        <v>138</v>
      </c>
      <c r="B16" s="109"/>
      <c r="C16" s="473"/>
      <c r="D16" s="474"/>
      <c r="E16" s="473"/>
      <c r="F16" s="186"/>
    </row>
    <row r="17" spans="1:8" ht="13.5" customHeight="1">
      <c r="A17" s="108" t="s">
        <v>139</v>
      </c>
      <c r="B17" s="109"/>
      <c r="C17" s="473"/>
      <c r="D17" s="474"/>
      <c r="E17" s="473"/>
      <c r="F17" s="186"/>
    </row>
    <row r="18" spans="1:8" ht="13.5" customHeight="1">
      <c r="A18" s="108" t="s">
        <v>140</v>
      </c>
      <c r="B18" s="109"/>
      <c r="C18" s="473">
        <v>35980</v>
      </c>
      <c r="D18" s="474"/>
      <c r="E18" s="473">
        <v>35980</v>
      </c>
      <c r="F18" s="186">
        <f t="shared" si="0"/>
        <v>100</v>
      </c>
    </row>
    <row r="19" spans="1:8" ht="13.5" customHeight="1">
      <c r="A19" s="108" t="s">
        <v>141</v>
      </c>
      <c r="B19" s="109"/>
      <c r="C19" s="473"/>
      <c r="D19" s="474"/>
      <c r="E19" s="473">
        <v>1657</v>
      </c>
      <c r="F19" s="186"/>
    </row>
    <row r="20" spans="1:8" ht="13.5" customHeight="1">
      <c r="A20" s="108" t="s">
        <v>142</v>
      </c>
      <c r="B20" s="109"/>
      <c r="C20" s="473"/>
      <c r="D20" s="474"/>
      <c r="E20" s="473"/>
      <c r="F20" s="186"/>
    </row>
    <row r="21" spans="1:8" ht="13.5" customHeight="1">
      <c r="A21" s="108" t="s">
        <v>143</v>
      </c>
      <c r="B21" s="109"/>
      <c r="C21" s="473"/>
      <c r="D21" s="474"/>
      <c r="E21" s="473"/>
      <c r="F21" s="186"/>
    </row>
    <row r="22" spans="1:8" ht="13.5" customHeight="1">
      <c r="A22" s="108" t="s">
        <v>234</v>
      </c>
      <c r="B22" s="109"/>
      <c r="C22" s="473"/>
      <c r="D22" s="474"/>
      <c r="E22" s="473"/>
      <c r="F22" s="186"/>
    </row>
    <row r="23" spans="1:8" ht="13.5" customHeight="1">
      <c r="A23" s="108" t="s">
        <v>144</v>
      </c>
      <c r="B23" s="109"/>
      <c r="C23" s="473"/>
      <c r="D23" s="474"/>
      <c r="E23" s="473"/>
      <c r="F23" s="186"/>
    </row>
    <row r="24" spans="1:8" ht="13.5" customHeight="1">
      <c r="A24" s="110" t="s">
        <v>145</v>
      </c>
      <c r="B24" s="109"/>
      <c r="C24" s="473"/>
      <c r="D24" s="474"/>
      <c r="E24" s="473"/>
      <c r="F24" s="186"/>
    </row>
    <row r="25" spans="1:8" ht="13.5" customHeight="1">
      <c r="A25" s="108" t="s">
        <v>146</v>
      </c>
      <c r="B25" s="109"/>
      <c r="C25" s="473"/>
      <c r="D25" s="474"/>
      <c r="E25" s="473"/>
      <c r="F25" s="186"/>
    </row>
    <row r="26" spans="1:8" ht="13.5" customHeight="1">
      <c r="A26" s="108" t="s">
        <v>147</v>
      </c>
      <c r="B26" s="109"/>
      <c r="C26" s="473">
        <v>2186099</v>
      </c>
      <c r="D26" s="474"/>
      <c r="E26" s="473">
        <v>2186099</v>
      </c>
      <c r="F26" s="186">
        <f t="shared" si="0"/>
        <v>100</v>
      </c>
    </row>
    <row r="27" spans="1:8" ht="13.5" customHeight="1">
      <c r="A27" s="108" t="s">
        <v>148</v>
      </c>
      <c r="B27" s="109">
        <v>357173684</v>
      </c>
      <c r="C27" s="473">
        <v>365498764</v>
      </c>
      <c r="D27" s="474"/>
      <c r="E27" s="473">
        <v>188348184</v>
      </c>
      <c r="F27" s="186">
        <f t="shared" si="0"/>
        <v>51.531825152765762</v>
      </c>
    </row>
    <row r="28" spans="1:8" s="114" customFormat="1" ht="13.5" customHeight="1">
      <c r="A28" s="111" t="s">
        <v>149</v>
      </c>
      <c r="B28" s="112"/>
      <c r="C28" s="473"/>
      <c r="D28" s="474"/>
      <c r="E28" s="473"/>
      <c r="F28" s="186"/>
      <c r="G28" s="343"/>
      <c r="H28" s="113"/>
    </row>
    <row r="29" spans="1:8" ht="13.5" customHeight="1">
      <c r="A29" s="101" t="s">
        <v>150</v>
      </c>
      <c r="B29" s="115">
        <f>SUM(B5:B28)</f>
        <v>582556684</v>
      </c>
      <c r="C29" s="115">
        <f t="shared" ref="C29:E29" si="1">SUM(C5:C28)</f>
        <v>594917371</v>
      </c>
      <c r="D29" s="115">
        <f t="shared" si="1"/>
        <v>0</v>
      </c>
      <c r="E29" s="115">
        <f t="shared" si="1"/>
        <v>289415991</v>
      </c>
      <c r="F29" s="186">
        <f t="shared" si="0"/>
        <v>48.648098897081958</v>
      </c>
    </row>
    <row r="30" spans="1:8" ht="13.5" customHeight="1">
      <c r="A30" s="101" t="s">
        <v>112</v>
      </c>
      <c r="B30" s="109"/>
      <c r="D30" s="99"/>
    </row>
    <row r="31" spans="1:8" ht="13.5" customHeight="1">
      <c r="A31" s="116" t="s">
        <v>127</v>
      </c>
      <c r="B31" s="109"/>
      <c r="D31" s="99"/>
    </row>
    <row r="32" spans="1:8" ht="13.5" customHeight="1">
      <c r="A32" s="108" t="s">
        <v>128</v>
      </c>
      <c r="B32" s="109"/>
      <c r="D32" s="99"/>
    </row>
    <row r="33" spans="1:8" ht="13.5" customHeight="1">
      <c r="A33" s="108" t="s">
        <v>129</v>
      </c>
      <c r="B33" s="109">
        <v>9496865</v>
      </c>
      <c r="C33" s="402">
        <v>9496865</v>
      </c>
      <c r="D33" s="403"/>
      <c r="E33" s="402">
        <v>9496865</v>
      </c>
      <c r="F33" s="103">
        <f>SUM(E33/C33)*100</f>
        <v>100</v>
      </c>
    </row>
    <row r="34" spans="1:8" ht="13.5" customHeight="1">
      <c r="A34" s="108" t="s">
        <v>130</v>
      </c>
      <c r="B34" s="109"/>
      <c r="C34" s="402"/>
      <c r="D34" s="403"/>
      <c r="E34" s="402"/>
    </row>
    <row r="35" spans="1:8" ht="13.5" customHeight="1">
      <c r="A35" s="104" t="s">
        <v>131</v>
      </c>
      <c r="B35" s="109">
        <v>7000000</v>
      </c>
      <c r="C35" s="402">
        <v>7000000</v>
      </c>
      <c r="D35" s="403"/>
      <c r="E35" s="402">
        <v>2487942</v>
      </c>
      <c r="F35" s="103">
        <f>SUM(E35/C35)*100</f>
        <v>35.542028571428567</v>
      </c>
    </row>
    <row r="36" spans="1:8" ht="13.5" customHeight="1">
      <c r="A36" s="104" t="s">
        <v>132</v>
      </c>
      <c r="B36" s="109">
        <v>25740000</v>
      </c>
      <c r="C36" s="402">
        <v>25740000</v>
      </c>
      <c r="D36" s="403"/>
      <c r="E36" s="402">
        <v>15296747</v>
      </c>
      <c r="F36" s="103">
        <f>SUM(E36/C36)*100</f>
        <v>59.427921522921523</v>
      </c>
    </row>
    <row r="37" spans="1:8" ht="13.5" customHeight="1">
      <c r="A37" s="104" t="s">
        <v>133</v>
      </c>
      <c r="B37" s="109">
        <v>750000</v>
      </c>
      <c r="C37" s="402">
        <v>750000</v>
      </c>
      <c r="D37" s="403"/>
      <c r="E37" s="402">
        <v>694167</v>
      </c>
      <c r="F37" s="103">
        <f>SUM(E37/C37)*100</f>
        <v>92.555599999999998</v>
      </c>
    </row>
    <row r="38" spans="1:8" ht="13.5" customHeight="1">
      <c r="A38" s="108" t="s">
        <v>134</v>
      </c>
      <c r="B38" s="109"/>
      <c r="C38" s="402"/>
      <c r="D38" s="403"/>
      <c r="E38" s="402"/>
    </row>
    <row r="39" spans="1:8" ht="13.5" customHeight="1">
      <c r="A39" s="108" t="s">
        <v>135</v>
      </c>
      <c r="B39" s="109"/>
      <c r="C39" s="402"/>
      <c r="D39" s="403"/>
      <c r="E39" s="402"/>
    </row>
    <row r="40" spans="1:8" ht="13.5" customHeight="1">
      <c r="A40" s="108" t="s">
        <v>136</v>
      </c>
      <c r="B40" s="109">
        <v>9244000</v>
      </c>
      <c r="C40" s="402">
        <v>9244000</v>
      </c>
      <c r="D40" s="403"/>
      <c r="E40" s="402">
        <v>4993333</v>
      </c>
      <c r="F40" s="103">
        <f>SUM(E40/C40)*100</f>
        <v>54.017016443098228</v>
      </c>
    </row>
    <row r="41" spans="1:8" ht="13.5" customHeight="1">
      <c r="A41" s="108" t="s">
        <v>137</v>
      </c>
      <c r="B41" s="109">
        <v>4501000</v>
      </c>
      <c r="C41" s="402">
        <v>4501000</v>
      </c>
      <c r="D41" s="403"/>
      <c r="E41" s="402">
        <v>2849000</v>
      </c>
      <c r="F41" s="103">
        <f>SUM(E41/C41)*100</f>
        <v>63.297045101088642</v>
      </c>
    </row>
    <row r="42" spans="1:8" ht="13.5" customHeight="1">
      <c r="A42" s="108" t="s">
        <v>138</v>
      </c>
      <c r="B42" s="109"/>
      <c r="C42" s="402"/>
      <c r="D42" s="403"/>
      <c r="E42" s="402"/>
    </row>
    <row r="43" spans="1:8" ht="13.5" customHeight="1">
      <c r="A43" s="104" t="s">
        <v>139</v>
      </c>
      <c r="B43" s="109"/>
      <c r="C43" s="402"/>
      <c r="D43" s="403"/>
      <c r="E43" s="402">
        <v>112611</v>
      </c>
    </row>
    <row r="44" spans="1:8" s="119" customFormat="1" ht="13.5" customHeight="1">
      <c r="A44" s="117" t="s">
        <v>140</v>
      </c>
      <c r="B44" s="118"/>
      <c r="C44" s="399"/>
      <c r="D44" s="400"/>
      <c r="E44" s="399"/>
      <c r="F44" s="103"/>
      <c r="G44" s="344"/>
      <c r="H44" s="123"/>
    </row>
    <row r="45" spans="1:8" s="119" customFormat="1" ht="13.5" customHeight="1">
      <c r="A45" s="117" t="s">
        <v>141</v>
      </c>
      <c r="B45" s="118"/>
      <c r="C45" s="399"/>
      <c r="D45" s="400"/>
      <c r="E45" s="399"/>
      <c r="F45" s="103"/>
      <c r="G45" s="344"/>
      <c r="H45" s="123"/>
    </row>
    <row r="46" spans="1:8" s="119" customFormat="1" ht="13.5" customHeight="1">
      <c r="A46" s="117" t="s">
        <v>142</v>
      </c>
      <c r="B46" s="118"/>
      <c r="C46" s="399"/>
      <c r="D46" s="400"/>
      <c r="E46" s="401">
        <v>102362</v>
      </c>
      <c r="F46" s="103"/>
      <c r="G46" s="344"/>
      <c r="H46" s="123"/>
    </row>
    <row r="47" spans="1:8" s="119" customFormat="1" ht="13.5" customHeight="1">
      <c r="A47" s="104" t="s">
        <v>143</v>
      </c>
      <c r="B47" s="118"/>
      <c r="C47" s="399"/>
      <c r="D47" s="400"/>
      <c r="E47" s="399"/>
      <c r="F47" s="103"/>
      <c r="G47" s="344"/>
      <c r="H47" s="123"/>
    </row>
    <row r="48" spans="1:8" s="119" customFormat="1" ht="13.5" customHeight="1">
      <c r="A48" s="104" t="s">
        <v>144</v>
      </c>
      <c r="B48" s="118"/>
      <c r="C48" s="399"/>
      <c r="D48" s="400"/>
      <c r="E48" s="399"/>
      <c r="F48" s="103"/>
      <c r="G48" s="344"/>
      <c r="H48" s="123"/>
    </row>
    <row r="49" spans="1:8" s="119" customFormat="1" ht="13.5" customHeight="1">
      <c r="A49" s="104" t="s">
        <v>145</v>
      </c>
      <c r="B49" s="118"/>
      <c r="C49" s="399"/>
      <c r="D49" s="400"/>
      <c r="E49" s="399"/>
      <c r="F49" s="103"/>
      <c r="G49" s="344"/>
      <c r="H49" s="123"/>
    </row>
    <row r="50" spans="1:8" s="119" customFormat="1" ht="13.5" customHeight="1">
      <c r="A50" s="108" t="s">
        <v>146</v>
      </c>
      <c r="B50" s="118"/>
      <c r="C50" s="399"/>
      <c r="D50" s="400"/>
      <c r="E50" s="399"/>
      <c r="F50" s="103"/>
      <c r="G50" s="344"/>
      <c r="H50" s="123"/>
    </row>
    <row r="51" spans="1:8" s="119" customFormat="1" ht="13.5" customHeight="1">
      <c r="A51" s="108" t="s">
        <v>147</v>
      </c>
      <c r="B51" s="118"/>
      <c r="C51" s="397">
        <v>2527329</v>
      </c>
      <c r="D51" s="398"/>
      <c r="E51" s="397">
        <v>2527329</v>
      </c>
      <c r="F51" s="103">
        <f>SUM(E51/C51)*100</f>
        <v>100</v>
      </c>
      <c r="G51" s="344"/>
      <c r="H51" s="123"/>
    </row>
    <row r="52" spans="1:8" s="119" customFormat="1" ht="13.5" customHeight="1">
      <c r="A52" s="108" t="s">
        <v>148</v>
      </c>
      <c r="B52" s="120">
        <v>366594516</v>
      </c>
      <c r="C52" s="397">
        <v>401644869</v>
      </c>
      <c r="D52" s="398"/>
      <c r="E52" s="397">
        <v>175570613</v>
      </c>
      <c r="F52" s="103">
        <f>SUM(E52/C52)*100</f>
        <v>43.712898271831278</v>
      </c>
      <c r="G52" s="344"/>
      <c r="H52" s="123"/>
    </row>
    <row r="53" spans="1:8" s="119" customFormat="1" ht="13.5" customHeight="1">
      <c r="A53" s="108" t="s">
        <v>149</v>
      </c>
      <c r="B53" s="121"/>
      <c r="D53" s="123"/>
      <c r="F53" s="103"/>
      <c r="G53" s="344"/>
      <c r="H53" s="123"/>
    </row>
    <row r="54" spans="1:8" s="119" customFormat="1" ht="13.5" customHeight="1">
      <c r="A54" s="101" t="s">
        <v>150</v>
      </c>
      <c r="B54" s="122">
        <f>SUM(B31:B53)</f>
        <v>423326381</v>
      </c>
      <c r="C54" s="122">
        <f>SUM(C31:C53)</f>
        <v>460904063</v>
      </c>
      <c r="D54" s="122">
        <f>SUM(D31:D53)</f>
        <v>0</v>
      </c>
      <c r="E54" s="122">
        <f>SUM(E31:E53)</f>
        <v>214130969</v>
      </c>
      <c r="F54" s="103">
        <f>SUM(E54/C54)*100</f>
        <v>46.458902446255934</v>
      </c>
      <c r="G54" s="344"/>
      <c r="H54" s="123"/>
    </row>
    <row r="55" spans="1:8" s="119" customFormat="1" ht="13.5" customHeight="1">
      <c r="A55" s="101" t="s">
        <v>151</v>
      </c>
      <c r="B55" s="121"/>
      <c r="D55" s="123"/>
      <c r="F55" s="103"/>
      <c r="G55" s="344"/>
      <c r="H55" s="123"/>
    </row>
    <row r="56" spans="1:8" s="119" customFormat="1" ht="13.5" customHeight="1">
      <c r="A56" s="116" t="s">
        <v>127</v>
      </c>
      <c r="B56" s="121"/>
      <c r="C56" s="473"/>
      <c r="D56" s="474"/>
      <c r="E56" s="473"/>
      <c r="F56" s="103"/>
      <c r="G56" s="344"/>
      <c r="H56" s="123"/>
    </row>
    <row r="57" spans="1:8" s="119" customFormat="1" ht="13.5" customHeight="1">
      <c r="A57" s="108" t="s">
        <v>128</v>
      </c>
      <c r="B57" s="121"/>
      <c r="C57" s="473">
        <v>654905</v>
      </c>
      <c r="D57" s="474"/>
      <c r="E57" s="473">
        <v>654905</v>
      </c>
      <c r="F57" s="103">
        <f t="shared" ref="F57:F116" si="2">SUM(E57/C57)*100</f>
        <v>100</v>
      </c>
      <c r="G57" s="344"/>
      <c r="H57" s="123"/>
    </row>
    <row r="58" spans="1:8" s="119" customFormat="1" ht="13.5" customHeight="1">
      <c r="A58" s="108" t="s">
        <v>129</v>
      </c>
      <c r="B58" s="121"/>
      <c r="C58" s="473"/>
      <c r="D58" s="474"/>
      <c r="E58" s="473"/>
      <c r="F58" s="103"/>
      <c r="G58" s="344"/>
      <c r="H58" s="123"/>
    </row>
    <row r="59" spans="1:8" s="119" customFormat="1" ht="13.5" customHeight="1">
      <c r="A59" s="108" t="s">
        <v>130</v>
      </c>
      <c r="B59" s="121"/>
      <c r="C59" s="473"/>
      <c r="D59" s="474"/>
      <c r="E59" s="473"/>
      <c r="F59" s="103"/>
      <c r="G59" s="344"/>
      <c r="H59" s="123"/>
    </row>
    <row r="60" spans="1:8" s="119" customFormat="1" ht="13.5" customHeight="1">
      <c r="A60" s="104" t="s">
        <v>131</v>
      </c>
      <c r="B60" s="121"/>
      <c r="C60" s="473"/>
      <c r="D60" s="474"/>
      <c r="E60" s="473"/>
      <c r="F60" s="103"/>
      <c r="G60" s="344"/>
      <c r="H60" s="123"/>
    </row>
    <row r="61" spans="1:8" s="119" customFormat="1" ht="13.5" customHeight="1">
      <c r="A61" s="104" t="s">
        <v>132</v>
      </c>
      <c r="B61" s="121"/>
      <c r="C61" s="473"/>
      <c r="D61" s="474"/>
      <c r="E61" s="473"/>
      <c r="F61" s="103"/>
      <c r="G61" s="344"/>
      <c r="H61" s="123"/>
    </row>
    <row r="62" spans="1:8" s="119" customFormat="1" ht="13.5" customHeight="1">
      <c r="A62" s="104" t="s">
        <v>133</v>
      </c>
      <c r="B62" s="120">
        <v>9085000</v>
      </c>
      <c r="C62" s="473">
        <v>9085000</v>
      </c>
      <c r="D62" s="474"/>
      <c r="E62" s="473">
        <v>2942718</v>
      </c>
      <c r="F62" s="103">
        <f t="shared" si="2"/>
        <v>32.390952118877273</v>
      </c>
      <c r="G62" s="344"/>
      <c r="H62" s="123"/>
    </row>
    <row r="63" spans="1:8" s="119" customFormat="1" ht="13.5" customHeight="1">
      <c r="A63" s="108" t="s">
        <v>134</v>
      </c>
      <c r="B63" s="121"/>
      <c r="C63" s="473"/>
      <c r="D63" s="474"/>
      <c r="E63" s="473"/>
      <c r="F63" s="103"/>
      <c r="G63" s="344"/>
      <c r="H63" s="123"/>
    </row>
    <row r="64" spans="1:8" s="119" customFormat="1" ht="13.5" customHeight="1">
      <c r="A64" s="108" t="s">
        <v>135</v>
      </c>
      <c r="B64" s="121"/>
      <c r="C64" s="473"/>
      <c r="D64" s="474"/>
      <c r="E64" s="473"/>
      <c r="F64" s="103"/>
      <c r="G64" s="344"/>
      <c r="H64" s="123"/>
    </row>
    <row r="65" spans="1:8" s="119" customFormat="1" ht="13.5" customHeight="1">
      <c r="A65" s="108" t="s">
        <v>136</v>
      </c>
      <c r="B65" s="121"/>
      <c r="C65" s="473"/>
      <c r="D65" s="474"/>
      <c r="E65" s="473"/>
      <c r="F65" s="103"/>
      <c r="G65" s="344"/>
      <c r="H65" s="123"/>
    </row>
    <row r="66" spans="1:8" s="119" customFormat="1" ht="13.5" customHeight="1">
      <c r="A66" s="108" t="s">
        <v>137</v>
      </c>
      <c r="B66" s="121"/>
      <c r="C66" s="473"/>
      <c r="D66" s="474"/>
      <c r="E66" s="473"/>
      <c r="F66" s="103"/>
      <c r="G66" s="344"/>
      <c r="H66" s="123"/>
    </row>
    <row r="67" spans="1:8" s="119" customFormat="1" ht="13.5" customHeight="1">
      <c r="A67" s="108" t="s">
        <v>138</v>
      </c>
      <c r="B67" s="121"/>
      <c r="C67" s="473"/>
      <c r="D67" s="474"/>
      <c r="E67" s="473">
        <v>1</v>
      </c>
      <c r="F67" s="103"/>
      <c r="G67" s="344"/>
      <c r="H67" s="123"/>
    </row>
    <row r="68" spans="1:8" s="119" customFormat="1" ht="13.5" customHeight="1">
      <c r="A68" s="104" t="s">
        <v>139</v>
      </c>
      <c r="B68" s="121"/>
      <c r="C68" s="473"/>
      <c r="D68" s="474"/>
      <c r="E68" s="473"/>
      <c r="F68" s="103"/>
      <c r="G68" s="344"/>
      <c r="H68" s="123"/>
    </row>
    <row r="69" spans="1:8" s="119" customFormat="1" ht="13.5" customHeight="1">
      <c r="A69" s="117" t="s">
        <v>140</v>
      </c>
      <c r="B69" s="121"/>
      <c r="C69" s="473">
        <v>25000</v>
      </c>
      <c r="D69" s="474"/>
      <c r="E69" s="473">
        <v>25000</v>
      </c>
      <c r="F69" s="103">
        <f t="shared" si="2"/>
        <v>100</v>
      </c>
      <c r="G69" s="344"/>
      <c r="H69" s="123"/>
    </row>
    <row r="70" spans="1:8" s="119" customFormat="1" ht="13.5" customHeight="1">
      <c r="A70" s="117" t="s">
        <v>141</v>
      </c>
      <c r="B70" s="121"/>
      <c r="C70" s="473"/>
      <c r="D70" s="474"/>
      <c r="E70" s="473">
        <v>1204</v>
      </c>
      <c r="F70" s="103"/>
      <c r="G70" s="344"/>
      <c r="H70" s="123"/>
    </row>
    <row r="71" spans="1:8" s="119" customFormat="1" ht="13.5" customHeight="1">
      <c r="A71" s="117" t="s">
        <v>142</v>
      </c>
      <c r="B71" s="121"/>
      <c r="C71" s="473"/>
      <c r="D71" s="474"/>
      <c r="E71" s="473"/>
      <c r="F71" s="103"/>
      <c r="G71" s="344"/>
      <c r="H71" s="123"/>
    </row>
    <row r="72" spans="1:8" s="119" customFormat="1" ht="13.5" customHeight="1">
      <c r="A72" s="104" t="s">
        <v>143</v>
      </c>
      <c r="B72" s="121"/>
      <c r="C72" s="473">
        <v>51450</v>
      </c>
      <c r="D72" s="474"/>
      <c r="E72" s="473">
        <v>116050</v>
      </c>
      <c r="F72" s="103">
        <f t="shared" si="2"/>
        <v>225.55879494655008</v>
      </c>
      <c r="G72" s="344"/>
      <c r="H72" s="123"/>
    </row>
    <row r="73" spans="1:8" s="119" customFormat="1" ht="13.5" customHeight="1">
      <c r="A73" s="104" t="s">
        <v>144</v>
      </c>
      <c r="B73" s="121"/>
      <c r="C73" s="473"/>
      <c r="D73" s="474"/>
      <c r="E73" s="473"/>
      <c r="F73" s="103"/>
      <c r="G73" s="344"/>
      <c r="H73" s="123"/>
    </row>
    <row r="74" spans="1:8" s="119" customFormat="1" ht="13.5" customHeight="1">
      <c r="A74" s="104" t="s">
        <v>145</v>
      </c>
      <c r="B74" s="121"/>
      <c r="C74" s="473"/>
      <c r="D74" s="474"/>
      <c r="E74" s="473"/>
      <c r="F74" s="103"/>
      <c r="G74" s="344"/>
      <c r="H74" s="123"/>
    </row>
    <row r="75" spans="1:8" s="119" customFormat="1" ht="13.5" customHeight="1">
      <c r="A75" s="108" t="s">
        <v>146</v>
      </c>
      <c r="B75" s="121"/>
      <c r="C75" s="473"/>
      <c r="D75" s="474"/>
      <c r="E75" s="473"/>
      <c r="F75" s="103"/>
      <c r="G75" s="344"/>
      <c r="H75" s="123"/>
    </row>
    <row r="76" spans="1:8" s="119" customFormat="1" ht="13.5" customHeight="1">
      <c r="A76" s="108" t="s">
        <v>147</v>
      </c>
      <c r="B76" s="121"/>
      <c r="C76" s="473">
        <v>1194263</v>
      </c>
      <c r="D76" s="474"/>
      <c r="E76" s="473">
        <v>1194263</v>
      </c>
      <c r="F76" s="103">
        <f t="shared" si="2"/>
        <v>100</v>
      </c>
      <c r="G76" s="344"/>
      <c r="H76" s="123"/>
    </row>
    <row r="77" spans="1:8" s="119" customFormat="1" ht="13.5" customHeight="1">
      <c r="A77" s="108" t="s">
        <v>148</v>
      </c>
      <c r="B77" s="120">
        <v>475278979</v>
      </c>
      <c r="C77" s="473">
        <v>491038897</v>
      </c>
      <c r="D77" s="474"/>
      <c r="E77" s="473">
        <v>234913484</v>
      </c>
      <c r="F77" s="103">
        <f t="shared" si="2"/>
        <v>47.840096871185338</v>
      </c>
      <c r="G77" s="344"/>
      <c r="H77" s="123"/>
    </row>
    <row r="78" spans="1:8" s="119" customFormat="1" ht="13.5" customHeight="1">
      <c r="A78" s="108" t="s">
        <v>149</v>
      </c>
      <c r="B78" s="121"/>
      <c r="C78" s="473"/>
      <c r="D78" s="474"/>
      <c r="E78" s="473"/>
      <c r="F78" s="103"/>
      <c r="G78" s="344"/>
      <c r="H78" s="123"/>
    </row>
    <row r="79" spans="1:8" s="119" customFormat="1" ht="13.5" customHeight="1">
      <c r="A79" s="101" t="s">
        <v>150</v>
      </c>
      <c r="B79" s="122">
        <f>SUM(B56:B78)</f>
        <v>484363979</v>
      </c>
      <c r="C79" s="122">
        <f t="shared" ref="C79:E79" si="3">SUM(C56:C78)</f>
        <v>502049515</v>
      </c>
      <c r="D79" s="122">
        <f t="shared" si="3"/>
        <v>0</v>
      </c>
      <c r="E79" s="122">
        <f t="shared" si="3"/>
        <v>239847625</v>
      </c>
      <c r="F79" s="103">
        <f t="shared" si="2"/>
        <v>47.773699173875315</v>
      </c>
      <c r="G79" s="344"/>
      <c r="H79" s="123"/>
    </row>
    <row r="80" spans="1:8" s="119" customFormat="1" ht="13.5" customHeight="1">
      <c r="A80" s="101" t="s">
        <v>152</v>
      </c>
      <c r="B80" s="121"/>
      <c r="D80" s="123"/>
      <c r="F80" s="103"/>
      <c r="G80" s="344"/>
      <c r="H80" s="123"/>
    </row>
    <row r="81" spans="1:8" s="119" customFormat="1" ht="13.5" customHeight="1">
      <c r="A81" s="116" t="s">
        <v>127</v>
      </c>
      <c r="B81" s="121"/>
      <c r="C81" s="473"/>
      <c r="D81" s="474"/>
      <c r="E81" s="473"/>
      <c r="F81" s="103"/>
      <c r="G81" s="344"/>
      <c r="H81" s="123"/>
    </row>
    <row r="82" spans="1:8" s="119" customFormat="1" ht="13.5" customHeight="1">
      <c r="A82" s="108" t="s">
        <v>128</v>
      </c>
      <c r="B82" s="120"/>
      <c r="C82" s="473">
        <v>5216980</v>
      </c>
      <c r="D82" s="474"/>
      <c r="E82" s="473">
        <v>5216980</v>
      </c>
      <c r="F82" s="103">
        <f t="shared" si="2"/>
        <v>100</v>
      </c>
      <c r="G82" s="344"/>
      <c r="H82" s="123"/>
    </row>
    <row r="83" spans="1:8" s="119" customFormat="1" ht="13.5" customHeight="1">
      <c r="A83" s="108" t="s">
        <v>129</v>
      </c>
      <c r="B83" s="121"/>
      <c r="C83" s="473"/>
      <c r="D83" s="474"/>
      <c r="E83" s="473"/>
      <c r="F83" s="103"/>
      <c r="G83" s="344"/>
      <c r="H83" s="123"/>
    </row>
    <row r="84" spans="1:8" s="119" customFormat="1" ht="13.5" customHeight="1">
      <c r="A84" s="108" t="s">
        <v>130</v>
      </c>
      <c r="B84" s="118"/>
      <c r="C84" s="473"/>
      <c r="D84" s="474"/>
      <c r="E84" s="473"/>
      <c r="F84" s="103"/>
      <c r="G84" s="344"/>
      <c r="H84" s="123"/>
    </row>
    <row r="85" spans="1:8" s="119" customFormat="1" ht="13.5" customHeight="1">
      <c r="A85" s="104" t="s">
        <v>131</v>
      </c>
      <c r="B85" s="124"/>
      <c r="C85" s="473"/>
      <c r="D85" s="474"/>
      <c r="E85" s="473"/>
      <c r="F85" s="103"/>
      <c r="G85" s="344"/>
      <c r="H85" s="123"/>
    </row>
    <row r="86" spans="1:8" ht="13.5" customHeight="1">
      <c r="A86" s="104" t="s">
        <v>132</v>
      </c>
      <c r="B86" s="109">
        <v>4350000</v>
      </c>
      <c r="C86" s="473">
        <v>4350000</v>
      </c>
      <c r="D86" s="474"/>
      <c r="E86" s="473">
        <v>3098250</v>
      </c>
      <c r="F86" s="103">
        <f t="shared" si="2"/>
        <v>71.224137931034477</v>
      </c>
    </row>
    <row r="87" spans="1:8" ht="13.5" customHeight="1">
      <c r="A87" s="104" t="s">
        <v>133</v>
      </c>
      <c r="B87" s="109"/>
      <c r="C87" s="473"/>
      <c r="D87" s="474"/>
      <c r="E87" s="473">
        <v>2406149</v>
      </c>
    </row>
    <row r="88" spans="1:8" ht="13.5" customHeight="1">
      <c r="A88" s="108" t="s">
        <v>134</v>
      </c>
      <c r="B88" s="109"/>
      <c r="C88" s="473"/>
      <c r="D88" s="474"/>
      <c r="E88" s="473"/>
    </row>
    <row r="89" spans="1:8" ht="13.5" customHeight="1">
      <c r="A89" s="108" t="s">
        <v>135</v>
      </c>
      <c r="B89" s="109"/>
      <c r="C89" s="473"/>
      <c r="D89" s="474"/>
      <c r="E89" s="473"/>
    </row>
    <row r="90" spans="1:8" ht="13.5" customHeight="1">
      <c r="A90" s="108" t="s">
        <v>136</v>
      </c>
      <c r="B90" s="109">
        <v>1175000</v>
      </c>
      <c r="C90" s="473">
        <v>1175000</v>
      </c>
      <c r="D90" s="474"/>
      <c r="E90" s="473">
        <v>1486176</v>
      </c>
      <c r="F90" s="103">
        <f t="shared" si="2"/>
        <v>126.48306382978723</v>
      </c>
    </row>
    <row r="91" spans="1:8" ht="13.5" customHeight="1">
      <c r="A91" s="108" t="s">
        <v>137</v>
      </c>
      <c r="B91" s="109">
        <v>5083000</v>
      </c>
      <c r="C91" s="473">
        <v>5083000</v>
      </c>
      <c r="D91" s="474"/>
      <c r="E91" s="473">
        <v>3197000</v>
      </c>
      <c r="F91" s="103">
        <f t="shared" si="2"/>
        <v>62.895927601809952</v>
      </c>
    </row>
    <row r="92" spans="1:8" ht="13.5" customHeight="1">
      <c r="A92" s="108" t="s">
        <v>138</v>
      </c>
      <c r="B92" s="109"/>
      <c r="C92" s="473"/>
      <c r="D92" s="474"/>
      <c r="E92" s="473">
        <v>16</v>
      </c>
    </row>
    <row r="93" spans="1:8" ht="13.5" customHeight="1">
      <c r="A93" s="104" t="s">
        <v>139</v>
      </c>
      <c r="B93" s="109"/>
      <c r="C93" s="473"/>
      <c r="D93" s="474"/>
      <c r="E93" s="473"/>
    </row>
    <row r="94" spans="1:8" ht="13.5" customHeight="1">
      <c r="A94" s="117" t="s">
        <v>140</v>
      </c>
      <c r="B94" s="109"/>
      <c r="C94" s="473"/>
      <c r="D94" s="474"/>
      <c r="E94" s="473"/>
    </row>
    <row r="95" spans="1:8" ht="13.5" customHeight="1">
      <c r="A95" s="117" t="s">
        <v>141</v>
      </c>
      <c r="B95" s="109"/>
      <c r="C95" s="473"/>
      <c r="D95" s="474"/>
      <c r="E95" s="473">
        <v>1128</v>
      </c>
    </row>
    <row r="96" spans="1:8" ht="13.5" customHeight="1">
      <c r="A96" s="117" t="s">
        <v>142</v>
      </c>
      <c r="B96" s="109"/>
      <c r="C96" s="473"/>
      <c r="D96" s="474"/>
      <c r="E96" s="473"/>
    </row>
    <row r="97" spans="1:6" ht="13.5" customHeight="1">
      <c r="A97" s="104" t="s">
        <v>143</v>
      </c>
      <c r="B97" s="109"/>
      <c r="C97" s="473">
        <v>85000</v>
      </c>
      <c r="D97" s="474"/>
      <c r="E97" s="473">
        <v>85000</v>
      </c>
      <c r="F97" s="103">
        <f t="shared" si="2"/>
        <v>100</v>
      </c>
    </row>
    <row r="98" spans="1:6" ht="13.5" customHeight="1">
      <c r="A98" s="104" t="s">
        <v>144</v>
      </c>
      <c r="B98" s="109"/>
      <c r="C98" s="473"/>
      <c r="D98" s="474"/>
      <c r="E98" s="473"/>
    </row>
    <row r="99" spans="1:6" ht="13.5" customHeight="1">
      <c r="A99" s="104" t="s">
        <v>145</v>
      </c>
      <c r="B99" s="109"/>
      <c r="C99" s="473"/>
      <c r="D99" s="474"/>
      <c r="E99" s="473"/>
    </row>
    <row r="100" spans="1:6" ht="13.5" customHeight="1">
      <c r="A100" s="108" t="s">
        <v>146</v>
      </c>
      <c r="B100" s="109"/>
      <c r="C100" s="473"/>
      <c r="D100" s="474"/>
      <c r="E100" s="473"/>
    </row>
    <row r="101" spans="1:6" ht="13.5" customHeight="1">
      <c r="A101" s="108" t="s">
        <v>147</v>
      </c>
      <c r="B101" s="109"/>
      <c r="C101" s="473">
        <v>61742593</v>
      </c>
      <c r="D101" s="474"/>
      <c r="E101" s="473">
        <v>61742593</v>
      </c>
      <c r="F101" s="103">
        <f t="shared" si="2"/>
        <v>100</v>
      </c>
    </row>
    <row r="102" spans="1:6" ht="13.5" customHeight="1">
      <c r="A102" s="108" t="s">
        <v>148</v>
      </c>
      <c r="B102" s="109">
        <v>77380791</v>
      </c>
      <c r="C102" s="473">
        <v>77410791</v>
      </c>
      <c r="D102" s="474"/>
      <c r="E102" s="473">
        <v>40215588</v>
      </c>
      <c r="F102" s="103">
        <f t="shared" si="2"/>
        <v>51.95088111165277</v>
      </c>
    </row>
    <row r="103" spans="1:6" ht="13.5" customHeight="1">
      <c r="A103" s="108" t="s">
        <v>149</v>
      </c>
      <c r="B103" s="109"/>
      <c r="C103" s="473"/>
      <c r="D103" s="474"/>
      <c r="E103" s="473"/>
    </row>
    <row r="104" spans="1:6" ht="13.5" customHeight="1">
      <c r="A104" s="125" t="s">
        <v>150</v>
      </c>
      <c r="B104" s="115">
        <f>SUM(B81:B103)</f>
        <v>87988791</v>
      </c>
      <c r="C104" s="115">
        <f t="shared" ref="C104:E104" si="4">SUM(C81:C103)</f>
        <v>155063364</v>
      </c>
      <c r="D104" s="115">
        <f t="shared" si="4"/>
        <v>0</v>
      </c>
      <c r="E104" s="115">
        <f t="shared" si="4"/>
        <v>117448880</v>
      </c>
      <c r="F104" s="103">
        <f t="shared" si="2"/>
        <v>75.742507430704265</v>
      </c>
    </row>
    <row r="105" spans="1:6" ht="13.5" customHeight="1">
      <c r="A105" s="101" t="s">
        <v>235</v>
      </c>
      <c r="B105" s="109"/>
      <c r="D105" s="99"/>
    </row>
    <row r="106" spans="1:6" ht="13.5" customHeight="1">
      <c r="A106" s="116" t="s">
        <v>127</v>
      </c>
      <c r="B106" s="109"/>
      <c r="D106" s="99"/>
    </row>
    <row r="107" spans="1:6" ht="13.5" customHeight="1">
      <c r="A107" s="108" t="s">
        <v>128</v>
      </c>
      <c r="B107" s="109">
        <v>3400000</v>
      </c>
      <c r="C107" s="402">
        <v>4562533</v>
      </c>
      <c r="D107" s="403">
        <v>4562533</v>
      </c>
      <c r="E107" s="402">
        <v>4562533</v>
      </c>
      <c r="F107" s="103">
        <f t="shared" si="2"/>
        <v>100</v>
      </c>
    </row>
    <row r="108" spans="1:6" ht="13.5" customHeight="1">
      <c r="A108" s="108" t="s">
        <v>129</v>
      </c>
      <c r="B108" s="109"/>
      <c r="C108" s="402"/>
      <c r="D108" s="403"/>
      <c r="E108" s="402"/>
    </row>
    <row r="109" spans="1:6" ht="13.5" customHeight="1">
      <c r="A109" s="108" t="s">
        <v>130</v>
      </c>
      <c r="B109" s="109"/>
      <c r="C109" s="402"/>
      <c r="D109" s="403"/>
      <c r="E109" s="402"/>
    </row>
    <row r="110" spans="1:6" ht="13.5" customHeight="1">
      <c r="A110" s="104" t="s">
        <v>131</v>
      </c>
      <c r="B110" s="109">
        <v>220000</v>
      </c>
      <c r="C110" s="402">
        <v>220000</v>
      </c>
      <c r="D110" s="403">
        <v>0</v>
      </c>
      <c r="E110" s="402">
        <v>0</v>
      </c>
      <c r="F110" s="103">
        <f t="shared" si="2"/>
        <v>0</v>
      </c>
    </row>
    <row r="111" spans="1:6" ht="13.5" customHeight="1">
      <c r="A111" s="104" t="s">
        <v>132</v>
      </c>
      <c r="B111" s="109">
        <v>11075000</v>
      </c>
      <c r="C111" s="402">
        <v>11075000</v>
      </c>
      <c r="D111" s="403">
        <v>5692267</v>
      </c>
      <c r="E111" s="402">
        <v>5692267</v>
      </c>
      <c r="F111" s="103">
        <f t="shared" si="2"/>
        <v>51.397444695259594</v>
      </c>
    </row>
    <row r="112" spans="1:6" ht="13.5" customHeight="1">
      <c r="A112" s="104" t="s">
        <v>133</v>
      </c>
      <c r="B112" s="109">
        <v>2662000</v>
      </c>
      <c r="C112" s="402">
        <v>2662000</v>
      </c>
      <c r="D112" s="403">
        <v>2241999</v>
      </c>
      <c r="E112" s="402">
        <v>2241999</v>
      </c>
      <c r="F112" s="103">
        <f t="shared" si="2"/>
        <v>84.222351615326815</v>
      </c>
    </row>
    <row r="113" spans="1:8" s="127" customFormat="1" ht="13.5" customHeight="1">
      <c r="A113" s="108" t="s">
        <v>134</v>
      </c>
      <c r="B113" s="126"/>
      <c r="C113" s="494"/>
      <c r="D113" s="495"/>
      <c r="E113" s="494"/>
      <c r="F113" s="103"/>
      <c r="G113" s="345"/>
      <c r="H113" s="143"/>
    </row>
    <row r="114" spans="1:8" s="127" customFormat="1" ht="13.5" customHeight="1">
      <c r="A114" s="108" t="s">
        <v>135</v>
      </c>
      <c r="B114" s="126"/>
      <c r="C114" s="494"/>
      <c r="D114" s="495"/>
      <c r="E114" s="494"/>
      <c r="F114" s="103"/>
      <c r="G114" s="345"/>
      <c r="H114" s="143"/>
    </row>
    <row r="115" spans="1:8" s="127" customFormat="1" ht="13.5" customHeight="1">
      <c r="A115" s="108" t="s">
        <v>136</v>
      </c>
      <c r="B115" s="109">
        <v>3768000</v>
      </c>
      <c r="C115" s="494">
        <v>3768000</v>
      </c>
      <c r="D115" s="495">
        <v>2142256</v>
      </c>
      <c r="E115" s="494">
        <v>2142256</v>
      </c>
      <c r="F115" s="103">
        <f t="shared" si="2"/>
        <v>56.853927813163487</v>
      </c>
      <c r="G115" s="345"/>
      <c r="H115" s="143"/>
    </row>
    <row r="116" spans="1:8" ht="13.5" customHeight="1">
      <c r="A116" s="108" t="s">
        <v>137</v>
      </c>
      <c r="B116" s="109">
        <v>9619000</v>
      </c>
      <c r="C116" s="402">
        <v>9619000</v>
      </c>
      <c r="D116" s="403">
        <v>2292000</v>
      </c>
      <c r="E116" s="402">
        <v>2292000</v>
      </c>
      <c r="F116" s="103">
        <f t="shared" si="2"/>
        <v>23.827840731884812</v>
      </c>
    </row>
    <row r="117" spans="1:8" ht="13.5" customHeight="1">
      <c r="A117" s="108" t="s">
        <v>138</v>
      </c>
      <c r="B117" s="109"/>
      <c r="C117" s="402"/>
      <c r="D117" s="403">
        <v>2</v>
      </c>
      <c r="E117" s="402">
        <v>2</v>
      </c>
    </row>
    <row r="118" spans="1:8" ht="13.5" customHeight="1">
      <c r="A118" s="104" t="s">
        <v>139</v>
      </c>
      <c r="B118" s="109"/>
      <c r="C118" s="402"/>
      <c r="D118" s="403"/>
      <c r="E118" s="402"/>
    </row>
    <row r="119" spans="1:8" s="127" customFormat="1" ht="13.5" customHeight="1">
      <c r="A119" s="117" t="s">
        <v>140</v>
      </c>
      <c r="B119" s="126"/>
      <c r="C119" s="494"/>
      <c r="D119" s="495"/>
      <c r="E119" s="494"/>
      <c r="F119" s="103"/>
      <c r="G119" s="345"/>
      <c r="H119" s="143"/>
    </row>
    <row r="120" spans="1:8" s="127" customFormat="1" ht="13.5" customHeight="1">
      <c r="A120" s="117" t="s">
        <v>141</v>
      </c>
      <c r="B120" s="126"/>
      <c r="C120" s="494"/>
      <c r="D120" s="495">
        <v>5818</v>
      </c>
      <c r="E120" s="494">
        <v>5818</v>
      </c>
      <c r="F120" s="103"/>
      <c r="G120" s="345"/>
      <c r="H120" s="143"/>
    </row>
    <row r="121" spans="1:8" ht="13.5" customHeight="1">
      <c r="A121" s="117" t="s">
        <v>142</v>
      </c>
      <c r="B121" s="109"/>
      <c r="C121" s="402"/>
      <c r="D121" s="403"/>
      <c r="E121" s="402"/>
    </row>
    <row r="122" spans="1:8" ht="13.5" customHeight="1">
      <c r="A122" s="104" t="s">
        <v>143</v>
      </c>
      <c r="B122" s="109"/>
      <c r="C122" s="402">
        <v>100000</v>
      </c>
      <c r="D122" s="403">
        <v>100000</v>
      </c>
      <c r="E122" s="402">
        <v>100000</v>
      </c>
      <c r="F122" s="103">
        <f t="shared" ref="F122:F154" si="5">SUM(E122/C122)*100</f>
        <v>100</v>
      </c>
    </row>
    <row r="123" spans="1:8" ht="13.5" customHeight="1">
      <c r="A123" s="104" t="s">
        <v>144</v>
      </c>
      <c r="B123" s="109"/>
      <c r="C123" s="402"/>
      <c r="D123" s="403"/>
      <c r="E123" s="402"/>
    </row>
    <row r="124" spans="1:8" ht="13.5" customHeight="1">
      <c r="A124" s="104" t="s">
        <v>145</v>
      </c>
      <c r="B124" s="109"/>
      <c r="C124" s="402"/>
      <c r="D124" s="403"/>
      <c r="E124" s="402"/>
    </row>
    <row r="125" spans="1:8" ht="13.5" customHeight="1">
      <c r="A125" s="108" t="s">
        <v>146</v>
      </c>
      <c r="B125" s="109"/>
      <c r="C125" s="402"/>
      <c r="D125" s="403"/>
      <c r="E125" s="402"/>
    </row>
    <row r="126" spans="1:8" ht="13.5" customHeight="1">
      <c r="A126" s="108" t="s">
        <v>147</v>
      </c>
      <c r="B126" s="109"/>
      <c r="C126" s="402">
        <v>8490729</v>
      </c>
      <c r="D126" s="403">
        <v>8490729</v>
      </c>
      <c r="E126" s="402">
        <v>8490729</v>
      </c>
      <c r="F126" s="103">
        <f t="shared" si="5"/>
        <v>100</v>
      </c>
    </row>
    <row r="127" spans="1:8" ht="13.5" customHeight="1">
      <c r="A127" s="108" t="s">
        <v>148</v>
      </c>
      <c r="B127" s="109">
        <v>78501178</v>
      </c>
      <c r="C127" s="402">
        <v>108009918</v>
      </c>
      <c r="D127" s="403">
        <v>65112614</v>
      </c>
      <c r="E127" s="402">
        <v>65112614</v>
      </c>
      <c r="F127" s="103">
        <f t="shared" si="5"/>
        <v>60.283921333964905</v>
      </c>
    </row>
    <row r="128" spans="1:8" ht="13.5" customHeight="1">
      <c r="A128" s="108" t="s">
        <v>149</v>
      </c>
      <c r="B128" s="109"/>
      <c r="D128" s="99"/>
    </row>
    <row r="129" spans="1:7" ht="13.5" customHeight="1">
      <c r="A129" s="101" t="s">
        <v>150</v>
      </c>
      <c r="B129" s="115">
        <f>SUM(B106:B128)</f>
        <v>109245178</v>
      </c>
      <c r="C129" s="115">
        <f t="shared" ref="C129:E129" si="6">SUM(C106:C128)</f>
        <v>148507180</v>
      </c>
      <c r="D129" s="115">
        <f t="shared" si="6"/>
        <v>90640218</v>
      </c>
      <c r="E129" s="115">
        <f t="shared" si="6"/>
        <v>90640218</v>
      </c>
      <c r="F129" s="103">
        <f t="shared" si="5"/>
        <v>61.034232822951729</v>
      </c>
      <c r="G129" s="552"/>
    </row>
    <row r="130" spans="1:7" ht="13.5" customHeight="1">
      <c r="A130" s="101" t="s">
        <v>153</v>
      </c>
      <c r="B130" s="109"/>
      <c r="D130" s="99"/>
      <c r="G130" s="552"/>
    </row>
    <row r="131" spans="1:7" ht="13.5" customHeight="1">
      <c r="A131" s="116" t="s">
        <v>127</v>
      </c>
      <c r="B131" s="128"/>
      <c r="C131" s="449"/>
      <c r="D131" s="487"/>
      <c r="E131" s="449"/>
      <c r="G131" s="552"/>
    </row>
    <row r="132" spans="1:7" ht="13.5" customHeight="1">
      <c r="A132" s="108" t="s">
        <v>128</v>
      </c>
      <c r="B132" s="128"/>
      <c r="C132" s="449"/>
      <c r="D132" s="487"/>
      <c r="E132" s="449"/>
      <c r="G132" s="552"/>
    </row>
    <row r="133" spans="1:7" ht="13.5" customHeight="1">
      <c r="A133" s="108" t="s">
        <v>129</v>
      </c>
      <c r="B133" s="128"/>
      <c r="C133" s="449"/>
      <c r="D133" s="487"/>
      <c r="E133" s="449"/>
      <c r="G133" s="552"/>
    </row>
    <row r="134" spans="1:7" ht="13.5" customHeight="1">
      <c r="A134" s="108" t="s">
        <v>130</v>
      </c>
      <c r="B134" s="129"/>
      <c r="C134" s="449"/>
      <c r="D134" s="487"/>
      <c r="E134" s="449"/>
      <c r="G134" s="552"/>
    </row>
    <row r="135" spans="1:7" ht="13.5" customHeight="1">
      <c r="A135" s="104" t="s">
        <v>131</v>
      </c>
      <c r="B135" s="129">
        <v>2988000</v>
      </c>
      <c r="C135" s="450">
        <v>2988000</v>
      </c>
      <c r="D135" s="487"/>
      <c r="E135" s="473">
        <v>1915603</v>
      </c>
      <c r="F135" s="103">
        <f t="shared" si="5"/>
        <v>64.109872824631864</v>
      </c>
      <c r="G135" s="552"/>
    </row>
    <row r="136" spans="1:7" ht="13.5" customHeight="1">
      <c r="A136" s="104" t="s">
        <v>132</v>
      </c>
      <c r="B136" s="129"/>
      <c r="C136" s="450">
        <v>3878000</v>
      </c>
      <c r="D136" s="487"/>
      <c r="E136" s="473"/>
      <c r="F136" s="103">
        <f t="shared" si="5"/>
        <v>0</v>
      </c>
      <c r="G136" s="552"/>
    </row>
    <row r="137" spans="1:7" ht="13.5" customHeight="1">
      <c r="A137" s="104" t="s">
        <v>133</v>
      </c>
      <c r="B137" s="129"/>
      <c r="C137" s="450"/>
      <c r="D137" s="487"/>
      <c r="E137" s="473"/>
      <c r="G137" s="552"/>
    </row>
    <row r="138" spans="1:7" ht="13.5" customHeight="1">
      <c r="A138" s="108" t="s">
        <v>134</v>
      </c>
      <c r="B138" s="129"/>
      <c r="C138" s="450"/>
      <c r="D138" s="487"/>
      <c r="E138" s="473"/>
      <c r="G138" s="552"/>
    </row>
    <row r="139" spans="1:7" ht="13.5" customHeight="1">
      <c r="A139" s="108" t="s">
        <v>135</v>
      </c>
      <c r="B139" s="129">
        <v>70000000</v>
      </c>
      <c r="C139" s="450">
        <v>70000000</v>
      </c>
      <c r="D139" s="487"/>
      <c r="E139" s="473">
        <v>32359731</v>
      </c>
      <c r="F139" s="103">
        <f t="shared" si="5"/>
        <v>46.228187142857138</v>
      </c>
      <c r="G139" s="552"/>
    </row>
    <row r="140" spans="1:7" ht="13.5" customHeight="1">
      <c r="A140" s="108" t="s">
        <v>136</v>
      </c>
      <c r="B140" s="129">
        <v>807000</v>
      </c>
      <c r="C140" s="450">
        <v>1854060</v>
      </c>
      <c r="D140" s="487"/>
      <c r="E140" s="473">
        <v>109933</v>
      </c>
      <c r="F140" s="103">
        <f t="shared" si="5"/>
        <v>5.9293118885041478</v>
      </c>
      <c r="G140" s="552"/>
    </row>
    <row r="141" spans="1:7" ht="13.5" customHeight="1">
      <c r="A141" s="108" t="s">
        <v>137</v>
      </c>
      <c r="B141" s="129"/>
      <c r="C141" s="450">
        <v>581000</v>
      </c>
      <c r="D141" s="487"/>
      <c r="E141" s="473">
        <v>1661000</v>
      </c>
      <c r="F141" s="103">
        <f t="shared" si="5"/>
        <v>285.88640275387263</v>
      </c>
      <c r="G141" s="552"/>
    </row>
    <row r="142" spans="1:7" ht="13.5" customHeight="1">
      <c r="A142" s="108" t="s">
        <v>138</v>
      </c>
      <c r="B142" s="129"/>
      <c r="C142" s="450"/>
      <c r="D142" s="487"/>
      <c r="E142" s="473">
        <v>1385</v>
      </c>
      <c r="G142" s="552"/>
    </row>
    <row r="143" spans="1:7" ht="13.5" customHeight="1">
      <c r="A143" s="104" t="s">
        <v>139</v>
      </c>
      <c r="B143" s="129"/>
      <c r="C143" s="450"/>
      <c r="D143" s="487"/>
      <c r="E143" s="473"/>
      <c r="G143" s="552"/>
    </row>
    <row r="144" spans="1:7" ht="13.5" customHeight="1">
      <c r="A144" s="117" t="s">
        <v>140</v>
      </c>
      <c r="B144" s="129"/>
      <c r="C144" s="450"/>
      <c r="D144" s="487"/>
      <c r="E144" s="473"/>
      <c r="G144" s="552"/>
    </row>
    <row r="145" spans="1:7" ht="13.5" customHeight="1">
      <c r="A145" s="117" t="s">
        <v>141</v>
      </c>
      <c r="B145" s="129"/>
      <c r="C145" s="450"/>
      <c r="D145" s="487"/>
      <c r="E145" s="473"/>
      <c r="G145" s="552"/>
    </row>
    <row r="146" spans="1:7" ht="13.5" customHeight="1">
      <c r="A146" s="117" t="s">
        <v>142</v>
      </c>
      <c r="B146" s="129"/>
      <c r="C146" s="450"/>
      <c r="D146" s="487"/>
      <c r="E146" s="473"/>
      <c r="G146" s="552"/>
    </row>
    <row r="147" spans="1:7" ht="13.5" customHeight="1">
      <c r="A147" s="104" t="s">
        <v>143</v>
      </c>
      <c r="B147" s="129"/>
      <c r="C147" s="450"/>
      <c r="D147" s="487"/>
      <c r="E147" s="473"/>
      <c r="G147" s="552"/>
    </row>
    <row r="148" spans="1:7" ht="13.5" customHeight="1">
      <c r="A148" s="104" t="s">
        <v>144</v>
      </c>
      <c r="B148" s="129"/>
      <c r="C148" s="450"/>
      <c r="D148" s="487"/>
      <c r="E148" s="473"/>
      <c r="G148" s="552"/>
    </row>
    <row r="149" spans="1:7" ht="13.5" customHeight="1">
      <c r="A149" s="104" t="s">
        <v>145</v>
      </c>
      <c r="B149" s="129"/>
      <c r="C149" s="450"/>
      <c r="D149" s="487"/>
      <c r="E149" s="473"/>
      <c r="G149" s="552"/>
    </row>
    <row r="150" spans="1:7" ht="13.5" customHeight="1">
      <c r="A150" s="108" t="s">
        <v>146</v>
      </c>
      <c r="B150" s="129"/>
      <c r="C150" s="450"/>
      <c r="D150" s="487"/>
      <c r="E150" s="473"/>
      <c r="G150" s="552"/>
    </row>
    <row r="151" spans="1:7" ht="13.5" customHeight="1">
      <c r="A151" s="108" t="s">
        <v>147</v>
      </c>
      <c r="B151" s="129"/>
      <c r="C151" s="450">
        <v>5090124</v>
      </c>
      <c r="D151" s="487"/>
      <c r="E151" s="473">
        <v>5090124</v>
      </c>
      <c r="F151" s="103">
        <f t="shared" si="5"/>
        <v>100</v>
      </c>
      <c r="G151" s="552"/>
    </row>
    <row r="152" spans="1:7" ht="13.5" customHeight="1">
      <c r="A152" s="108" t="s">
        <v>148</v>
      </c>
      <c r="B152" s="129">
        <v>200713586</v>
      </c>
      <c r="C152" s="450">
        <v>235947328</v>
      </c>
      <c r="D152" s="487"/>
      <c r="E152" s="473">
        <v>132028091</v>
      </c>
      <c r="F152" s="103">
        <f t="shared" si="5"/>
        <v>55.956595109227095</v>
      </c>
      <c r="G152" s="552"/>
    </row>
    <row r="153" spans="1:7" ht="13.5" customHeight="1">
      <c r="A153" s="108" t="s">
        <v>149</v>
      </c>
      <c r="B153" s="128"/>
      <c r="C153" s="450"/>
      <c r="D153" s="487"/>
      <c r="E153" s="450"/>
      <c r="G153" s="552"/>
    </row>
    <row r="154" spans="1:7" ht="13.5" customHeight="1">
      <c r="A154" s="101" t="s">
        <v>150</v>
      </c>
      <c r="B154" s="115">
        <f>SUM(B131:B153)</f>
        <v>274508586</v>
      </c>
      <c r="C154" s="115">
        <f t="shared" ref="C154:E154" si="7">SUM(C131:C153)</f>
        <v>320338512</v>
      </c>
      <c r="D154" s="115">
        <f t="shared" si="7"/>
        <v>0</v>
      </c>
      <c r="E154" s="115">
        <f t="shared" si="7"/>
        <v>173165867</v>
      </c>
      <c r="F154" s="103">
        <f t="shared" si="5"/>
        <v>54.057149082343244</v>
      </c>
      <c r="G154" s="552"/>
    </row>
    <row r="155" spans="1:7" ht="13.5" customHeight="1">
      <c r="A155" s="101" t="s">
        <v>154</v>
      </c>
      <c r="B155" s="109"/>
      <c r="D155" s="99"/>
      <c r="G155" s="552"/>
    </row>
    <row r="156" spans="1:7" ht="13.5" customHeight="1">
      <c r="A156" s="116" t="s">
        <v>127</v>
      </c>
      <c r="B156" s="109">
        <v>643329183</v>
      </c>
      <c r="C156" s="109">
        <v>668529183</v>
      </c>
      <c r="D156" s="448"/>
      <c r="E156" s="120">
        <v>373504958</v>
      </c>
      <c r="F156" s="103">
        <f>SUM(E156/C156*100)</f>
        <v>55.869656478406867</v>
      </c>
      <c r="G156" s="151"/>
    </row>
    <row r="157" spans="1:7" ht="13.5" customHeight="1">
      <c r="A157" s="108" t="s">
        <v>128</v>
      </c>
      <c r="B157" s="109"/>
      <c r="C157" s="109"/>
      <c r="D157" s="448"/>
      <c r="E157" s="120"/>
      <c r="G157" s="151"/>
    </row>
    <row r="158" spans="1:7" ht="13.5" customHeight="1">
      <c r="A158" s="108" t="s">
        <v>129</v>
      </c>
      <c r="B158" s="109"/>
      <c r="C158" s="109"/>
      <c r="D158" s="448"/>
      <c r="E158" s="120"/>
      <c r="G158" s="151"/>
    </row>
    <row r="159" spans="1:7" ht="13.5" customHeight="1">
      <c r="A159" s="108" t="s">
        <v>130</v>
      </c>
      <c r="C159" s="449"/>
      <c r="D159" s="448"/>
      <c r="E159" s="449"/>
      <c r="G159" s="151"/>
    </row>
    <row r="160" spans="1:7" ht="13.5" customHeight="1">
      <c r="A160" s="104" t="s">
        <v>131</v>
      </c>
      <c r="B160" s="109">
        <v>8667852</v>
      </c>
      <c r="C160" s="109">
        <v>8667852</v>
      </c>
      <c r="D160" s="448"/>
      <c r="E160" s="496">
        <v>3997474</v>
      </c>
      <c r="F160" s="103">
        <f t="shared" ref="F160:F179" si="8">SUM(E160/C160*100)</f>
        <v>46.118392422943998</v>
      </c>
    </row>
    <row r="161" spans="1:7" ht="13.5" customHeight="1">
      <c r="A161" s="104" t="s">
        <v>132</v>
      </c>
      <c r="B161" s="109">
        <v>20046015</v>
      </c>
      <c r="C161" s="109">
        <v>19973246</v>
      </c>
      <c r="D161" s="448"/>
      <c r="E161" s="120">
        <v>7633722</v>
      </c>
      <c r="F161" s="103">
        <f t="shared" si="8"/>
        <v>38.219736541571656</v>
      </c>
      <c r="G161" s="151"/>
    </row>
    <row r="162" spans="1:7" ht="13.5" customHeight="1">
      <c r="A162" s="104" t="s">
        <v>133</v>
      </c>
      <c r="B162" s="109">
        <v>1121556</v>
      </c>
      <c r="C162" s="109">
        <v>1121556</v>
      </c>
      <c r="D162" s="448"/>
      <c r="E162" s="120">
        <v>836604</v>
      </c>
      <c r="F162" s="103">
        <f t="shared" si="8"/>
        <v>74.59315451034098</v>
      </c>
      <c r="G162" s="151"/>
    </row>
    <row r="163" spans="1:7" ht="13.5" customHeight="1">
      <c r="A163" s="108" t="s">
        <v>134</v>
      </c>
      <c r="B163" s="109"/>
      <c r="C163" s="109"/>
      <c r="D163" s="448"/>
      <c r="E163" s="120"/>
      <c r="G163" s="151"/>
    </row>
    <row r="164" spans="1:7" ht="13.5" customHeight="1">
      <c r="A164" s="108" t="s">
        <v>135</v>
      </c>
      <c r="B164" s="109">
        <v>88604000</v>
      </c>
      <c r="C164" s="109">
        <v>88604000</v>
      </c>
      <c r="D164" s="448"/>
      <c r="E164" s="120">
        <v>42867848</v>
      </c>
      <c r="F164" s="103">
        <f t="shared" si="8"/>
        <v>48.381391359306583</v>
      </c>
      <c r="G164" s="151"/>
    </row>
    <row r="165" spans="1:7" ht="13.5" customHeight="1">
      <c r="A165" s="108" t="s">
        <v>136</v>
      </c>
      <c r="B165" s="109">
        <v>2076540</v>
      </c>
      <c r="C165" s="109">
        <v>2247104</v>
      </c>
      <c r="D165" s="448"/>
      <c r="E165" s="120">
        <v>950447</v>
      </c>
      <c r="F165" s="103">
        <f t="shared" si="8"/>
        <v>42.296529221611465</v>
      </c>
      <c r="G165" s="151"/>
    </row>
    <row r="166" spans="1:7" ht="13.5" customHeight="1">
      <c r="A166" s="108" t="s">
        <v>137</v>
      </c>
      <c r="B166" s="109"/>
      <c r="C166" s="109">
        <v>136000</v>
      </c>
      <c r="D166" s="448"/>
      <c r="E166" s="120">
        <v>136000</v>
      </c>
      <c r="F166" s="103">
        <f t="shared" si="8"/>
        <v>100</v>
      </c>
      <c r="G166" s="151"/>
    </row>
    <row r="167" spans="1:7" ht="13.5" customHeight="1">
      <c r="A167" s="108" t="s">
        <v>138</v>
      </c>
      <c r="B167" s="109"/>
      <c r="C167" s="109"/>
      <c r="D167" s="448"/>
      <c r="E167" s="120"/>
      <c r="G167" s="151"/>
    </row>
    <row r="168" spans="1:7" ht="13.5" customHeight="1">
      <c r="A168" s="104" t="s">
        <v>139</v>
      </c>
      <c r="B168" s="109"/>
      <c r="C168" s="109"/>
      <c r="D168" s="448"/>
      <c r="E168" s="120"/>
      <c r="G168" s="151"/>
    </row>
    <row r="169" spans="1:7" ht="13.5" customHeight="1">
      <c r="A169" s="117" t="s">
        <v>140</v>
      </c>
      <c r="B169" s="109"/>
      <c r="C169" s="109"/>
      <c r="D169" s="448"/>
      <c r="E169" s="120"/>
      <c r="G169" s="151"/>
    </row>
    <row r="170" spans="1:7" ht="13.5" customHeight="1">
      <c r="A170" s="117" t="s">
        <v>141</v>
      </c>
      <c r="B170" s="109"/>
      <c r="C170" s="109"/>
      <c r="D170" s="448"/>
      <c r="E170" s="120">
        <v>803</v>
      </c>
      <c r="G170" s="151"/>
    </row>
    <row r="171" spans="1:7" ht="13.5" customHeight="1">
      <c r="A171" s="117" t="s">
        <v>142</v>
      </c>
      <c r="B171" s="109"/>
      <c r="C171" s="109">
        <v>362205</v>
      </c>
      <c r="D171" s="448"/>
      <c r="E171" s="120">
        <v>362205</v>
      </c>
      <c r="F171" s="103">
        <f t="shared" si="8"/>
        <v>100</v>
      </c>
      <c r="G171" s="151"/>
    </row>
    <row r="172" spans="1:7" ht="13.5" customHeight="1">
      <c r="A172" s="104" t="s">
        <v>143</v>
      </c>
      <c r="B172" s="109"/>
      <c r="C172" s="109"/>
      <c r="D172" s="448"/>
      <c r="E172" s="120"/>
      <c r="G172" s="151"/>
    </row>
    <row r="173" spans="1:7" ht="13.5" customHeight="1">
      <c r="A173" s="104" t="s">
        <v>144</v>
      </c>
      <c r="B173" s="109"/>
      <c r="C173" s="109"/>
      <c r="D173" s="448"/>
      <c r="E173" s="120"/>
      <c r="G173" s="151"/>
    </row>
    <row r="174" spans="1:7" ht="13.5" customHeight="1">
      <c r="A174" s="104" t="s">
        <v>145</v>
      </c>
      <c r="B174" s="109"/>
      <c r="C174" s="109"/>
      <c r="D174" s="448"/>
      <c r="E174" s="120"/>
      <c r="G174" s="151"/>
    </row>
    <row r="175" spans="1:7" ht="13.5" customHeight="1">
      <c r="A175" s="108" t="s">
        <v>146</v>
      </c>
      <c r="B175" s="109"/>
      <c r="C175" s="109"/>
      <c r="D175" s="448"/>
      <c r="E175" s="120"/>
      <c r="G175" s="151"/>
    </row>
    <row r="176" spans="1:7" ht="13.5" customHeight="1">
      <c r="A176" s="108" t="s">
        <v>147</v>
      </c>
      <c r="B176" s="109"/>
      <c r="C176" s="109">
        <v>10296510</v>
      </c>
      <c r="D176" s="448"/>
      <c r="E176" s="120">
        <v>10296510</v>
      </c>
      <c r="F176" s="103">
        <f t="shared" si="8"/>
        <v>100</v>
      </c>
      <c r="G176" s="151"/>
    </row>
    <row r="177" spans="1:7" ht="13.5" customHeight="1">
      <c r="A177" s="108" t="s">
        <v>148</v>
      </c>
      <c r="B177" s="109">
        <v>461425869</v>
      </c>
      <c r="C177" s="109">
        <v>505235670</v>
      </c>
      <c r="D177" s="448"/>
      <c r="E177" s="120">
        <v>282661255</v>
      </c>
      <c r="F177" s="103">
        <f t="shared" si="8"/>
        <v>55.946417045336482</v>
      </c>
      <c r="G177" s="151"/>
    </row>
    <row r="178" spans="1:7" ht="13.5" customHeight="1">
      <c r="A178" s="108" t="s">
        <v>149</v>
      </c>
      <c r="B178" s="109"/>
      <c r="C178" s="450"/>
      <c r="D178" s="448"/>
      <c r="E178" s="450"/>
      <c r="G178" s="151"/>
    </row>
    <row r="179" spans="1:7" ht="13.5" customHeight="1">
      <c r="A179" s="101" t="s">
        <v>5</v>
      </c>
      <c r="B179" s="115">
        <f>SUM(B156:B178)</f>
        <v>1225271015</v>
      </c>
      <c r="C179" s="115">
        <f t="shared" ref="C179:E179" si="9">SUM(C156:C178)</f>
        <v>1305173326</v>
      </c>
      <c r="D179" s="115">
        <f t="shared" si="9"/>
        <v>0</v>
      </c>
      <c r="E179" s="115">
        <f t="shared" si="9"/>
        <v>723247826</v>
      </c>
      <c r="F179" s="103">
        <f t="shared" si="8"/>
        <v>55.413929444647572</v>
      </c>
      <c r="G179" s="151"/>
    </row>
    <row r="180" spans="1:7" ht="15" customHeight="1">
      <c r="A180" s="101" t="s">
        <v>155</v>
      </c>
      <c r="B180" s="109"/>
      <c r="D180" s="99"/>
      <c r="G180" s="151"/>
    </row>
    <row r="181" spans="1:7" ht="13.5" customHeight="1">
      <c r="A181" s="116" t="s">
        <v>127</v>
      </c>
      <c r="B181" s="109"/>
      <c r="C181" s="439">
        <v>4729248</v>
      </c>
      <c r="D181" s="99"/>
      <c r="E181" s="439">
        <v>4729248</v>
      </c>
      <c r="F181" s="103">
        <f>SUM(E181/C181*100)</f>
        <v>100</v>
      </c>
      <c r="G181" s="151"/>
    </row>
    <row r="182" spans="1:7" ht="13.5" customHeight="1">
      <c r="A182" s="108" t="s">
        <v>128</v>
      </c>
      <c r="B182" s="109"/>
      <c r="C182" s="439"/>
      <c r="D182" s="99"/>
      <c r="E182" s="439"/>
      <c r="G182" s="151"/>
    </row>
    <row r="183" spans="1:7" ht="13.5" customHeight="1">
      <c r="A183" s="108" t="s">
        <v>129</v>
      </c>
      <c r="B183" s="109"/>
      <c r="C183" s="439"/>
      <c r="D183" s="99"/>
      <c r="E183" s="439"/>
      <c r="G183" s="151"/>
    </row>
    <row r="184" spans="1:7" ht="13.5" customHeight="1">
      <c r="A184" s="108" t="s">
        <v>130</v>
      </c>
      <c r="B184" s="109"/>
      <c r="C184" s="439"/>
      <c r="D184" s="99"/>
      <c r="E184" s="439"/>
      <c r="G184" s="151"/>
    </row>
    <row r="185" spans="1:7" ht="13.5" customHeight="1">
      <c r="A185" s="104" t="s">
        <v>131</v>
      </c>
      <c r="B185" s="109"/>
      <c r="C185" s="439">
        <v>5830000</v>
      </c>
      <c r="D185" s="99"/>
      <c r="E185" s="439">
        <v>1671000</v>
      </c>
      <c r="F185" s="103">
        <f t="shared" ref="F185:F200" si="10">SUM(E185/C185*100)</f>
        <v>28.662092624356777</v>
      </c>
      <c r="G185" s="151"/>
    </row>
    <row r="186" spans="1:7" ht="13.5" customHeight="1">
      <c r="A186" s="104" t="s">
        <v>132</v>
      </c>
      <c r="B186" s="109">
        <v>5830000</v>
      </c>
      <c r="C186" s="439"/>
      <c r="D186" s="99"/>
      <c r="E186" s="439"/>
      <c r="G186" s="151"/>
    </row>
    <row r="187" spans="1:7" ht="13.5" customHeight="1">
      <c r="A187" s="104" t="s">
        <v>133</v>
      </c>
      <c r="B187" s="109"/>
      <c r="C187" s="439"/>
      <c r="D187" s="99"/>
      <c r="E187" s="439"/>
      <c r="G187" s="151"/>
    </row>
    <row r="188" spans="1:7" ht="13.5" customHeight="1">
      <c r="A188" s="108" t="s">
        <v>134</v>
      </c>
      <c r="B188" s="109"/>
      <c r="C188" s="439"/>
      <c r="D188" s="99"/>
      <c r="E188" s="439"/>
      <c r="G188" s="151"/>
    </row>
    <row r="189" spans="1:7" ht="13.5" customHeight="1">
      <c r="A189" s="108" t="s">
        <v>135</v>
      </c>
      <c r="B189" s="109"/>
      <c r="C189" s="439"/>
      <c r="D189" s="99"/>
      <c r="E189" s="439"/>
      <c r="G189" s="151"/>
    </row>
    <row r="190" spans="1:7" ht="13.5" customHeight="1">
      <c r="A190" s="108" t="s">
        <v>136</v>
      </c>
      <c r="B190" s="109"/>
      <c r="C190" s="439"/>
      <c r="D190" s="99"/>
      <c r="E190" s="439"/>
      <c r="G190" s="151"/>
    </row>
    <row r="191" spans="1:7" ht="13.5" customHeight="1">
      <c r="A191" s="108" t="s">
        <v>137</v>
      </c>
      <c r="B191" s="109"/>
      <c r="C191" s="439">
        <v>0</v>
      </c>
      <c r="D191" s="99"/>
      <c r="E191" s="439">
        <v>714</v>
      </c>
      <c r="G191" s="151"/>
    </row>
    <row r="192" spans="1:7" ht="13.5" customHeight="1">
      <c r="A192" s="108" t="s">
        <v>138</v>
      </c>
      <c r="B192" s="109"/>
      <c r="C192" s="439"/>
      <c r="D192" s="99"/>
      <c r="E192" s="439"/>
      <c r="G192" s="151"/>
    </row>
    <row r="193" spans="1:8" ht="13.5" customHeight="1">
      <c r="A193" s="104" t="s">
        <v>139</v>
      </c>
      <c r="B193" s="109"/>
      <c r="C193" s="439"/>
      <c r="D193" s="99"/>
      <c r="E193" s="439"/>
      <c r="F193" s="100"/>
    </row>
    <row r="194" spans="1:8" ht="13.5" customHeight="1">
      <c r="A194" s="117" t="s">
        <v>140</v>
      </c>
      <c r="B194" s="109"/>
      <c r="C194" s="439">
        <v>0</v>
      </c>
      <c r="D194" s="99"/>
      <c r="E194" s="439">
        <v>1157</v>
      </c>
      <c r="F194" s="100"/>
    </row>
    <row r="195" spans="1:8" ht="13.5" customHeight="1">
      <c r="A195" s="117" t="s">
        <v>141</v>
      </c>
      <c r="B195" s="109"/>
      <c r="C195" s="439"/>
      <c r="D195" s="99"/>
      <c r="E195" s="439"/>
      <c r="F195" s="100"/>
    </row>
    <row r="196" spans="1:8" ht="13.5" customHeight="1">
      <c r="A196" s="117" t="s">
        <v>142</v>
      </c>
      <c r="B196" s="109"/>
      <c r="C196" s="439"/>
      <c r="D196" s="99"/>
      <c r="E196" s="439"/>
      <c r="F196" s="100"/>
    </row>
    <row r="197" spans="1:8" ht="13.5" customHeight="1">
      <c r="A197" s="104" t="s">
        <v>143</v>
      </c>
      <c r="B197" s="109"/>
      <c r="C197" s="439"/>
      <c r="D197" s="99"/>
      <c r="E197" s="439"/>
      <c r="F197" s="100"/>
    </row>
    <row r="198" spans="1:8" ht="13.5" customHeight="1">
      <c r="A198" s="104" t="s">
        <v>144</v>
      </c>
      <c r="B198" s="109"/>
      <c r="C198" s="439"/>
      <c r="D198" s="99"/>
      <c r="E198" s="439"/>
      <c r="F198" s="100"/>
    </row>
    <row r="199" spans="1:8" ht="13.5" customHeight="1">
      <c r="A199" s="104" t="s">
        <v>145</v>
      </c>
      <c r="B199" s="109"/>
      <c r="C199" s="439"/>
      <c r="D199" s="99"/>
      <c r="E199" s="439"/>
      <c r="F199" s="100"/>
    </row>
    <row r="200" spans="1:8" ht="13.5" customHeight="1">
      <c r="A200" s="108" t="s">
        <v>146</v>
      </c>
      <c r="B200" s="109"/>
      <c r="C200" s="439">
        <v>4482389</v>
      </c>
      <c r="D200" s="99"/>
      <c r="E200" s="439">
        <v>4482389</v>
      </c>
      <c r="F200" s="100">
        <f t="shared" si="10"/>
        <v>100</v>
      </c>
    </row>
    <row r="201" spans="1:8" ht="13.5" customHeight="1">
      <c r="A201" s="108" t="s">
        <v>147</v>
      </c>
      <c r="B201" s="109"/>
      <c r="C201" s="439">
        <v>22994000</v>
      </c>
      <c r="D201" s="99"/>
      <c r="E201" s="439">
        <v>11551595</v>
      </c>
      <c r="F201" s="103">
        <f t="shared" ref="F201:F264" si="11">SUM(E201/C201*100)</f>
        <v>50.237431503870575</v>
      </c>
    </row>
    <row r="202" spans="1:8" ht="13.5" customHeight="1">
      <c r="A202" s="108" t="s">
        <v>148</v>
      </c>
      <c r="B202" s="109"/>
      <c r="C202" s="439"/>
      <c r="D202" s="99"/>
      <c r="E202" s="439"/>
    </row>
    <row r="203" spans="1:8" ht="13.5" customHeight="1">
      <c r="A203" s="108" t="s">
        <v>149</v>
      </c>
      <c r="B203" s="109">
        <v>18940000</v>
      </c>
      <c r="D203" s="99"/>
    </row>
    <row r="204" spans="1:8" ht="13.5" customHeight="1">
      <c r="A204" s="117" t="s">
        <v>5</v>
      </c>
      <c r="B204" s="115">
        <f>SUM(B181:B203)</f>
        <v>24770000</v>
      </c>
      <c r="C204" s="115">
        <f>SUM(C181:C203)</f>
        <v>38035637</v>
      </c>
      <c r="D204" s="115">
        <f t="shared" ref="D204:E204" si="12">SUM(D181:D203)</f>
        <v>0</v>
      </c>
      <c r="E204" s="115">
        <f t="shared" si="12"/>
        <v>22436103</v>
      </c>
      <c r="F204" s="103">
        <f t="shared" si="11"/>
        <v>58.987057322058256</v>
      </c>
    </row>
    <row r="205" spans="1:8" ht="13.5" customHeight="1">
      <c r="B205" s="109"/>
      <c r="D205" s="99"/>
    </row>
    <row r="206" spans="1:8" s="132" customFormat="1" ht="13.5" customHeight="1">
      <c r="A206" s="101" t="s">
        <v>156</v>
      </c>
      <c r="B206" s="130"/>
      <c r="D206" s="131"/>
      <c r="F206" s="103"/>
      <c r="G206" s="346"/>
      <c r="H206" s="131"/>
    </row>
    <row r="207" spans="1:8" s="136" customFormat="1" ht="13.5" customHeight="1">
      <c r="A207" s="133" t="s">
        <v>127</v>
      </c>
      <c r="B207" s="134">
        <f>B181+B156+B131+B106+B81+B56+B31+B5</f>
        <v>643329183</v>
      </c>
      <c r="C207" s="134">
        <f t="shared" ref="C207:E207" si="13">C181+C156+C131+C106+C81+C56+C31+C5</f>
        <v>673258431</v>
      </c>
      <c r="D207" s="134">
        <f t="shared" si="13"/>
        <v>0</v>
      </c>
      <c r="E207" s="134">
        <f t="shared" si="13"/>
        <v>378234206</v>
      </c>
      <c r="F207" s="103">
        <f t="shared" si="11"/>
        <v>56.179646415746106</v>
      </c>
      <c r="G207" s="347"/>
      <c r="H207" s="135"/>
    </row>
    <row r="208" spans="1:8" s="136" customFormat="1" ht="13.5" customHeight="1">
      <c r="A208" s="101" t="s">
        <v>128</v>
      </c>
      <c r="B208" s="134">
        <f>B182+B157+B132+B107+B82+B57+B32+B6</f>
        <v>3400000</v>
      </c>
      <c r="C208" s="134">
        <f t="shared" ref="C208" si="14">C182+C157+C132+C107+C82+C57+C32+C6</f>
        <v>12247946</v>
      </c>
      <c r="D208" s="135"/>
      <c r="E208" s="134">
        <f t="shared" ref="E208" si="15">E182+E157+E132+E107+E82+E57+E32+E6</f>
        <v>12247946</v>
      </c>
      <c r="F208" s="103">
        <f t="shared" si="11"/>
        <v>100</v>
      </c>
      <c r="G208" s="347"/>
      <c r="H208" s="135"/>
    </row>
    <row r="209" spans="1:8" s="136" customFormat="1" ht="13.5" customHeight="1">
      <c r="A209" s="101" t="s">
        <v>129</v>
      </c>
      <c r="B209" s="134" t="s">
        <v>236</v>
      </c>
      <c r="C209" s="134">
        <f t="shared" ref="C209" si="16">C183+C158+C133+C108+C83+C58+C33+C7</f>
        <v>9496865</v>
      </c>
      <c r="D209" s="135"/>
      <c r="E209" s="134">
        <f t="shared" ref="E209" si="17">E183+E158+E133+E108+E83+E58+E33+E7</f>
        <v>9496865</v>
      </c>
      <c r="F209" s="103">
        <f t="shared" si="11"/>
        <v>100</v>
      </c>
      <c r="G209" s="347"/>
      <c r="H209" s="135"/>
    </row>
    <row r="210" spans="1:8" s="136" customFormat="1" ht="13.5" customHeight="1">
      <c r="A210" s="101" t="s">
        <v>130</v>
      </c>
      <c r="B210" s="134" t="s">
        <v>236</v>
      </c>
      <c r="C210" s="134">
        <f t="shared" ref="C210" si="18">C184+C159+C134+C109+C84+C59+C34+C8</f>
        <v>0</v>
      </c>
      <c r="D210" s="135"/>
      <c r="E210" s="134">
        <f t="shared" ref="E210" si="19">E184+E159+E134+E109+E84+E59+E34+E8</f>
        <v>0</v>
      </c>
      <c r="F210" s="103"/>
      <c r="G210" s="347"/>
      <c r="H210" s="135"/>
    </row>
    <row r="211" spans="1:8" s="136" customFormat="1" ht="13.5" customHeight="1">
      <c r="A211" s="101" t="s">
        <v>131</v>
      </c>
      <c r="B211" s="134">
        <f>B185+B160+B135+B110+B85+B60+B35+B9</f>
        <v>19025852</v>
      </c>
      <c r="C211" s="134">
        <f t="shared" ref="C211" si="20">C185+C160+C135+C110+C85+C60+C35+C9</f>
        <v>24855852</v>
      </c>
      <c r="D211" s="135"/>
      <c r="E211" s="134">
        <f t="shared" ref="E211" si="21">E185+E160+E135+E110+E85+E60+E35+E9</f>
        <v>10166135</v>
      </c>
      <c r="F211" s="103">
        <f t="shared" si="11"/>
        <v>40.900368251307576</v>
      </c>
      <c r="G211" s="347"/>
      <c r="H211" s="135"/>
    </row>
    <row r="212" spans="1:8" s="136" customFormat="1" ht="13.5" customHeight="1">
      <c r="A212" s="101" t="s">
        <v>132</v>
      </c>
      <c r="B212" s="134">
        <f>B186+B161+B136+B111+B86+B61+B36+B10</f>
        <v>76761015</v>
      </c>
      <c r="C212" s="134">
        <f t="shared" ref="C212" si="22">C186+C161+C136+C111+C86+C61+C36+C10</f>
        <v>74736246</v>
      </c>
      <c r="D212" s="135"/>
      <c r="E212" s="134">
        <f t="shared" ref="E212" si="23">E186+E161+E136+E111+E86+E61+E36+E10</f>
        <v>33214772</v>
      </c>
      <c r="F212" s="103">
        <f t="shared" si="11"/>
        <v>44.442655040500696</v>
      </c>
      <c r="G212" s="347"/>
      <c r="H212" s="135"/>
    </row>
    <row r="213" spans="1:8" s="136" customFormat="1" ht="13.5" customHeight="1">
      <c r="A213" s="101" t="s">
        <v>133</v>
      </c>
      <c r="B213" s="134">
        <f>B187+B162+B137+B112+B87+B62+B37+B11</f>
        <v>17321556</v>
      </c>
      <c r="C213" s="134">
        <f t="shared" ref="C213" si="24">C187+C162+C137+C112+C87+C62+C37+C11</f>
        <v>17321556</v>
      </c>
      <c r="D213" s="135"/>
      <c r="E213" s="134">
        <f t="shared" ref="E213" si="25">E187+E162+E137+E112+E87+E62+E37+E11</f>
        <v>10107741</v>
      </c>
      <c r="F213" s="103">
        <f t="shared" si="11"/>
        <v>58.353539370250573</v>
      </c>
      <c r="G213" s="347"/>
      <c r="H213" s="135"/>
    </row>
    <row r="214" spans="1:8" s="136" customFormat="1" ht="13.5" customHeight="1">
      <c r="A214" s="101" t="s">
        <v>134</v>
      </c>
      <c r="B214" s="134" t="s">
        <v>236</v>
      </c>
      <c r="C214" s="134">
        <f t="shared" ref="C214" si="26">C188+C163+C138+C113+C88+C63+C38+C12</f>
        <v>0</v>
      </c>
      <c r="D214" s="135"/>
      <c r="E214" s="134">
        <f t="shared" ref="E214" si="27">E188+E163+E138+E113+E88+E63+E38+E12</f>
        <v>0</v>
      </c>
      <c r="F214" s="103"/>
      <c r="G214" s="347"/>
      <c r="H214" s="135"/>
    </row>
    <row r="215" spans="1:8" s="136" customFormat="1" ht="13.5" customHeight="1">
      <c r="A215" s="101" t="s">
        <v>135</v>
      </c>
      <c r="B215" s="134">
        <f>B189+B164+B139+B114+B89+B64+B39+B13</f>
        <v>275986000</v>
      </c>
      <c r="C215" s="134">
        <f t="shared" ref="C215" si="28">C189+C164+C139+C114+C89+C64+C39+C13</f>
        <v>275986000</v>
      </c>
      <c r="D215" s="135"/>
      <c r="E215" s="134">
        <f t="shared" ref="E215" si="29">E189+E164+E139+E114+E89+E64+E39+E13</f>
        <v>127832376</v>
      </c>
      <c r="F215" s="103">
        <f t="shared" si="11"/>
        <v>46.318427746334962</v>
      </c>
      <c r="G215" s="347"/>
      <c r="H215" s="135"/>
    </row>
    <row r="216" spans="1:8" s="136" customFormat="1" ht="13.5" customHeight="1">
      <c r="A216" s="101" t="s">
        <v>136</v>
      </c>
      <c r="B216" s="134">
        <f>B190+B165+B140+B115+B90+B65+B40+B14</f>
        <v>52427540</v>
      </c>
      <c r="C216" s="134">
        <f t="shared" ref="C216" si="30">C190+C165+C140+C115+C90+C65+C40+C14</f>
        <v>53645164</v>
      </c>
      <c r="D216" s="135"/>
      <c r="E216" s="134">
        <f t="shared" ref="E216" si="31">E190+E165+E140+E115+E90+E65+E40+E14</f>
        <v>24578885</v>
      </c>
      <c r="F216" s="103">
        <f t="shared" si="11"/>
        <v>45.817522339944752</v>
      </c>
      <c r="G216" s="347"/>
      <c r="H216" s="135"/>
    </row>
    <row r="217" spans="1:8" s="136" customFormat="1" ht="13.5" customHeight="1">
      <c r="A217" s="101" t="s">
        <v>137</v>
      </c>
      <c r="B217" s="134">
        <f>B191+B166+B141+B116+B91+B66+B41+B15</f>
        <v>78274000</v>
      </c>
      <c r="C217" s="134">
        <f t="shared" ref="C217" si="32">C191+C166+C141+C116+C91+C66+C41+C15</f>
        <v>78991000</v>
      </c>
      <c r="D217" s="135"/>
      <c r="E217" s="134">
        <f t="shared" ref="E217" si="33">E191+E166+E141+E116+E91+E66+E41+E15</f>
        <v>37090714</v>
      </c>
      <c r="F217" s="103">
        <f t="shared" si="11"/>
        <v>46.955620260536016</v>
      </c>
      <c r="G217" s="347"/>
      <c r="H217" s="135"/>
    </row>
    <row r="218" spans="1:8" s="136" customFormat="1" ht="13.5" customHeight="1">
      <c r="A218" s="101" t="s">
        <v>138</v>
      </c>
      <c r="B218" s="134" t="s">
        <v>236</v>
      </c>
      <c r="C218" s="134">
        <f t="shared" ref="C218" si="34">C192+C167+C142+C117+C92+C67+C42+C16</f>
        <v>0</v>
      </c>
      <c r="D218" s="135"/>
      <c r="E218" s="134">
        <f t="shared" ref="E218" si="35">E192+E167+E142+E117+E92+E67+E42+E16</f>
        <v>1404</v>
      </c>
      <c r="F218" s="103"/>
      <c r="G218" s="347"/>
      <c r="H218" s="135"/>
    </row>
    <row r="219" spans="1:8" s="136" customFormat="1" ht="13.5" customHeight="1">
      <c r="A219" s="101" t="s">
        <v>139</v>
      </c>
      <c r="B219" s="134" t="s">
        <v>236</v>
      </c>
      <c r="C219" s="134">
        <f t="shared" ref="C219" si="36">C193+C168+C143+C118+C93+C68+C43+C17</f>
        <v>0</v>
      </c>
      <c r="D219" s="135"/>
      <c r="E219" s="134">
        <f t="shared" ref="E219" si="37">E193+E168+E143+E118+E93+E68+E43+E17</f>
        <v>112611</v>
      </c>
      <c r="F219" s="103"/>
      <c r="G219" s="347"/>
      <c r="H219" s="135"/>
    </row>
    <row r="220" spans="1:8" s="136" customFormat="1" ht="13.5" customHeight="1">
      <c r="A220" s="117" t="s">
        <v>140</v>
      </c>
      <c r="B220" s="134" t="s">
        <v>236</v>
      </c>
      <c r="C220" s="134">
        <f t="shared" ref="C220" si="38">C194+C169+C144+C119+C94+C69+C44+C18</f>
        <v>60980</v>
      </c>
      <c r="D220" s="135"/>
      <c r="E220" s="134">
        <f t="shared" ref="E220" si="39">E194+E169+E144+E119+E94+E69+E44+E18</f>
        <v>62137</v>
      </c>
      <c r="F220" s="103">
        <f t="shared" si="11"/>
        <v>101.89734339127583</v>
      </c>
      <c r="G220" s="347"/>
      <c r="H220" s="135"/>
    </row>
    <row r="221" spans="1:8" s="136" customFormat="1" ht="13.5" customHeight="1">
      <c r="A221" s="117" t="s">
        <v>141</v>
      </c>
      <c r="B221" s="134" t="s">
        <v>236</v>
      </c>
      <c r="C221" s="134">
        <f t="shared" ref="C221" si="40">C195+C170+C145+C120+C95+C70+C45+C19</f>
        <v>0</v>
      </c>
      <c r="D221" s="135"/>
      <c r="E221" s="134">
        <f t="shared" ref="E221" si="41">E195+E170+E145+E120+E95+E70+E45+E19</f>
        <v>10610</v>
      </c>
      <c r="F221" s="103"/>
      <c r="G221" s="347"/>
      <c r="H221" s="135"/>
    </row>
    <row r="222" spans="1:8" s="136" customFormat="1" ht="13.5" customHeight="1">
      <c r="A222" s="117" t="s">
        <v>142</v>
      </c>
      <c r="B222" s="134" t="s">
        <v>236</v>
      </c>
      <c r="C222" s="134">
        <f t="shared" ref="C222" si="42">C196+C171+C146+C121+C96+C71+C46+C20</f>
        <v>362205</v>
      </c>
      <c r="D222" s="135"/>
      <c r="E222" s="134">
        <f t="shared" ref="E222" si="43">E196+E171+E146+E121+E96+E71+E46+E20</f>
        <v>464567</v>
      </c>
      <c r="F222" s="103">
        <f t="shared" si="11"/>
        <v>128.26079154070209</v>
      </c>
      <c r="G222" s="347"/>
      <c r="H222" s="135"/>
    </row>
    <row r="223" spans="1:8" s="136" customFormat="1" ht="13.5" customHeight="1">
      <c r="A223" s="101" t="s">
        <v>143</v>
      </c>
      <c r="B223" s="134" t="s">
        <v>236</v>
      </c>
      <c r="C223" s="134">
        <f t="shared" ref="C223" si="44">C197+C172+C147+C122+C97+C72+C47+C21</f>
        <v>236450</v>
      </c>
      <c r="D223" s="135"/>
      <c r="E223" s="134">
        <f t="shared" ref="E223" si="45">E197+E172+E147+E122+E97+E72+E47+E21</f>
        <v>301050</v>
      </c>
      <c r="F223" s="103">
        <f t="shared" si="11"/>
        <v>127.32078663565235</v>
      </c>
      <c r="G223" s="347"/>
      <c r="H223" s="135"/>
    </row>
    <row r="224" spans="1:8" s="136" customFormat="1" ht="13.5" customHeight="1">
      <c r="A224" s="101" t="s">
        <v>144</v>
      </c>
      <c r="B224" s="134" t="s">
        <v>236</v>
      </c>
      <c r="C224" s="134">
        <f t="shared" ref="C224" si="46">C198+C173+C148+C123+C98+C73+C48+C22</f>
        <v>0</v>
      </c>
      <c r="D224" s="135"/>
      <c r="E224" s="134">
        <f t="shared" ref="E224" si="47">E198+E173+E148+E123+E98+E73+E48+E22</f>
        <v>0</v>
      </c>
      <c r="F224" s="103"/>
      <c r="G224" s="347"/>
      <c r="H224" s="135"/>
    </row>
    <row r="225" spans="1:8" s="136" customFormat="1" ht="13.5" customHeight="1">
      <c r="A225" s="101" t="s">
        <v>145</v>
      </c>
      <c r="B225" s="134" t="s">
        <v>236</v>
      </c>
      <c r="C225" s="134">
        <f t="shared" ref="C225" si="48">C199+C174+C149+C124+C99+C74+C49+C23</f>
        <v>0</v>
      </c>
      <c r="D225" s="135"/>
      <c r="E225" s="134">
        <f t="shared" ref="E225" si="49">E199+E174+E149+E124+E99+E74+E49+E23</f>
        <v>0</v>
      </c>
      <c r="F225" s="103"/>
      <c r="G225" s="347"/>
      <c r="H225" s="135"/>
    </row>
    <row r="226" spans="1:8" s="136" customFormat="1" ht="13.5" customHeight="1">
      <c r="A226" s="101" t="s">
        <v>146</v>
      </c>
      <c r="B226" s="134" t="s">
        <v>236</v>
      </c>
      <c r="C226" s="134">
        <f t="shared" ref="C226" si="50">C200+C175+C150+C125+C100+C75+C50+C24</f>
        <v>4482389</v>
      </c>
      <c r="D226" s="135"/>
      <c r="E226" s="134">
        <f t="shared" ref="E226" si="51">E200+E175+E150+E125+E100+E75+E50+E24</f>
        <v>4482389</v>
      </c>
      <c r="F226" s="103">
        <f t="shared" si="11"/>
        <v>100</v>
      </c>
      <c r="G226" s="347"/>
      <c r="H226" s="135"/>
    </row>
    <row r="227" spans="1:8" s="136" customFormat="1" ht="13.5" customHeight="1">
      <c r="A227" s="101" t="s">
        <v>147</v>
      </c>
      <c r="B227" s="134" t="s">
        <v>236</v>
      </c>
      <c r="C227" s="134">
        <f t="shared" ref="C227" si="52">C201+C176+C151+C126+C101+C76+C51+C25</f>
        <v>112335548</v>
      </c>
      <c r="D227" s="135"/>
      <c r="E227" s="134">
        <f t="shared" ref="E227" si="53">E201+E176+E151+E126+E101+E76+E51+E25</f>
        <v>100893143</v>
      </c>
      <c r="F227" s="103">
        <f t="shared" si="11"/>
        <v>89.814083606019352</v>
      </c>
      <c r="G227" s="347"/>
      <c r="H227" s="135"/>
    </row>
    <row r="228" spans="1:8" s="136" customFormat="1" ht="13.5" customHeight="1">
      <c r="A228" s="101" t="s">
        <v>148</v>
      </c>
      <c r="B228" s="134">
        <f>B202+B177+B152+B127+B102+B77+B52+B27</f>
        <v>2017068603</v>
      </c>
      <c r="C228" s="134">
        <f t="shared" ref="C228" si="54">C202+C177+C152+C127+C102+C77+C52+C26</f>
        <v>1821473572</v>
      </c>
      <c r="D228" s="135"/>
      <c r="E228" s="134">
        <f t="shared" ref="E228" si="55">E202+E177+E152+E127+E102+E77+E52+E26</f>
        <v>932687744</v>
      </c>
      <c r="F228" s="103">
        <f t="shared" si="11"/>
        <v>51.205120861341825</v>
      </c>
      <c r="G228" s="347"/>
      <c r="H228" s="135"/>
    </row>
    <row r="229" spans="1:8" s="136" customFormat="1" ht="13.5" customHeight="1">
      <c r="A229" s="101" t="s">
        <v>149</v>
      </c>
      <c r="B229" s="134">
        <f>B203+B178+B153+B128+B103+B78+B53+B28</f>
        <v>18940000</v>
      </c>
      <c r="C229" s="134">
        <f t="shared" ref="C229" si="56">C203+C178+C153+C128+C103+C78+C53+C27</f>
        <v>365498764</v>
      </c>
      <c r="D229" s="135"/>
      <c r="E229" s="134">
        <f t="shared" ref="E229" si="57">E203+E178+E153+E128+E103+E78+E53+E27</f>
        <v>188348184</v>
      </c>
      <c r="F229" s="103">
        <f t="shared" si="11"/>
        <v>51.531825152765762</v>
      </c>
      <c r="G229" s="347"/>
      <c r="H229" s="135"/>
    </row>
    <row r="230" spans="1:8" s="136" customFormat="1" ht="13.5" customHeight="1">
      <c r="A230" s="117" t="s">
        <v>5</v>
      </c>
      <c r="B230" s="137">
        <f>B204+B179+B154+B129+B104+B79+B54+B29</f>
        <v>3212030614</v>
      </c>
      <c r="C230" s="134">
        <f>C204+C179+C154+C129+C104+C79+C54+C29</f>
        <v>3524988968</v>
      </c>
      <c r="D230" s="135"/>
      <c r="E230" s="134">
        <f>E204+E179+E154+E129+E104+E79+E54+E29</f>
        <v>1870333479</v>
      </c>
      <c r="F230" s="103">
        <f t="shared" si="11"/>
        <v>53.05927184393957</v>
      </c>
      <c r="G230" s="347"/>
      <c r="H230" s="135"/>
    </row>
    <row r="231" spans="1:8" s="136" customFormat="1" ht="13.5" customHeight="1">
      <c r="A231" s="101" t="s">
        <v>157</v>
      </c>
      <c r="B231" s="138"/>
      <c r="D231" s="135"/>
      <c r="F231" s="103"/>
      <c r="G231" s="347"/>
      <c r="H231" s="135"/>
    </row>
    <row r="232" spans="1:8" s="136" customFormat="1" ht="13.5" customHeight="1">
      <c r="A232" s="139" t="s">
        <v>127</v>
      </c>
      <c r="B232" s="138">
        <v>22600608</v>
      </c>
      <c r="C232" s="397">
        <v>22600608</v>
      </c>
      <c r="D232" s="398"/>
      <c r="E232" s="397">
        <v>17696548</v>
      </c>
      <c r="F232" s="103">
        <f t="shared" si="11"/>
        <v>78.30120322426724</v>
      </c>
      <c r="G232" s="347"/>
      <c r="H232" s="135"/>
    </row>
    <row r="233" spans="1:8" s="136" customFormat="1" ht="13.5" customHeight="1">
      <c r="A233" s="104" t="s">
        <v>128</v>
      </c>
      <c r="B233" s="138"/>
      <c r="C233" s="397"/>
      <c r="D233" s="398"/>
      <c r="E233" s="397"/>
      <c r="F233" s="103"/>
      <c r="G233" s="347"/>
      <c r="H233" s="135"/>
    </row>
    <row r="234" spans="1:8" s="136" customFormat="1" ht="13.5" customHeight="1">
      <c r="A234" s="104" t="s">
        <v>129</v>
      </c>
      <c r="B234" s="138"/>
      <c r="C234" s="397"/>
      <c r="D234" s="398"/>
      <c r="E234" s="397"/>
      <c r="F234" s="103"/>
      <c r="G234" s="347"/>
      <c r="H234" s="135"/>
    </row>
    <row r="235" spans="1:8" s="136" customFormat="1" ht="13.5" customHeight="1">
      <c r="A235" s="104" t="s">
        <v>130</v>
      </c>
      <c r="B235" s="138"/>
      <c r="C235" s="397"/>
      <c r="D235" s="398"/>
      <c r="E235" s="397"/>
      <c r="F235" s="103"/>
      <c r="G235" s="347"/>
      <c r="H235" s="135"/>
    </row>
    <row r="236" spans="1:8" s="136" customFormat="1" ht="13.5" customHeight="1">
      <c r="A236" s="104" t="s">
        <v>131</v>
      </c>
      <c r="B236" s="138"/>
      <c r="C236" s="397"/>
      <c r="D236" s="398"/>
      <c r="E236" s="397"/>
      <c r="F236" s="103"/>
      <c r="G236" s="347"/>
      <c r="H236" s="135"/>
    </row>
    <row r="237" spans="1:8" s="136" customFormat="1" ht="13.5" customHeight="1">
      <c r="A237" s="104" t="s">
        <v>132</v>
      </c>
      <c r="B237" s="138"/>
      <c r="C237" s="397"/>
      <c r="D237" s="398"/>
      <c r="E237" s="397"/>
      <c r="F237" s="103"/>
      <c r="G237" s="347"/>
      <c r="H237" s="135"/>
    </row>
    <row r="238" spans="1:8" s="136" customFormat="1" ht="13.5" customHeight="1">
      <c r="A238" s="104" t="s">
        <v>133</v>
      </c>
      <c r="B238" s="138">
        <v>1200000</v>
      </c>
      <c r="C238" s="397">
        <v>1200000</v>
      </c>
      <c r="D238" s="398"/>
      <c r="E238" s="397">
        <v>968165</v>
      </c>
      <c r="F238" s="103">
        <f t="shared" si="11"/>
        <v>80.680416666666659</v>
      </c>
      <c r="G238" s="347"/>
      <c r="H238" s="135"/>
    </row>
    <row r="239" spans="1:8" s="136" customFormat="1" ht="13.5" customHeight="1">
      <c r="A239" s="104" t="s">
        <v>134</v>
      </c>
      <c r="B239" s="138"/>
      <c r="C239" s="397"/>
      <c r="D239" s="398"/>
      <c r="E239" s="397"/>
      <c r="F239" s="103"/>
      <c r="G239" s="347"/>
      <c r="H239" s="135"/>
    </row>
    <row r="240" spans="1:8" s="136" customFormat="1" ht="13.5" customHeight="1">
      <c r="A240" s="104" t="s">
        <v>135</v>
      </c>
      <c r="B240" s="138"/>
      <c r="C240" s="397"/>
      <c r="D240" s="398"/>
      <c r="E240" s="397"/>
      <c r="F240" s="103"/>
      <c r="G240" s="347"/>
      <c r="H240" s="135"/>
    </row>
    <row r="241" spans="1:8" s="136" customFormat="1" ht="13.5" customHeight="1">
      <c r="A241" s="104" t="s">
        <v>136</v>
      </c>
      <c r="B241" s="138">
        <v>350000</v>
      </c>
      <c r="C241" s="397">
        <v>350000</v>
      </c>
      <c r="D241" s="398"/>
      <c r="E241" s="397">
        <v>397463</v>
      </c>
      <c r="F241" s="103">
        <f t="shared" si="11"/>
        <v>113.56085714285715</v>
      </c>
      <c r="G241" s="347"/>
      <c r="H241" s="135"/>
    </row>
    <row r="242" spans="1:8" s="136" customFormat="1" ht="13.5" customHeight="1">
      <c r="A242" s="104" t="s">
        <v>137</v>
      </c>
      <c r="B242" s="138"/>
      <c r="C242" s="397"/>
      <c r="D242" s="398"/>
      <c r="E242" s="397"/>
      <c r="F242" s="103"/>
      <c r="G242" s="347"/>
      <c r="H242" s="135"/>
    </row>
    <row r="243" spans="1:8" s="136" customFormat="1" ht="13.5" customHeight="1">
      <c r="A243" s="104" t="s">
        <v>138</v>
      </c>
      <c r="B243" s="138"/>
      <c r="C243" s="397"/>
      <c r="D243" s="398"/>
      <c r="E243" s="397"/>
      <c r="F243" s="103"/>
      <c r="G243" s="347"/>
      <c r="H243" s="135"/>
    </row>
    <row r="244" spans="1:8" s="136" customFormat="1" ht="13.5" customHeight="1">
      <c r="A244" s="104" t="s">
        <v>139</v>
      </c>
      <c r="B244" s="138"/>
      <c r="C244" s="397"/>
      <c r="D244" s="398"/>
      <c r="E244" s="397"/>
      <c r="F244" s="103"/>
      <c r="G244" s="347"/>
      <c r="H244" s="135"/>
    </row>
    <row r="245" spans="1:8" s="136" customFormat="1" ht="13.5" customHeight="1">
      <c r="A245" s="140" t="s">
        <v>140</v>
      </c>
      <c r="B245" s="138"/>
      <c r="C245" s="397"/>
      <c r="D245" s="398"/>
      <c r="E245" s="397"/>
      <c r="F245" s="103"/>
      <c r="G245" s="347"/>
      <c r="H245" s="135"/>
    </row>
    <row r="246" spans="1:8" s="136" customFormat="1" ht="13.5" customHeight="1">
      <c r="A246" s="140" t="s">
        <v>141</v>
      </c>
      <c r="B246" s="138">
        <v>1300000</v>
      </c>
      <c r="C246" s="397">
        <v>1300000</v>
      </c>
      <c r="D246" s="398"/>
      <c r="E246" s="397">
        <v>506358</v>
      </c>
      <c r="F246" s="103">
        <f t="shared" si="11"/>
        <v>38.950615384615382</v>
      </c>
      <c r="G246" s="347"/>
      <c r="H246" s="135"/>
    </row>
    <row r="247" spans="1:8" s="136" customFormat="1" ht="13.5" customHeight="1">
      <c r="A247" s="140" t="s">
        <v>142</v>
      </c>
      <c r="B247" s="138"/>
      <c r="C247" s="397"/>
      <c r="D247" s="398"/>
      <c r="E247" s="397"/>
      <c r="F247" s="103"/>
      <c r="G247" s="347"/>
      <c r="H247" s="135"/>
    </row>
    <row r="248" spans="1:8" s="136" customFormat="1" ht="13.5" customHeight="1">
      <c r="A248" s="104" t="s">
        <v>143</v>
      </c>
      <c r="B248" s="138"/>
      <c r="C248" s="397"/>
      <c r="D248" s="398"/>
      <c r="E248" s="397"/>
      <c r="F248" s="103"/>
      <c r="G248" s="347"/>
      <c r="H248" s="135"/>
    </row>
    <row r="249" spans="1:8" s="136" customFormat="1" ht="13.5" customHeight="1">
      <c r="A249" s="104" t="s">
        <v>144</v>
      </c>
      <c r="B249" s="138"/>
      <c r="C249" s="397"/>
      <c r="D249" s="398"/>
      <c r="E249" s="397"/>
      <c r="F249" s="103"/>
      <c r="G249" s="347"/>
      <c r="H249" s="135"/>
    </row>
    <row r="250" spans="1:8" s="136" customFormat="1" ht="13.5" customHeight="1">
      <c r="A250" s="104" t="s">
        <v>145</v>
      </c>
      <c r="B250" s="138"/>
      <c r="C250" s="397"/>
      <c r="D250" s="398"/>
      <c r="E250" s="397"/>
      <c r="F250" s="103"/>
      <c r="G250" s="347"/>
      <c r="H250" s="135"/>
    </row>
    <row r="251" spans="1:8" s="136" customFormat="1" ht="13.5" customHeight="1">
      <c r="A251" s="104" t="s">
        <v>146</v>
      </c>
      <c r="B251" s="138"/>
      <c r="C251" s="397"/>
      <c r="D251" s="398"/>
      <c r="E251" s="397"/>
      <c r="F251" s="103"/>
      <c r="G251" s="347"/>
      <c r="H251" s="135"/>
    </row>
    <row r="252" spans="1:8" s="136" customFormat="1" ht="13.5" customHeight="1">
      <c r="A252" s="104" t="s">
        <v>147</v>
      </c>
      <c r="B252" s="138"/>
      <c r="C252" s="397">
        <v>16520145</v>
      </c>
      <c r="D252" s="398"/>
      <c r="E252" s="397">
        <v>16520145</v>
      </c>
      <c r="F252" s="103">
        <f t="shared" si="11"/>
        <v>100</v>
      </c>
      <c r="G252" s="347"/>
      <c r="H252" s="135"/>
    </row>
    <row r="253" spans="1:8" s="136" customFormat="1" ht="13.5" customHeight="1">
      <c r="A253" s="104" t="s">
        <v>148</v>
      </c>
      <c r="B253" s="138">
        <v>399534419</v>
      </c>
      <c r="C253" s="397">
        <v>408534419</v>
      </c>
      <c r="D253" s="398"/>
      <c r="E253" s="397">
        <v>210358800</v>
      </c>
      <c r="F253" s="103">
        <f t="shared" si="11"/>
        <v>51.491083790421101</v>
      </c>
      <c r="G253" s="347"/>
      <c r="H253" s="135"/>
    </row>
    <row r="254" spans="1:8" s="136" customFormat="1" ht="13.5" customHeight="1">
      <c r="A254" s="104" t="s">
        <v>149</v>
      </c>
      <c r="B254" s="138"/>
      <c r="C254" s="397"/>
      <c r="D254" s="398"/>
      <c r="E254" s="397"/>
      <c r="F254" s="103"/>
      <c r="G254" s="347"/>
      <c r="H254" s="135"/>
    </row>
    <row r="255" spans="1:8" s="136" customFormat="1" ht="13.5" customHeight="1">
      <c r="A255" s="117" t="s">
        <v>5</v>
      </c>
      <c r="B255" s="137">
        <f>SUM(B232:B254)</f>
        <v>424985027</v>
      </c>
      <c r="C255" s="137">
        <f t="shared" ref="C255:E255" si="58">SUM(C232:C254)</f>
        <v>450505172</v>
      </c>
      <c r="D255" s="137">
        <f t="shared" si="58"/>
        <v>0</v>
      </c>
      <c r="E255" s="137">
        <f t="shared" si="58"/>
        <v>246447479</v>
      </c>
      <c r="F255" s="103">
        <f t="shared" si="11"/>
        <v>54.704694711029866</v>
      </c>
      <c r="G255" s="347"/>
      <c r="H255" s="135"/>
    </row>
    <row r="256" spans="1:8" s="136" customFormat="1" ht="13.5" customHeight="1">
      <c r="A256" s="101" t="s">
        <v>158</v>
      </c>
      <c r="B256" s="138"/>
      <c r="C256" s="397"/>
      <c r="D256" s="398"/>
      <c r="E256" s="397"/>
      <c r="F256" s="103"/>
      <c r="G256" s="347"/>
      <c r="H256" s="135"/>
    </row>
    <row r="257" spans="1:8" s="136" customFormat="1" ht="13.5" customHeight="1">
      <c r="A257" s="139" t="s">
        <v>127</v>
      </c>
      <c r="B257" s="138">
        <v>1831994632</v>
      </c>
      <c r="C257" s="397">
        <v>2027526877</v>
      </c>
      <c r="D257" s="398"/>
      <c r="E257" s="397">
        <v>1077109779</v>
      </c>
      <c r="F257" s="103">
        <f t="shared" si="11"/>
        <v>53.12431569803551</v>
      </c>
      <c r="G257" s="347"/>
      <c r="H257" s="135"/>
    </row>
    <row r="258" spans="1:8" s="136" customFormat="1" ht="13.5" customHeight="1">
      <c r="A258" s="104" t="s">
        <v>128</v>
      </c>
      <c r="B258" s="138"/>
      <c r="C258" s="397"/>
      <c r="D258" s="398"/>
      <c r="E258" s="397"/>
      <c r="F258" s="103"/>
      <c r="G258" s="347"/>
      <c r="H258" s="135"/>
    </row>
    <row r="259" spans="1:8" s="136" customFormat="1" ht="13.5" customHeight="1">
      <c r="A259" s="104" t="s">
        <v>129</v>
      </c>
      <c r="B259" s="138"/>
      <c r="C259" s="397">
        <v>36000000</v>
      </c>
      <c r="D259" s="398"/>
      <c r="E259" s="397">
        <v>36000000</v>
      </c>
      <c r="F259" s="103">
        <f t="shared" si="11"/>
        <v>100</v>
      </c>
      <c r="G259" s="347"/>
      <c r="H259" s="135"/>
    </row>
    <row r="260" spans="1:8" s="136" customFormat="1" ht="13.5" customHeight="1">
      <c r="A260" s="104" t="s">
        <v>130</v>
      </c>
      <c r="B260" s="138">
        <v>1253000000</v>
      </c>
      <c r="C260" s="397">
        <v>1253931179</v>
      </c>
      <c r="D260" s="398"/>
      <c r="E260" s="397">
        <v>1016585646</v>
      </c>
      <c r="F260" s="103">
        <f t="shared" si="11"/>
        <v>81.07188520591049</v>
      </c>
      <c r="G260" s="347"/>
      <c r="H260" s="135"/>
    </row>
    <row r="261" spans="1:8" s="136" customFormat="1" ht="13.5" customHeight="1">
      <c r="A261" s="104" t="s">
        <v>131</v>
      </c>
      <c r="B261" s="138"/>
      <c r="C261" s="397"/>
      <c r="D261" s="398"/>
      <c r="E261" s="397">
        <v>14760</v>
      </c>
      <c r="F261" s="103"/>
      <c r="G261" s="347"/>
      <c r="H261" s="135"/>
    </row>
    <row r="262" spans="1:8" s="136" customFormat="1" ht="13.5" customHeight="1">
      <c r="A262" s="104" t="s">
        <v>132</v>
      </c>
      <c r="B262" s="138">
        <v>140488300</v>
      </c>
      <c r="C262" s="397">
        <v>140488300</v>
      </c>
      <c r="D262" s="398"/>
      <c r="E262" s="397">
        <v>78268462</v>
      </c>
      <c r="F262" s="103">
        <f t="shared" si="11"/>
        <v>55.711729731230285</v>
      </c>
      <c r="G262" s="347"/>
      <c r="H262" s="135"/>
    </row>
    <row r="263" spans="1:8" s="136" customFormat="1" ht="13.5" customHeight="1">
      <c r="A263" s="104" t="s">
        <v>133</v>
      </c>
      <c r="B263" s="138"/>
      <c r="C263" s="397">
        <v>5108949</v>
      </c>
      <c r="D263" s="398"/>
      <c r="E263" s="397">
        <v>5865754</v>
      </c>
      <c r="F263" s="103">
        <f t="shared" si="11"/>
        <v>114.8133207045128</v>
      </c>
      <c r="G263" s="347"/>
      <c r="H263" s="135"/>
    </row>
    <row r="264" spans="1:8" s="136" customFormat="1" ht="13.5" customHeight="1">
      <c r="A264" s="104" t="s">
        <v>134</v>
      </c>
      <c r="B264" s="138">
        <v>25800000</v>
      </c>
      <c r="C264" s="397">
        <v>25800000</v>
      </c>
      <c r="D264" s="398"/>
      <c r="E264" s="397">
        <v>6398800</v>
      </c>
      <c r="F264" s="103">
        <f t="shared" si="11"/>
        <v>24.801550387596897</v>
      </c>
      <c r="G264" s="347"/>
      <c r="H264" s="135"/>
    </row>
    <row r="265" spans="1:8" s="136" customFormat="1" ht="13.5" customHeight="1">
      <c r="A265" s="104" t="s">
        <v>135</v>
      </c>
      <c r="B265" s="138"/>
      <c r="C265" s="397"/>
      <c r="D265" s="398"/>
      <c r="E265" s="397"/>
      <c r="F265" s="103"/>
      <c r="G265" s="347"/>
      <c r="H265" s="135"/>
    </row>
    <row r="266" spans="1:8" s="136" customFormat="1" ht="13.5" customHeight="1">
      <c r="A266" s="104" t="s">
        <v>136</v>
      </c>
      <c r="B266" s="138">
        <v>40797700</v>
      </c>
      <c r="C266" s="397">
        <v>41394748</v>
      </c>
      <c r="D266" s="398"/>
      <c r="E266" s="397">
        <v>13342272</v>
      </c>
      <c r="F266" s="103">
        <f t="shared" ref="F266:F281" si="59">SUM(E266/C266*100)</f>
        <v>32.231799067843099</v>
      </c>
      <c r="G266" s="347"/>
      <c r="H266" s="135"/>
    </row>
    <row r="267" spans="1:8" s="136" customFormat="1" ht="13.5" customHeight="1">
      <c r="A267" s="104" t="s">
        <v>137</v>
      </c>
      <c r="B267" s="138"/>
      <c r="C267" s="397"/>
      <c r="D267" s="398"/>
      <c r="E267" s="397">
        <v>1942000</v>
      </c>
      <c r="F267" s="103"/>
      <c r="G267" s="347"/>
      <c r="H267" s="135"/>
    </row>
    <row r="268" spans="1:8" s="136" customFormat="1" ht="13.5" customHeight="1">
      <c r="A268" s="104" t="s">
        <v>138</v>
      </c>
      <c r="B268" s="138"/>
      <c r="C268" s="397"/>
      <c r="D268" s="398"/>
      <c r="E268" s="397"/>
      <c r="F268" s="103"/>
      <c r="G268" s="347"/>
      <c r="H268" s="135"/>
    </row>
    <row r="269" spans="1:8" s="136" customFormat="1" ht="13.5" customHeight="1">
      <c r="A269" s="104" t="s">
        <v>139</v>
      </c>
      <c r="B269" s="138"/>
      <c r="C269" s="397"/>
      <c r="D269" s="398"/>
      <c r="E269" s="397">
        <v>91945000</v>
      </c>
      <c r="F269" s="103"/>
      <c r="G269" s="347"/>
      <c r="H269" s="135"/>
    </row>
    <row r="270" spans="1:8" s="136" customFormat="1" ht="13.5" customHeight="1">
      <c r="A270" s="140" t="s">
        <v>140</v>
      </c>
      <c r="B270" s="138"/>
      <c r="C270" s="397"/>
      <c r="D270" s="398"/>
      <c r="E270" s="397"/>
      <c r="F270" s="103"/>
      <c r="G270" s="347"/>
      <c r="H270" s="135"/>
    </row>
    <row r="271" spans="1:8" s="136" customFormat="1" ht="13.5" customHeight="1">
      <c r="A271" s="140" t="s">
        <v>141</v>
      </c>
      <c r="B271" s="138">
        <v>4000000</v>
      </c>
      <c r="C271" s="397">
        <v>4000000</v>
      </c>
      <c r="D271" s="398"/>
      <c r="E271" s="397">
        <v>1379122</v>
      </c>
      <c r="F271" s="103">
        <f t="shared" si="59"/>
        <v>34.478049999999996</v>
      </c>
      <c r="G271" s="347"/>
      <c r="H271" s="135"/>
    </row>
    <row r="272" spans="1:8" s="136" customFormat="1" ht="13.5" customHeight="1">
      <c r="A272" s="140" t="s">
        <v>142</v>
      </c>
      <c r="B272" s="138">
        <v>176614000</v>
      </c>
      <c r="C272" s="397">
        <v>176614000</v>
      </c>
      <c r="D272" s="398"/>
      <c r="E272" s="397">
        <v>16066960</v>
      </c>
      <c r="F272" s="103">
        <f t="shared" si="59"/>
        <v>9.0972176611140689</v>
      </c>
      <c r="G272" s="347"/>
      <c r="H272" s="135"/>
    </row>
    <row r="273" spans="1:8" s="136" customFormat="1" ht="13.5" customHeight="1">
      <c r="A273" s="104" t="s">
        <v>143</v>
      </c>
      <c r="B273" s="138"/>
      <c r="C273" s="397"/>
      <c r="D273" s="398"/>
      <c r="E273" s="397"/>
      <c r="F273" s="103"/>
      <c r="G273" s="347"/>
      <c r="H273" s="135"/>
    </row>
    <row r="274" spans="1:8" s="136" customFormat="1" ht="13.5" customHeight="1">
      <c r="A274" s="104" t="s">
        <v>144</v>
      </c>
      <c r="B274" s="138"/>
      <c r="C274" s="397"/>
      <c r="D274" s="398"/>
      <c r="E274" s="397"/>
      <c r="F274" s="103"/>
      <c r="G274" s="347"/>
      <c r="H274" s="135"/>
    </row>
    <row r="275" spans="1:8" s="136" customFormat="1" ht="13.5" customHeight="1">
      <c r="A275" s="104" t="s">
        <v>145</v>
      </c>
      <c r="B275" s="138"/>
      <c r="C275" s="397"/>
      <c r="D275" s="398"/>
      <c r="E275" s="397"/>
      <c r="F275" s="103"/>
      <c r="G275" s="347"/>
      <c r="H275" s="135"/>
    </row>
    <row r="276" spans="1:8" s="136" customFormat="1" ht="13.5" customHeight="1">
      <c r="A276" s="104" t="s">
        <v>289</v>
      </c>
      <c r="B276" s="138">
        <v>9335361</v>
      </c>
      <c r="C276" s="397">
        <v>20035361</v>
      </c>
      <c r="D276" s="398"/>
      <c r="E276" s="397">
        <v>3800000</v>
      </c>
      <c r="F276" s="103">
        <f t="shared" si="59"/>
        <v>18.966466339188997</v>
      </c>
      <c r="G276" s="347"/>
      <c r="H276" s="135"/>
    </row>
    <row r="277" spans="1:8" s="136" customFormat="1" ht="13.5" customHeight="1">
      <c r="A277" s="104" t="s">
        <v>146</v>
      </c>
      <c r="B277" s="138">
        <v>7000000</v>
      </c>
      <c r="C277" s="397">
        <v>7000000</v>
      </c>
      <c r="D277" s="398"/>
      <c r="E277" s="397">
        <v>4399605</v>
      </c>
      <c r="F277" s="103">
        <f t="shared" si="59"/>
        <v>62.851500000000001</v>
      </c>
      <c r="G277" s="347"/>
      <c r="H277" s="135"/>
    </row>
    <row r="278" spans="1:8" s="136" customFormat="1" ht="13.5" customHeight="1">
      <c r="A278" s="104" t="s">
        <v>147</v>
      </c>
      <c r="B278" s="138"/>
      <c r="C278" s="397">
        <v>108490672</v>
      </c>
      <c r="D278" s="398"/>
      <c r="E278" s="397">
        <v>108490672</v>
      </c>
      <c r="F278" s="103">
        <f t="shared" si="59"/>
        <v>100</v>
      </c>
      <c r="G278" s="347"/>
      <c r="H278" s="135"/>
    </row>
    <row r="279" spans="1:8" s="136" customFormat="1" ht="13.5" customHeight="1">
      <c r="A279" s="104" t="s">
        <v>148</v>
      </c>
      <c r="B279" s="138"/>
      <c r="C279" s="397"/>
      <c r="D279" s="398"/>
      <c r="E279" s="397"/>
      <c r="F279" s="103"/>
      <c r="G279" s="347"/>
      <c r="H279" s="135"/>
    </row>
    <row r="280" spans="1:8" s="136" customFormat="1" ht="13.5" customHeight="1">
      <c r="A280" s="104" t="s">
        <v>149</v>
      </c>
      <c r="B280" s="138">
        <v>1388732496</v>
      </c>
      <c r="C280" s="397">
        <v>1468307833</v>
      </c>
      <c r="D280" s="398"/>
      <c r="E280" s="397">
        <v>589400094</v>
      </c>
      <c r="F280" s="103">
        <f t="shared" si="59"/>
        <v>40.141452681332936</v>
      </c>
      <c r="G280" s="347"/>
      <c r="H280" s="135"/>
    </row>
    <row r="281" spans="1:8" s="136" customFormat="1" ht="13.5" customHeight="1">
      <c r="A281" s="140" t="s">
        <v>5</v>
      </c>
      <c r="B281" s="137">
        <f>SUM(B257:B280)</f>
        <v>4877762489</v>
      </c>
      <c r="C281" s="137">
        <f t="shared" ref="C281:E281" si="60">SUM(C257:C280)</f>
        <v>5314697919</v>
      </c>
      <c r="D281" s="137">
        <f t="shared" si="60"/>
        <v>0</v>
      </c>
      <c r="E281" s="137">
        <f t="shared" si="60"/>
        <v>3051008926</v>
      </c>
      <c r="F281" s="103">
        <f t="shared" si="59"/>
        <v>57.407005487417621</v>
      </c>
      <c r="G281" s="347"/>
      <c r="H281" s="135"/>
    </row>
    <row r="282" spans="1:8" s="136" customFormat="1" ht="13.5" customHeight="1">
      <c r="A282" s="108"/>
      <c r="B282" s="138"/>
      <c r="C282" s="397"/>
      <c r="D282" s="398"/>
      <c r="E282" s="397"/>
      <c r="F282" s="103"/>
      <c r="G282" s="347"/>
      <c r="H282" s="135"/>
    </row>
    <row r="283" spans="1:8" s="136" customFormat="1" ht="13.5" customHeight="1">
      <c r="A283" s="101" t="s">
        <v>159</v>
      </c>
      <c r="B283" s="138"/>
      <c r="D283" s="135"/>
      <c r="F283" s="103"/>
      <c r="G283" s="347"/>
      <c r="H283" s="135"/>
    </row>
    <row r="284" spans="1:8" s="136" customFormat="1" ht="13.5" customHeight="1">
      <c r="A284" s="139" t="s">
        <v>127</v>
      </c>
      <c r="B284" s="138"/>
      <c r="D284" s="135"/>
      <c r="E284" s="473"/>
      <c r="F284" s="103"/>
      <c r="G284" s="347"/>
      <c r="H284" s="135"/>
    </row>
    <row r="285" spans="1:8" s="136" customFormat="1" ht="13.5" customHeight="1">
      <c r="A285" s="104" t="s">
        <v>128</v>
      </c>
      <c r="B285" s="138"/>
      <c r="D285" s="135"/>
      <c r="E285" s="473"/>
      <c r="F285" s="103"/>
      <c r="G285" s="347"/>
      <c r="H285" s="135"/>
    </row>
    <row r="286" spans="1:8" s="136" customFormat="1" ht="13.5" customHeight="1">
      <c r="A286" s="104" t="s">
        <v>129</v>
      </c>
      <c r="B286" s="138">
        <v>26500000</v>
      </c>
      <c r="C286" s="479">
        <v>26500000</v>
      </c>
      <c r="D286" s="135">
        <v>10000000</v>
      </c>
      <c r="E286" s="473">
        <v>10000000</v>
      </c>
      <c r="F286" s="103">
        <f t="shared" ref="F286:F336" si="61">SUM(E286/C286*100)</f>
        <v>37.735849056603776</v>
      </c>
      <c r="G286" s="347"/>
      <c r="H286" s="135"/>
    </row>
    <row r="287" spans="1:8" s="136" customFormat="1" ht="13.5" customHeight="1">
      <c r="A287" s="104" t="s">
        <v>130</v>
      </c>
      <c r="B287" s="138"/>
      <c r="C287" s="479"/>
      <c r="D287" s="135"/>
      <c r="E287" s="473"/>
      <c r="F287" s="103"/>
      <c r="G287" s="347"/>
      <c r="H287" s="135"/>
    </row>
    <row r="288" spans="1:8" s="136" customFormat="1" ht="13.5" customHeight="1">
      <c r="A288" s="104" t="s">
        <v>131</v>
      </c>
      <c r="B288" s="138"/>
      <c r="C288" s="479"/>
      <c r="D288" s="135"/>
      <c r="E288" s="473"/>
      <c r="F288" s="103"/>
      <c r="G288" s="347"/>
      <c r="H288" s="135"/>
    </row>
    <row r="289" spans="1:8" s="136" customFormat="1" ht="13.5" customHeight="1">
      <c r="A289" s="104" t="s">
        <v>132</v>
      </c>
      <c r="B289" s="138">
        <v>21651000</v>
      </c>
      <c r="C289" s="479">
        <v>21651000</v>
      </c>
      <c r="D289" s="135">
        <v>12626534</v>
      </c>
      <c r="E289" s="473">
        <v>12626534</v>
      </c>
      <c r="F289" s="103">
        <f t="shared" si="61"/>
        <v>58.318479515957691</v>
      </c>
      <c r="G289" s="347"/>
      <c r="H289" s="135"/>
    </row>
    <row r="290" spans="1:8" s="136" customFormat="1" ht="13.5" customHeight="1">
      <c r="A290" s="104" t="s">
        <v>133</v>
      </c>
      <c r="B290" s="138"/>
      <c r="C290" s="479"/>
      <c r="D290" s="135"/>
      <c r="E290" s="473"/>
      <c r="F290" s="103"/>
      <c r="G290" s="347"/>
      <c r="H290" s="135"/>
    </row>
    <row r="291" spans="1:8" s="136" customFormat="1" ht="13.5" customHeight="1">
      <c r="A291" s="104" t="s">
        <v>134</v>
      </c>
      <c r="B291" s="138"/>
      <c r="C291" s="479"/>
      <c r="D291" s="135"/>
      <c r="E291" s="473"/>
      <c r="F291" s="103"/>
      <c r="G291" s="347"/>
      <c r="H291" s="135"/>
    </row>
    <row r="292" spans="1:8" s="136" customFormat="1" ht="13.5" customHeight="1">
      <c r="A292" s="104" t="s">
        <v>135</v>
      </c>
      <c r="B292" s="138"/>
      <c r="C292" s="479"/>
      <c r="D292" s="135"/>
      <c r="E292" s="473"/>
      <c r="F292" s="103"/>
      <c r="G292" s="347"/>
      <c r="H292" s="135"/>
    </row>
    <row r="293" spans="1:8" s="136" customFormat="1" ht="13.5" customHeight="1">
      <c r="A293" s="104" t="s">
        <v>136</v>
      </c>
      <c r="B293" s="138">
        <v>5845000</v>
      </c>
      <c r="C293" s="479">
        <v>5845000</v>
      </c>
      <c r="D293" s="135">
        <v>3409165</v>
      </c>
      <c r="E293" s="473">
        <v>3409165</v>
      </c>
      <c r="F293" s="103">
        <f t="shared" si="61"/>
        <v>58.326176218990589</v>
      </c>
      <c r="G293" s="347"/>
      <c r="H293" s="135"/>
    </row>
    <row r="294" spans="1:8" s="136" customFormat="1" ht="13.5" customHeight="1">
      <c r="A294" s="104" t="s">
        <v>137</v>
      </c>
      <c r="B294" s="138">
        <v>12314000</v>
      </c>
      <c r="C294" s="479">
        <v>12314000</v>
      </c>
      <c r="D294" s="135">
        <v>8356000</v>
      </c>
      <c r="E294" s="473">
        <v>8356000</v>
      </c>
      <c r="F294" s="103">
        <f t="shared" si="61"/>
        <v>67.857722917005034</v>
      </c>
      <c r="G294" s="347"/>
      <c r="H294" s="135"/>
    </row>
    <row r="295" spans="1:8" s="136" customFormat="1" ht="13.5" customHeight="1">
      <c r="A295" s="104" t="s">
        <v>138</v>
      </c>
      <c r="B295" s="138"/>
      <c r="C295" s="479">
        <v>0</v>
      </c>
      <c r="D295" s="135">
        <v>4</v>
      </c>
      <c r="E295" s="473">
        <v>4</v>
      </c>
      <c r="F295" s="103"/>
      <c r="G295" s="347"/>
      <c r="H295" s="135"/>
    </row>
    <row r="296" spans="1:8" s="136" customFormat="1" ht="13.5" customHeight="1">
      <c r="A296" s="104" t="s">
        <v>139</v>
      </c>
      <c r="B296" s="138"/>
      <c r="C296" s="479"/>
      <c r="D296" s="135"/>
      <c r="E296" s="473"/>
      <c r="F296" s="103"/>
      <c r="G296" s="347"/>
      <c r="H296" s="135"/>
    </row>
    <row r="297" spans="1:8" s="136" customFormat="1" ht="13.5" customHeight="1">
      <c r="A297" s="140" t="s">
        <v>140</v>
      </c>
      <c r="B297" s="138"/>
      <c r="C297" s="479"/>
      <c r="D297" s="135"/>
      <c r="E297" s="473"/>
      <c r="F297" s="103"/>
      <c r="G297" s="347"/>
      <c r="H297" s="135"/>
    </row>
    <row r="298" spans="1:8" s="136" customFormat="1" ht="13.5" customHeight="1">
      <c r="A298" s="140" t="s">
        <v>141</v>
      </c>
      <c r="B298" s="138"/>
      <c r="C298" s="479">
        <v>0</v>
      </c>
      <c r="D298" s="135">
        <v>2501</v>
      </c>
      <c r="E298" s="473">
        <v>2501</v>
      </c>
      <c r="F298" s="103"/>
      <c r="G298" s="347"/>
      <c r="H298" s="135"/>
    </row>
    <row r="299" spans="1:8" s="136" customFormat="1" ht="13.5" customHeight="1">
      <c r="A299" s="140" t="s">
        <v>142</v>
      </c>
      <c r="B299" s="138"/>
      <c r="C299" s="479"/>
      <c r="D299" s="135"/>
      <c r="E299" s="473"/>
      <c r="F299" s="103"/>
      <c r="G299" s="347"/>
      <c r="H299" s="135"/>
    </row>
    <row r="300" spans="1:8" s="136" customFormat="1" ht="13.5" customHeight="1">
      <c r="A300" s="104" t="s">
        <v>143</v>
      </c>
      <c r="B300" s="138"/>
      <c r="C300" s="479"/>
      <c r="D300" s="135"/>
      <c r="E300" s="473"/>
      <c r="F300" s="103"/>
      <c r="G300" s="347"/>
      <c r="H300" s="135"/>
    </row>
    <row r="301" spans="1:8" s="136" customFormat="1" ht="13.5" customHeight="1">
      <c r="A301" s="104" t="s">
        <v>144</v>
      </c>
      <c r="B301" s="138"/>
      <c r="C301" s="479"/>
      <c r="D301" s="135"/>
      <c r="E301" s="473"/>
      <c r="F301" s="103"/>
      <c r="G301" s="347"/>
      <c r="H301" s="135"/>
    </row>
    <row r="302" spans="1:8" s="136" customFormat="1" ht="13.5" customHeight="1">
      <c r="A302" s="104" t="s">
        <v>145</v>
      </c>
      <c r="B302" s="138"/>
      <c r="C302" s="479"/>
      <c r="D302" s="135"/>
      <c r="E302" s="473"/>
      <c r="F302" s="103"/>
      <c r="G302" s="347"/>
      <c r="H302" s="135"/>
    </row>
    <row r="303" spans="1:8" s="136" customFormat="1" ht="13.5" customHeight="1">
      <c r="A303" s="104" t="s">
        <v>146</v>
      </c>
      <c r="B303" s="138"/>
      <c r="C303" s="479"/>
      <c r="D303" s="135"/>
      <c r="E303" s="473"/>
      <c r="F303" s="103"/>
      <c r="G303" s="347"/>
      <c r="H303" s="135"/>
    </row>
    <row r="304" spans="1:8" s="136" customFormat="1" ht="13.5" customHeight="1">
      <c r="A304" s="104" t="s">
        <v>147</v>
      </c>
      <c r="B304" s="138"/>
      <c r="C304" s="479">
        <v>2529043</v>
      </c>
      <c r="D304" s="135">
        <v>2529043</v>
      </c>
      <c r="E304" s="473">
        <v>2529043</v>
      </c>
      <c r="F304" s="103">
        <f t="shared" si="61"/>
        <v>100</v>
      </c>
      <c r="G304" s="347"/>
      <c r="H304" s="135"/>
    </row>
    <row r="305" spans="1:8" s="136" customFormat="1" ht="13.5" customHeight="1">
      <c r="A305" s="104" t="s">
        <v>148</v>
      </c>
      <c r="B305" s="138"/>
      <c r="D305" s="135"/>
      <c r="E305" s="473"/>
      <c r="F305" s="103"/>
      <c r="G305" s="347"/>
      <c r="H305" s="135"/>
    </row>
    <row r="306" spans="1:8" s="136" customFormat="1" ht="13.5" customHeight="1">
      <c r="A306" s="104" t="s">
        <v>149</v>
      </c>
      <c r="B306" s="138"/>
      <c r="D306" s="135"/>
      <c r="E306" s="473"/>
      <c r="F306" s="103"/>
      <c r="G306" s="347"/>
      <c r="H306" s="135"/>
    </row>
    <row r="307" spans="1:8" s="136" customFormat="1" ht="13.5" customHeight="1">
      <c r="A307" s="101" t="s">
        <v>5</v>
      </c>
      <c r="B307" s="137">
        <f>SUM(B284:B306)</f>
        <v>66310000</v>
      </c>
      <c r="C307" s="137">
        <f t="shared" ref="C307:E307" si="62">SUM(C284:C306)</f>
        <v>68839043</v>
      </c>
      <c r="D307" s="137">
        <f t="shared" si="62"/>
        <v>36923247</v>
      </c>
      <c r="E307" s="137">
        <f t="shared" si="62"/>
        <v>36923247</v>
      </c>
      <c r="F307" s="103">
        <f t="shared" si="61"/>
        <v>53.63707191571504</v>
      </c>
      <c r="G307" s="347"/>
      <c r="H307" s="135"/>
    </row>
    <row r="308" spans="1:8" s="136" customFormat="1" ht="13.5" customHeight="1">
      <c r="A308" s="108"/>
      <c r="B308" s="138"/>
      <c r="D308" s="135"/>
      <c r="F308" s="103"/>
      <c r="G308" s="347"/>
      <c r="H308" s="135"/>
    </row>
    <row r="309" spans="1:8" s="136" customFormat="1" ht="13.5" customHeight="1">
      <c r="A309" s="108"/>
      <c r="B309" s="138"/>
      <c r="D309" s="135"/>
      <c r="F309" s="103"/>
      <c r="G309" s="347"/>
      <c r="H309" s="135"/>
    </row>
    <row r="310" spans="1:8" s="136" customFormat="1" ht="13.5" customHeight="1">
      <c r="A310" s="117" t="s">
        <v>237</v>
      </c>
      <c r="B310" s="141"/>
      <c r="D310" s="135"/>
      <c r="F310" s="103"/>
      <c r="G310" s="347"/>
      <c r="H310" s="135"/>
    </row>
    <row r="311" spans="1:8" s="136" customFormat="1" ht="13.5" customHeight="1">
      <c r="A311" s="133" t="s">
        <v>127</v>
      </c>
      <c r="B311" s="137">
        <f>B284+B257+B232+B207</f>
        <v>2497924423</v>
      </c>
      <c r="C311" s="137">
        <f t="shared" ref="C311:E311" si="63">C284+C257+C232+C207</f>
        <v>2723385916</v>
      </c>
      <c r="D311" s="137">
        <f t="shared" si="63"/>
        <v>0</v>
      </c>
      <c r="E311" s="137">
        <f t="shared" si="63"/>
        <v>1473040533</v>
      </c>
      <c r="F311" s="103">
        <f t="shared" si="61"/>
        <v>54.088571301842627</v>
      </c>
      <c r="G311" s="347"/>
      <c r="H311" s="135"/>
    </row>
    <row r="312" spans="1:8" s="136" customFormat="1" ht="13.5" customHeight="1">
      <c r="A312" s="101" t="s">
        <v>128</v>
      </c>
      <c r="B312" s="137">
        <f>B285+B258+B233+B208</f>
        <v>3400000</v>
      </c>
      <c r="C312" s="137">
        <f t="shared" ref="C312" si="64">C285+C258+C233+C208</f>
        <v>12247946</v>
      </c>
      <c r="D312" s="135"/>
      <c r="E312" s="137">
        <f t="shared" ref="E312" si="65">E285+E258+E233+E208</f>
        <v>12247946</v>
      </c>
      <c r="F312" s="103">
        <f t="shared" si="61"/>
        <v>100</v>
      </c>
      <c r="G312" s="347"/>
      <c r="H312" s="135"/>
    </row>
    <row r="313" spans="1:8" s="136" customFormat="1" ht="13.5" customHeight="1">
      <c r="A313" s="101" t="s">
        <v>129</v>
      </c>
      <c r="B313" s="137"/>
      <c r="C313" s="137">
        <f t="shared" ref="C313" si="66">C286+C259+C234+C209</f>
        <v>71996865</v>
      </c>
      <c r="D313" s="135"/>
      <c r="E313" s="137">
        <f t="shared" ref="E313" si="67">E286+E259+E234+E209</f>
        <v>55496865</v>
      </c>
      <c r="F313" s="103">
        <f t="shared" si="61"/>
        <v>77.08233546002316</v>
      </c>
      <c r="G313" s="347"/>
      <c r="H313" s="135"/>
    </row>
    <row r="314" spans="1:8" s="136" customFormat="1" ht="13.5" customHeight="1">
      <c r="A314" s="101" t="s">
        <v>130</v>
      </c>
      <c r="B314" s="137">
        <v>0</v>
      </c>
      <c r="C314" s="137">
        <f t="shared" ref="C314" si="68">C287+C260+C235+C210</f>
        <v>1253931179</v>
      </c>
      <c r="D314" s="135"/>
      <c r="E314" s="137">
        <f t="shared" ref="E314" si="69">E287+E260+E235+E210</f>
        <v>1016585646</v>
      </c>
      <c r="F314" s="103"/>
      <c r="G314" s="347"/>
      <c r="H314" s="135"/>
    </row>
    <row r="315" spans="1:8" s="136" customFormat="1" ht="13.5" customHeight="1">
      <c r="A315" s="101" t="s">
        <v>131</v>
      </c>
      <c r="B315" s="137">
        <f>B288+B261+B236+B211</f>
        <v>19025852</v>
      </c>
      <c r="C315" s="137">
        <f t="shared" ref="C315" si="70">C288+C261+C236+C211</f>
        <v>24855852</v>
      </c>
      <c r="D315" s="135"/>
      <c r="E315" s="137">
        <f t="shared" ref="E315" si="71">E288+E261+E236+E211</f>
        <v>10180895</v>
      </c>
      <c r="F315" s="103">
        <f t="shared" si="61"/>
        <v>40.959750645441567</v>
      </c>
      <c r="G315" s="347"/>
      <c r="H315" s="135"/>
    </row>
    <row r="316" spans="1:8" s="136" customFormat="1" ht="13.5" customHeight="1">
      <c r="A316" s="101" t="s">
        <v>132</v>
      </c>
      <c r="B316" s="137">
        <f>B289+B262+B237+B212</f>
        <v>238900315</v>
      </c>
      <c r="C316" s="137">
        <f t="shared" ref="C316" si="72">C289+C262+C237+C212</f>
        <v>236875546</v>
      </c>
      <c r="D316" s="135"/>
      <c r="E316" s="137">
        <f t="shared" ref="E316" si="73">E289+E262+E237+E212</f>
        <v>124109768</v>
      </c>
      <c r="F316" s="103">
        <f t="shared" si="61"/>
        <v>52.394504243169116</v>
      </c>
      <c r="G316" s="347"/>
      <c r="H316" s="135"/>
    </row>
    <row r="317" spans="1:8" s="136" customFormat="1" ht="13.5" customHeight="1">
      <c r="A317" s="101" t="s">
        <v>133</v>
      </c>
      <c r="B317" s="137">
        <f>B290+B263+B238+B213</f>
        <v>18521556</v>
      </c>
      <c r="C317" s="137">
        <f t="shared" ref="C317" si="74">C290+C263+C238+C213</f>
        <v>23630505</v>
      </c>
      <c r="D317" s="135"/>
      <c r="E317" s="137">
        <f t="shared" ref="E317" si="75">E290+E263+E238+E213</f>
        <v>16941660</v>
      </c>
      <c r="F317" s="103">
        <f t="shared" si="61"/>
        <v>71.69402431306483</v>
      </c>
      <c r="G317" s="347"/>
      <c r="H317" s="135"/>
    </row>
    <row r="318" spans="1:8" s="136" customFormat="1" ht="13.5" customHeight="1">
      <c r="A318" s="101" t="s">
        <v>134</v>
      </c>
      <c r="B318" s="137">
        <v>0</v>
      </c>
      <c r="C318" s="137">
        <f t="shared" ref="C318" si="76">C291+C264+C239+C214</f>
        <v>25800000</v>
      </c>
      <c r="D318" s="135"/>
      <c r="E318" s="137">
        <f t="shared" ref="E318" si="77">E291+E264+E239+E214</f>
        <v>6398800</v>
      </c>
      <c r="F318" s="103"/>
      <c r="G318" s="347"/>
      <c r="H318" s="135"/>
    </row>
    <row r="319" spans="1:8" s="136" customFormat="1" ht="13.5" customHeight="1">
      <c r="A319" s="101" t="s">
        <v>135</v>
      </c>
      <c r="B319" s="137">
        <f>B292+B265+B240+B215</f>
        <v>275986000</v>
      </c>
      <c r="C319" s="137">
        <f t="shared" ref="C319" si="78">C292+C265+C240+C215</f>
        <v>275986000</v>
      </c>
      <c r="D319" s="135"/>
      <c r="E319" s="137">
        <f t="shared" ref="E319" si="79">E292+E265+E240+E215</f>
        <v>127832376</v>
      </c>
      <c r="F319" s="103">
        <f t="shared" si="61"/>
        <v>46.318427746334962</v>
      </c>
      <c r="G319" s="347"/>
      <c r="H319" s="135"/>
    </row>
    <row r="320" spans="1:8" s="136" customFormat="1" ht="13.5" customHeight="1">
      <c r="A320" s="101" t="s">
        <v>136</v>
      </c>
      <c r="B320" s="137">
        <f>B293+B266+B241+B216</f>
        <v>99420240</v>
      </c>
      <c r="C320" s="137">
        <f t="shared" ref="C320" si="80">C293+C266+C241+C216</f>
        <v>101234912</v>
      </c>
      <c r="D320" s="135"/>
      <c r="E320" s="137">
        <f t="shared" ref="E320" si="81">E293+E266+E241+E216</f>
        <v>41727785</v>
      </c>
      <c r="F320" s="103">
        <f t="shared" si="61"/>
        <v>41.218769469567967</v>
      </c>
      <c r="G320" s="347"/>
      <c r="H320" s="135"/>
    </row>
    <row r="321" spans="1:8" s="136" customFormat="1" ht="13.5" customHeight="1">
      <c r="A321" s="101" t="s">
        <v>137</v>
      </c>
      <c r="B321" s="137">
        <f>B294+B267+B242+B217</f>
        <v>90588000</v>
      </c>
      <c r="C321" s="137">
        <f t="shared" ref="C321" si="82">C294+C267+C242+C217</f>
        <v>91305000</v>
      </c>
      <c r="D321" s="135"/>
      <c r="E321" s="137">
        <f t="shared" ref="E321" si="83">E294+E267+E242+E217</f>
        <v>47388714</v>
      </c>
      <c r="F321" s="103">
        <f t="shared" si="61"/>
        <v>51.9015541317562</v>
      </c>
      <c r="G321" s="347"/>
      <c r="H321" s="135"/>
    </row>
    <row r="322" spans="1:8" s="136" customFormat="1" ht="13.5" customHeight="1">
      <c r="A322" s="101" t="s">
        <v>138</v>
      </c>
      <c r="B322" s="137">
        <v>0</v>
      </c>
      <c r="C322" s="137">
        <f t="shared" ref="C322" si="84">C295+C268+C243+C218</f>
        <v>0</v>
      </c>
      <c r="D322" s="135"/>
      <c r="E322" s="137">
        <f t="shared" ref="E322" si="85">E295+E268+E243+E218</f>
        <v>1408</v>
      </c>
      <c r="F322" s="103"/>
      <c r="G322" s="347"/>
      <c r="H322" s="135"/>
    </row>
    <row r="323" spans="1:8" s="136" customFormat="1" ht="13.5" customHeight="1">
      <c r="A323" s="101" t="s">
        <v>139</v>
      </c>
      <c r="B323" s="137">
        <v>0</v>
      </c>
      <c r="C323" s="137">
        <f t="shared" ref="C323" si="86">C296+C269+C244+C219</f>
        <v>0</v>
      </c>
      <c r="D323" s="135"/>
      <c r="E323" s="137">
        <f t="shared" ref="E323" si="87">E296+E269+E244+E219</f>
        <v>92057611</v>
      </c>
      <c r="F323" s="103"/>
      <c r="G323" s="347"/>
      <c r="H323" s="135"/>
    </row>
    <row r="324" spans="1:8" s="136" customFormat="1" ht="13.5" customHeight="1">
      <c r="A324" s="117" t="s">
        <v>140</v>
      </c>
      <c r="B324" s="137">
        <v>0</v>
      </c>
      <c r="C324" s="137">
        <f t="shared" ref="C324" si="88">C297+C270+C245+C220</f>
        <v>60980</v>
      </c>
      <c r="D324" s="135"/>
      <c r="E324" s="137">
        <f t="shared" ref="E324" si="89">E297+E270+E245+E220</f>
        <v>62137</v>
      </c>
      <c r="F324" s="103">
        <f t="shared" si="61"/>
        <v>101.89734339127583</v>
      </c>
      <c r="G324" s="347"/>
      <c r="H324" s="135"/>
    </row>
    <row r="325" spans="1:8" s="136" customFormat="1" ht="13.5" customHeight="1">
      <c r="A325" s="117" t="s">
        <v>141</v>
      </c>
      <c r="B325" s="137">
        <v>0</v>
      </c>
      <c r="C325" s="137">
        <f t="shared" ref="C325" si="90">C298+C271+C246+C221</f>
        <v>5300000</v>
      </c>
      <c r="D325" s="135"/>
      <c r="E325" s="137">
        <f t="shared" ref="E325" si="91">E298+E271+E246+E221</f>
        <v>1898591</v>
      </c>
      <c r="F325" s="103">
        <f t="shared" si="61"/>
        <v>35.822471698113205</v>
      </c>
      <c r="G325" s="347"/>
      <c r="H325" s="135"/>
    </row>
    <row r="326" spans="1:8" s="136" customFormat="1" ht="13.5" customHeight="1">
      <c r="A326" s="117" t="s">
        <v>142</v>
      </c>
      <c r="B326" s="137">
        <v>0</v>
      </c>
      <c r="C326" s="137">
        <f t="shared" ref="C326" si="92">C299+C272+C247+C222</f>
        <v>176976205</v>
      </c>
      <c r="D326" s="135"/>
      <c r="E326" s="137">
        <f t="shared" ref="E326" si="93">E299+E272+E247+E222</f>
        <v>16531527</v>
      </c>
      <c r="F326" s="103">
        <f t="shared" si="61"/>
        <v>9.3411015339604546</v>
      </c>
      <c r="G326" s="347"/>
      <c r="H326" s="135"/>
    </row>
    <row r="327" spans="1:8" s="136" customFormat="1" ht="13.5" customHeight="1">
      <c r="A327" s="101" t="s">
        <v>143</v>
      </c>
      <c r="B327" s="137">
        <v>0</v>
      </c>
      <c r="C327" s="137">
        <f t="shared" ref="C327" si="94">C300+C273+C248+C223</f>
        <v>236450</v>
      </c>
      <c r="D327" s="135"/>
      <c r="E327" s="137">
        <f t="shared" ref="E327" si="95">E300+E273+E248+E223</f>
        <v>301050</v>
      </c>
      <c r="F327" s="103">
        <f t="shared" si="61"/>
        <v>127.32078663565235</v>
      </c>
      <c r="G327" s="347"/>
      <c r="H327" s="135"/>
    </row>
    <row r="328" spans="1:8" s="127" customFormat="1" ht="13.5" customHeight="1">
      <c r="A328" s="101" t="s">
        <v>144</v>
      </c>
      <c r="B328" s="137">
        <v>0</v>
      </c>
      <c r="C328" s="137">
        <f t="shared" ref="C328" si="96">C301+C274+C249+C224</f>
        <v>0</v>
      </c>
      <c r="D328" s="143"/>
      <c r="E328" s="137">
        <f t="shared" ref="E328" si="97">E301+E274+E249+E224</f>
        <v>0</v>
      </c>
      <c r="F328" s="103"/>
      <c r="G328" s="345"/>
      <c r="H328" s="143"/>
    </row>
    <row r="329" spans="1:8" s="127" customFormat="1" ht="13.5" customHeight="1">
      <c r="A329" s="101" t="s">
        <v>145</v>
      </c>
      <c r="B329" s="137">
        <v>0</v>
      </c>
      <c r="C329" s="137">
        <f t="shared" ref="C329" si="98">C302+C275+C250+C225</f>
        <v>0</v>
      </c>
      <c r="D329" s="143"/>
      <c r="E329" s="137">
        <f t="shared" ref="E329" si="99">E302+E275+E250+E225</f>
        <v>0</v>
      </c>
      <c r="F329" s="103"/>
      <c r="G329" s="345"/>
      <c r="H329" s="143"/>
    </row>
    <row r="330" spans="1:8" s="127" customFormat="1" ht="13.5" customHeight="1">
      <c r="A330" s="101" t="s">
        <v>146</v>
      </c>
      <c r="B330" s="137">
        <v>0</v>
      </c>
      <c r="C330" s="137">
        <f t="shared" ref="C330" si="100">C303+C276+C251+C226</f>
        <v>24517750</v>
      </c>
      <c r="D330" s="143"/>
      <c r="E330" s="137">
        <f t="shared" ref="E330" si="101">E303+E276+E251+E226</f>
        <v>8282389</v>
      </c>
      <c r="F330" s="103">
        <f t="shared" si="61"/>
        <v>33.781195256497845</v>
      </c>
      <c r="G330" s="345"/>
      <c r="H330" s="143"/>
    </row>
    <row r="331" spans="1:8" s="127" customFormat="1" ht="13.5" customHeight="1">
      <c r="A331" s="101" t="s">
        <v>147</v>
      </c>
      <c r="B331" s="137">
        <v>0</v>
      </c>
      <c r="C331" s="137">
        <f t="shared" ref="C331" si="102">C304+C277+C252+C227</f>
        <v>138384736</v>
      </c>
      <c r="D331" s="143"/>
      <c r="E331" s="137">
        <f t="shared" ref="E331" si="103">E304+E277+E252+E227</f>
        <v>124341936</v>
      </c>
      <c r="F331" s="103">
        <f t="shared" si="61"/>
        <v>89.852349033639086</v>
      </c>
      <c r="G331" s="345"/>
      <c r="H331" s="143"/>
    </row>
    <row r="332" spans="1:8" s="127" customFormat="1" ht="13.5" customHeight="1">
      <c r="A332" s="101" t="s">
        <v>148</v>
      </c>
      <c r="B332" s="137">
        <f>B305+B279+B253+B228</f>
        <v>2416603022</v>
      </c>
      <c r="C332" s="137">
        <f t="shared" ref="C332" si="104">C305+C278+C253+C228</f>
        <v>2338498663</v>
      </c>
      <c r="D332" s="143"/>
      <c r="E332" s="137">
        <f t="shared" ref="E332" si="105">E305+E278+E253+E228</f>
        <v>1251537216</v>
      </c>
      <c r="F332" s="103">
        <f t="shared" si="61"/>
        <v>53.518833934009393</v>
      </c>
      <c r="G332" s="345"/>
      <c r="H332" s="143"/>
    </row>
    <row r="333" spans="1:8" s="127" customFormat="1" ht="13.5" customHeight="1">
      <c r="A333" s="101" t="s">
        <v>149</v>
      </c>
      <c r="B333" s="137">
        <f>B306+B280+B254+B229</f>
        <v>1407672496</v>
      </c>
      <c r="C333" s="137">
        <f t="shared" ref="C333" si="106">C306+C279+C254+C229</f>
        <v>365498764</v>
      </c>
      <c r="D333" s="143"/>
      <c r="E333" s="137">
        <f t="shared" ref="E333" si="107">E306+E279+E254+E229</f>
        <v>188348184</v>
      </c>
      <c r="F333" s="103">
        <f t="shared" si="61"/>
        <v>51.531825152765762</v>
      </c>
      <c r="G333" s="345"/>
      <c r="H333" s="143"/>
    </row>
    <row r="334" spans="1:8" s="127" customFormat="1" ht="13.5" customHeight="1">
      <c r="A334" s="144" t="s">
        <v>5</v>
      </c>
      <c r="B334" s="137">
        <f>B307+B281+B255+B230</f>
        <v>8581088130</v>
      </c>
      <c r="C334" s="137">
        <f>C307+C281+C255+C230</f>
        <v>9359031102</v>
      </c>
      <c r="D334" s="137">
        <f t="shared" ref="D334:E334" si="108">D307+D281+D255+D230</f>
        <v>36923247</v>
      </c>
      <c r="E334" s="137">
        <f t="shared" si="108"/>
        <v>5204713131</v>
      </c>
      <c r="F334" s="103">
        <f t="shared" si="61"/>
        <v>55.611666146592533</v>
      </c>
      <c r="G334" s="345"/>
      <c r="H334" s="143"/>
    </row>
    <row r="335" spans="1:8" s="127" customFormat="1" ht="13.5" customHeight="1">
      <c r="A335" s="144" t="s">
        <v>43</v>
      </c>
      <c r="B335" s="137">
        <v>-3201791493</v>
      </c>
      <c r="C335" s="137">
        <v>-3462138464</v>
      </c>
      <c r="D335" s="143"/>
      <c r="E335" s="137">
        <v>-1930160318</v>
      </c>
      <c r="F335" s="103">
        <f t="shared" si="61"/>
        <v>55.750523500726167</v>
      </c>
      <c r="G335" s="345"/>
      <c r="H335" s="143"/>
    </row>
    <row r="336" spans="1:8" s="127" customFormat="1" ht="13.5" customHeight="1">
      <c r="A336" s="101" t="s">
        <v>5</v>
      </c>
      <c r="B336" s="191">
        <f>SUM(B334:B335)</f>
        <v>5379296637</v>
      </c>
      <c r="C336" s="137">
        <f>SUM(C334:C335)</f>
        <v>5896892638</v>
      </c>
      <c r="D336" s="137">
        <f t="shared" ref="D336:E336" si="109">SUM(D334:D335)</f>
        <v>36923247</v>
      </c>
      <c r="E336" s="137">
        <f t="shared" si="109"/>
        <v>3274552813</v>
      </c>
      <c r="F336" s="103">
        <f t="shared" si="61"/>
        <v>55.530141279808056</v>
      </c>
      <c r="G336" s="345"/>
      <c r="H336" s="143"/>
    </row>
    <row r="337" spans="1:8" s="127" customFormat="1" ht="13.5" customHeight="1">
      <c r="A337" s="116"/>
      <c r="B337" s="145"/>
      <c r="D337" s="143"/>
      <c r="F337" s="142"/>
      <c r="G337" s="345"/>
      <c r="H337" s="143"/>
    </row>
    <row r="338" spans="1:8" s="127" customFormat="1" ht="13.5" customHeight="1">
      <c r="A338" s="108"/>
      <c r="B338" s="145"/>
      <c r="D338" s="143"/>
      <c r="F338" s="142"/>
      <c r="G338" s="345"/>
      <c r="H338" s="143"/>
    </row>
    <row r="339" spans="1:8" s="127" customFormat="1" ht="13.5" customHeight="1">
      <c r="A339" s="108"/>
      <c r="B339" s="145"/>
      <c r="D339" s="143"/>
      <c r="F339" s="142"/>
      <c r="G339" s="345"/>
      <c r="H339" s="143"/>
    </row>
    <row r="340" spans="1:8" s="127" customFormat="1" ht="13.5" customHeight="1">
      <c r="A340" s="108"/>
      <c r="B340" s="145"/>
      <c r="D340" s="143"/>
      <c r="F340" s="142"/>
      <c r="G340" s="345"/>
      <c r="H340" s="143"/>
    </row>
    <row r="341" spans="1:8" s="127" customFormat="1" ht="13.5" customHeight="1">
      <c r="A341" s="108"/>
      <c r="B341" s="145"/>
      <c r="D341" s="143"/>
      <c r="F341" s="142"/>
      <c r="G341" s="345"/>
      <c r="H341" s="143"/>
    </row>
    <row r="342" spans="1:8" s="127" customFormat="1" ht="13.5" customHeight="1">
      <c r="A342" s="108"/>
      <c r="B342" s="145"/>
      <c r="D342" s="143"/>
      <c r="F342" s="142"/>
      <c r="G342" s="345"/>
      <c r="H342" s="143"/>
    </row>
    <row r="343" spans="1:8" s="127" customFormat="1" ht="13.5" customHeight="1">
      <c r="A343" s="108"/>
      <c r="B343" s="145"/>
      <c r="D343" s="143"/>
      <c r="F343" s="142"/>
      <c r="G343" s="345"/>
      <c r="H343" s="143"/>
    </row>
    <row r="344" spans="1:8" s="127" customFormat="1" ht="13.5" customHeight="1">
      <c r="A344" s="108"/>
      <c r="B344" s="145"/>
      <c r="D344" s="143"/>
      <c r="F344" s="142"/>
      <c r="G344" s="345"/>
      <c r="H344" s="143"/>
    </row>
    <row r="345" spans="1:8" s="127" customFormat="1" ht="13.5" customHeight="1">
      <c r="A345" s="108"/>
      <c r="B345" s="145"/>
      <c r="D345" s="143"/>
      <c r="F345" s="142"/>
      <c r="G345" s="345"/>
      <c r="H345" s="143"/>
    </row>
    <row r="346" spans="1:8" s="127" customFormat="1" ht="13.5" customHeight="1">
      <c r="A346" s="108"/>
      <c r="B346" s="145"/>
      <c r="D346" s="143"/>
      <c r="F346" s="142"/>
      <c r="G346" s="345"/>
      <c r="H346" s="143"/>
    </row>
    <row r="347" spans="1:8" s="127" customFormat="1" ht="13.5" customHeight="1">
      <c r="A347" s="108"/>
      <c r="B347" s="145"/>
      <c r="D347" s="143"/>
      <c r="F347" s="142"/>
      <c r="G347" s="345"/>
      <c r="H347" s="143"/>
    </row>
    <row r="348" spans="1:8" s="127" customFormat="1" ht="13.5" customHeight="1">
      <c r="A348" s="108"/>
      <c r="B348" s="145"/>
      <c r="D348" s="143"/>
      <c r="F348" s="142"/>
      <c r="G348" s="345"/>
      <c r="H348" s="143"/>
    </row>
    <row r="349" spans="1:8" s="127" customFormat="1" ht="13.5" customHeight="1">
      <c r="A349" s="108"/>
      <c r="B349" s="145"/>
      <c r="D349" s="143"/>
      <c r="F349" s="142"/>
      <c r="G349" s="345"/>
      <c r="H349" s="143"/>
    </row>
    <row r="350" spans="1:8" s="127" customFormat="1" ht="13.5" customHeight="1">
      <c r="A350" s="146"/>
      <c r="B350" s="145"/>
      <c r="D350" s="143"/>
      <c r="F350" s="142"/>
      <c r="G350" s="345"/>
      <c r="H350" s="143"/>
    </row>
    <row r="351" spans="1:8" s="127" customFormat="1" ht="13.5" customHeight="1">
      <c r="A351" s="146"/>
      <c r="B351" s="145"/>
      <c r="D351" s="143"/>
      <c r="F351" s="142"/>
      <c r="G351" s="345"/>
      <c r="H351" s="143"/>
    </row>
    <row r="352" spans="1:8" s="127" customFormat="1" ht="13.5" customHeight="1">
      <c r="A352" s="146"/>
      <c r="B352" s="145"/>
      <c r="D352" s="143"/>
      <c r="F352" s="142"/>
      <c r="G352" s="345"/>
      <c r="H352" s="143"/>
    </row>
    <row r="353" spans="1:8" s="127" customFormat="1" ht="13.5" customHeight="1">
      <c r="A353" s="108"/>
      <c r="B353" s="145"/>
      <c r="D353" s="143"/>
      <c r="F353" s="142"/>
      <c r="G353" s="345"/>
      <c r="H353" s="143"/>
    </row>
    <row r="354" spans="1:8" s="127" customFormat="1" ht="13.5" customHeight="1">
      <c r="A354" s="108"/>
      <c r="B354" s="145"/>
      <c r="D354" s="143"/>
      <c r="F354" s="142"/>
      <c r="G354" s="345"/>
      <c r="H354" s="143"/>
    </row>
    <row r="355" spans="1:8" s="127" customFormat="1" ht="13.5" customHeight="1">
      <c r="A355" s="108"/>
      <c r="B355" s="145"/>
      <c r="D355" s="143"/>
      <c r="F355" s="142"/>
      <c r="G355" s="345"/>
      <c r="H355" s="143"/>
    </row>
    <row r="356" spans="1:8" s="127" customFormat="1" ht="13.5" customHeight="1">
      <c r="A356" s="108"/>
      <c r="B356" s="145"/>
      <c r="D356" s="143"/>
      <c r="F356" s="142"/>
      <c r="G356" s="345"/>
      <c r="H356" s="143"/>
    </row>
    <row r="357" spans="1:8" s="127" customFormat="1" ht="13.5" customHeight="1">
      <c r="A357" s="108"/>
      <c r="B357" s="145"/>
      <c r="D357" s="143"/>
      <c r="F357" s="142"/>
      <c r="G357" s="345"/>
      <c r="H357" s="143"/>
    </row>
    <row r="358" spans="1:8" s="127" customFormat="1" ht="13.5" customHeight="1">
      <c r="A358" s="108"/>
      <c r="B358" s="145"/>
      <c r="D358" s="143"/>
      <c r="F358" s="142"/>
      <c r="G358" s="345"/>
      <c r="H358" s="143"/>
    </row>
    <row r="359" spans="1:8" s="127" customFormat="1" ht="13.5" customHeight="1">
      <c r="A359" s="108"/>
      <c r="B359" s="145"/>
      <c r="D359" s="143"/>
      <c r="F359" s="142"/>
      <c r="G359" s="345"/>
      <c r="H359" s="143"/>
    </row>
    <row r="360" spans="1:8" s="127" customFormat="1" ht="13.5" customHeight="1">
      <c r="A360" s="101"/>
      <c r="B360" s="145"/>
      <c r="D360" s="143"/>
      <c r="F360" s="142"/>
      <c r="G360" s="345"/>
      <c r="H360" s="143"/>
    </row>
    <row r="361" spans="1:8" ht="13.5" customHeight="1">
      <c r="A361" s="144"/>
      <c r="B361" s="107"/>
      <c r="D361" s="99"/>
    </row>
    <row r="362" spans="1:8" ht="13.5" customHeight="1">
      <c r="A362" s="101"/>
      <c r="B362" s="107"/>
      <c r="D362" s="99"/>
    </row>
    <row r="363" spans="1:8" ht="13.5" customHeight="1">
      <c r="A363" s="116"/>
      <c r="B363" s="107"/>
      <c r="D363" s="99"/>
    </row>
    <row r="364" spans="1:8" ht="13.5" customHeight="1">
      <c r="B364" s="107"/>
      <c r="D364" s="99"/>
    </row>
    <row r="365" spans="1:8" ht="13.5" customHeight="1">
      <c r="B365" s="107"/>
      <c r="D365" s="99"/>
    </row>
    <row r="366" spans="1:8" ht="13.5" customHeight="1">
      <c r="B366" s="107"/>
      <c r="D366" s="99"/>
    </row>
    <row r="367" spans="1:8" ht="13.5" customHeight="1">
      <c r="B367" s="107"/>
      <c r="D367" s="99"/>
    </row>
    <row r="368" spans="1:8" ht="13.5" customHeight="1">
      <c r="B368" s="107"/>
      <c r="D368" s="99"/>
    </row>
    <row r="369" spans="1:4" s="100" customFormat="1" ht="13.5" customHeight="1">
      <c r="A369" s="108"/>
      <c r="B369" s="107"/>
      <c r="D369" s="99"/>
    </row>
    <row r="370" spans="1:4" s="100" customFormat="1" ht="13.5" customHeight="1">
      <c r="A370" s="108"/>
      <c r="B370" s="107"/>
      <c r="D370" s="99"/>
    </row>
    <row r="371" spans="1:4" s="100" customFormat="1" ht="13.5" customHeight="1">
      <c r="A371" s="108"/>
      <c r="B371" s="107"/>
      <c r="D371" s="99"/>
    </row>
    <row r="372" spans="1:4" s="100" customFormat="1" ht="13.5" customHeight="1">
      <c r="A372" s="108"/>
      <c r="B372" s="107"/>
      <c r="D372" s="99"/>
    </row>
    <row r="373" spans="1:4" s="100" customFormat="1" ht="13.5" customHeight="1">
      <c r="A373" s="108"/>
      <c r="B373" s="107"/>
      <c r="D373" s="99"/>
    </row>
    <row r="374" spans="1:4" s="100" customFormat="1" ht="13.5" customHeight="1">
      <c r="A374" s="108"/>
      <c r="B374" s="107"/>
      <c r="D374" s="99"/>
    </row>
    <row r="375" spans="1:4" s="100" customFormat="1" ht="13.5" customHeight="1">
      <c r="A375" s="108"/>
      <c r="B375" s="107"/>
      <c r="D375" s="99"/>
    </row>
    <row r="376" spans="1:4" s="100" customFormat="1" ht="13.5" customHeight="1">
      <c r="A376" s="146"/>
      <c r="B376" s="107"/>
      <c r="D376" s="99"/>
    </row>
    <row r="377" spans="1:4" s="100" customFormat="1" ht="13.5" customHeight="1">
      <c r="A377" s="146"/>
      <c r="B377" s="107"/>
      <c r="D377" s="99"/>
    </row>
    <row r="378" spans="1:4" s="100" customFormat="1" ht="13.5" customHeight="1">
      <c r="A378" s="146"/>
      <c r="B378" s="107"/>
      <c r="D378" s="99"/>
    </row>
    <row r="379" spans="1:4" s="100" customFormat="1" ht="13.5" customHeight="1">
      <c r="A379" s="108"/>
      <c r="B379" s="107"/>
      <c r="D379" s="99"/>
    </row>
    <row r="380" spans="1:4" s="100" customFormat="1" ht="13.5" customHeight="1">
      <c r="A380" s="108"/>
      <c r="B380" s="107"/>
      <c r="D380" s="99"/>
    </row>
    <row r="381" spans="1:4" s="100" customFormat="1" ht="13.5" customHeight="1">
      <c r="A381" s="108"/>
      <c r="B381" s="107"/>
      <c r="D381" s="99"/>
    </row>
    <row r="382" spans="1:4" s="100" customFormat="1" ht="13.5" customHeight="1">
      <c r="A382" s="108"/>
      <c r="B382" s="107"/>
      <c r="D382" s="99"/>
    </row>
    <row r="383" spans="1:4" s="100" customFormat="1" ht="13.5" customHeight="1">
      <c r="A383" s="108"/>
      <c r="B383" s="107"/>
      <c r="D383" s="99"/>
    </row>
    <row r="384" spans="1:4" s="100" customFormat="1" ht="13.5" customHeight="1">
      <c r="A384" s="108"/>
      <c r="B384" s="107"/>
      <c r="D384" s="99"/>
    </row>
    <row r="385" spans="1:8" ht="13.5" customHeight="1">
      <c r="B385" s="107"/>
      <c r="D385" s="99"/>
    </row>
    <row r="386" spans="1:8" ht="13.5" customHeight="1">
      <c r="A386" s="101"/>
      <c r="B386" s="107"/>
      <c r="D386" s="99"/>
    </row>
    <row r="387" spans="1:8" ht="13.5" customHeight="1">
      <c r="A387" s="110"/>
      <c r="B387" s="107"/>
      <c r="D387" s="99"/>
    </row>
    <row r="388" spans="1:8" s="127" customFormat="1" ht="13.5" customHeight="1">
      <c r="A388" s="144"/>
      <c r="B388" s="145"/>
      <c r="D388" s="143"/>
      <c r="F388" s="142"/>
      <c r="G388" s="345"/>
      <c r="H388" s="143"/>
    </row>
    <row r="389" spans="1:8" s="127" customFormat="1" ht="13.5" customHeight="1">
      <c r="A389" s="133"/>
      <c r="B389" s="115"/>
      <c r="D389" s="143"/>
      <c r="F389" s="142"/>
      <c r="G389" s="345"/>
      <c r="H389" s="143"/>
    </row>
    <row r="390" spans="1:8" s="127" customFormat="1" ht="13.5" customHeight="1">
      <c r="A390" s="101"/>
      <c r="B390" s="115"/>
      <c r="D390" s="143"/>
      <c r="F390" s="142"/>
      <c r="G390" s="345"/>
      <c r="H390" s="143"/>
    </row>
    <row r="391" spans="1:8" s="127" customFormat="1" ht="13.5" customHeight="1">
      <c r="A391" s="101"/>
      <c r="B391" s="115"/>
      <c r="D391" s="143"/>
      <c r="F391" s="142"/>
      <c r="G391" s="345"/>
      <c r="H391" s="143"/>
    </row>
    <row r="392" spans="1:8" s="127" customFormat="1" ht="13.5" customHeight="1">
      <c r="A392" s="101"/>
      <c r="B392" s="115"/>
      <c r="D392" s="143"/>
      <c r="F392" s="142"/>
      <c r="G392" s="345"/>
      <c r="H392" s="143"/>
    </row>
    <row r="393" spans="1:8" s="127" customFormat="1" ht="13.5" customHeight="1">
      <c r="A393" s="101"/>
      <c r="B393" s="115"/>
      <c r="D393" s="143"/>
      <c r="F393" s="142"/>
      <c r="G393" s="345"/>
      <c r="H393" s="143"/>
    </row>
    <row r="394" spans="1:8" s="127" customFormat="1" ht="13.5" customHeight="1">
      <c r="A394" s="101"/>
      <c r="B394" s="115"/>
      <c r="D394" s="143"/>
      <c r="F394" s="142"/>
      <c r="G394" s="345"/>
      <c r="H394" s="143"/>
    </row>
    <row r="395" spans="1:8" s="127" customFormat="1" ht="13.5" customHeight="1">
      <c r="A395" s="101"/>
      <c r="B395" s="115"/>
      <c r="D395" s="143"/>
      <c r="F395" s="142"/>
      <c r="G395" s="345"/>
      <c r="H395" s="143"/>
    </row>
    <row r="396" spans="1:8" s="127" customFormat="1" ht="13.5" customHeight="1">
      <c r="A396" s="101"/>
      <c r="B396" s="115"/>
      <c r="D396" s="143"/>
      <c r="F396" s="142"/>
      <c r="G396" s="345"/>
      <c r="H396" s="143"/>
    </row>
    <row r="397" spans="1:8" s="127" customFormat="1" ht="13.5" customHeight="1">
      <c r="A397" s="101"/>
      <c r="B397" s="115"/>
      <c r="D397" s="143"/>
      <c r="F397" s="142"/>
      <c r="G397" s="345"/>
      <c r="H397" s="143"/>
    </row>
    <row r="398" spans="1:8" s="127" customFormat="1" ht="13.5" customHeight="1">
      <c r="A398" s="101"/>
      <c r="B398" s="115"/>
      <c r="D398" s="143"/>
      <c r="F398" s="142"/>
      <c r="G398" s="345"/>
      <c r="H398" s="143"/>
    </row>
    <row r="399" spans="1:8" s="127" customFormat="1" ht="13.5" customHeight="1">
      <c r="A399" s="101"/>
      <c r="B399" s="115"/>
      <c r="D399" s="143"/>
      <c r="F399" s="142"/>
      <c r="G399" s="345"/>
      <c r="H399" s="143"/>
    </row>
    <row r="400" spans="1:8" s="127" customFormat="1" ht="13.5" customHeight="1">
      <c r="A400" s="101"/>
      <c r="B400" s="115"/>
      <c r="D400" s="143"/>
      <c r="F400" s="142"/>
      <c r="G400" s="345"/>
      <c r="H400" s="143"/>
    </row>
    <row r="401" spans="1:8" s="127" customFormat="1" ht="13.5" customHeight="1">
      <c r="A401" s="101"/>
      <c r="B401" s="115"/>
      <c r="D401" s="143"/>
      <c r="F401" s="142"/>
      <c r="G401" s="345"/>
      <c r="H401" s="143"/>
    </row>
    <row r="402" spans="1:8" s="127" customFormat="1" ht="13.5" customHeight="1">
      <c r="A402" s="117"/>
      <c r="B402" s="115"/>
      <c r="D402" s="143"/>
      <c r="F402" s="142"/>
      <c r="G402" s="345"/>
      <c r="H402" s="143"/>
    </row>
    <row r="403" spans="1:8" s="127" customFormat="1" ht="13.5" customHeight="1">
      <c r="A403" s="117"/>
      <c r="B403" s="115"/>
      <c r="D403" s="143"/>
      <c r="F403" s="142"/>
      <c r="G403" s="345"/>
      <c r="H403" s="143"/>
    </row>
    <row r="404" spans="1:8" s="127" customFormat="1" ht="13.5" customHeight="1">
      <c r="A404" s="117"/>
      <c r="B404" s="115"/>
      <c r="D404" s="143"/>
      <c r="F404" s="142"/>
      <c r="G404" s="345"/>
      <c r="H404" s="143"/>
    </row>
    <row r="405" spans="1:8" s="127" customFormat="1" ht="13.5" customHeight="1">
      <c r="A405" s="101"/>
      <c r="B405" s="115"/>
      <c r="D405" s="143"/>
      <c r="F405" s="142"/>
      <c r="G405" s="345"/>
      <c r="H405" s="143"/>
    </row>
    <row r="406" spans="1:8" s="127" customFormat="1" ht="13.5" customHeight="1">
      <c r="A406" s="101"/>
      <c r="B406" s="115"/>
      <c r="D406" s="143"/>
      <c r="F406" s="142"/>
      <c r="G406" s="345"/>
      <c r="H406" s="143"/>
    </row>
    <row r="407" spans="1:8" s="127" customFormat="1" ht="13.5" customHeight="1">
      <c r="A407" s="101"/>
      <c r="B407" s="115"/>
      <c r="D407" s="143"/>
      <c r="F407" s="142"/>
      <c r="G407" s="345"/>
      <c r="H407" s="143"/>
    </row>
    <row r="408" spans="1:8" s="127" customFormat="1" ht="13.5" customHeight="1">
      <c r="A408" s="101"/>
      <c r="B408" s="115"/>
      <c r="D408" s="143"/>
      <c r="F408" s="142"/>
      <c r="G408" s="345"/>
      <c r="H408" s="143"/>
    </row>
    <row r="409" spans="1:8" s="127" customFormat="1" ht="13.5" customHeight="1">
      <c r="A409" s="101"/>
      <c r="B409" s="115"/>
      <c r="D409" s="143"/>
      <c r="F409" s="142"/>
      <c r="G409" s="345"/>
      <c r="H409" s="143"/>
    </row>
    <row r="410" spans="1:8" s="127" customFormat="1" ht="13.5" customHeight="1">
      <c r="A410" s="101"/>
      <c r="B410" s="115"/>
      <c r="D410" s="143"/>
      <c r="F410" s="142"/>
      <c r="G410" s="345"/>
      <c r="H410" s="143"/>
    </row>
    <row r="411" spans="1:8" s="127" customFormat="1" ht="13.5" customHeight="1">
      <c r="A411" s="101"/>
      <c r="B411" s="115"/>
      <c r="D411" s="143"/>
      <c r="F411" s="142"/>
      <c r="G411" s="345"/>
      <c r="H411" s="143"/>
    </row>
    <row r="412" spans="1:8" s="127" customFormat="1" ht="13.5" customHeight="1">
      <c r="A412" s="101"/>
      <c r="B412" s="115"/>
      <c r="D412" s="143"/>
      <c r="F412" s="142"/>
      <c r="G412" s="345"/>
      <c r="H412" s="143"/>
    </row>
    <row r="413" spans="1:8" s="127" customFormat="1" ht="13.5" customHeight="1">
      <c r="A413" s="144"/>
      <c r="B413" s="126"/>
      <c r="D413" s="143"/>
      <c r="F413" s="142"/>
      <c r="G413" s="345"/>
      <c r="H413" s="143"/>
    </row>
    <row r="414" spans="1:8" s="127" customFormat="1" ht="13.5" customHeight="1" thickBot="1">
      <c r="A414" s="147"/>
      <c r="B414" s="148"/>
      <c r="C414" s="192"/>
      <c r="D414" s="143"/>
      <c r="E414" s="192"/>
      <c r="F414" s="348"/>
      <c r="G414" s="345"/>
      <c r="H414" s="143"/>
    </row>
    <row r="415" spans="1:8" ht="13.5" customHeight="1">
      <c r="A415" s="149"/>
      <c r="B415" s="150"/>
      <c r="C415" s="193"/>
      <c r="D415" s="99"/>
      <c r="E415" s="349"/>
      <c r="F415" s="350"/>
    </row>
    <row r="416" spans="1:8" ht="13.5" customHeight="1">
      <c r="A416" s="149"/>
      <c r="B416" s="151"/>
      <c r="C416" s="193"/>
      <c r="E416" s="349"/>
      <c r="F416" s="350"/>
    </row>
  </sheetData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>
    <oddHeader xml:space="preserve">&amp;C&amp;"Times New Roman,Félkövér"&amp;12 5. BEVÉTELEK 
kiemelt előirányzatonként &amp;RA Pü/24-2/2023. sz. előterjesztés
5. sz. melléklete 
adatok Ft-ban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E52"/>
  <sheetViews>
    <sheetView topLeftCell="A10" workbookViewId="0">
      <selection activeCell="D23" sqref="D23"/>
    </sheetView>
  </sheetViews>
  <sheetFormatPr defaultRowHeight="13.2"/>
  <cols>
    <col min="1" max="1" width="3.6640625" customWidth="1"/>
    <col min="2" max="2" width="39.88671875" customWidth="1"/>
    <col min="3" max="3" width="15.6640625" customWidth="1"/>
    <col min="4" max="4" width="15.88671875" customWidth="1"/>
    <col min="5" max="5" width="13.109375" customWidth="1"/>
  </cols>
  <sheetData>
    <row r="1" spans="1:5" ht="91.8" customHeight="1">
      <c r="A1" s="609" t="s">
        <v>487</v>
      </c>
      <c r="B1" s="610"/>
      <c r="C1" s="610"/>
      <c r="D1" s="610"/>
      <c r="E1" s="610"/>
    </row>
    <row r="2" spans="1:5" ht="43.8" customHeight="1">
      <c r="A2" s="20"/>
      <c r="B2" s="21" t="s">
        <v>28</v>
      </c>
      <c r="C2" s="570" t="s">
        <v>29</v>
      </c>
      <c r="D2" s="19" t="s">
        <v>30</v>
      </c>
      <c r="E2" s="19" t="s">
        <v>31</v>
      </c>
    </row>
    <row r="3" spans="1:5" ht="21.6" customHeight="1">
      <c r="A3" s="20"/>
      <c r="B3" s="207" t="s">
        <v>238</v>
      </c>
      <c r="C3" s="22"/>
      <c r="D3" s="22"/>
      <c r="E3" s="22"/>
    </row>
    <row r="4" spans="1:5" ht="30" customHeight="1">
      <c r="A4" s="20"/>
      <c r="B4" s="456" t="s">
        <v>349</v>
      </c>
      <c r="C4" s="85">
        <v>4599280</v>
      </c>
      <c r="D4" s="500">
        <v>0</v>
      </c>
      <c r="E4" s="85">
        <v>4599280</v>
      </c>
    </row>
    <row r="5" spans="1:5" ht="13.2" customHeight="1">
      <c r="A5" s="20"/>
      <c r="B5" s="498" t="s">
        <v>5</v>
      </c>
      <c r="C5" s="499">
        <f>SUM(C4:C4)</f>
        <v>4599280</v>
      </c>
      <c r="D5" s="499">
        <f>SUM(D4:D4)</f>
        <v>0</v>
      </c>
      <c r="E5" s="499">
        <f>SUM(E4:E4)</f>
        <v>4599280</v>
      </c>
    </row>
    <row r="6" spans="1:5" ht="13.2" customHeight="1">
      <c r="A6" s="20"/>
      <c r="B6" s="168"/>
      <c r="C6" s="169"/>
      <c r="D6" s="500"/>
      <c r="E6" s="169"/>
    </row>
    <row r="7" spans="1:5" ht="17.399999999999999" customHeight="1">
      <c r="A7" s="20"/>
      <c r="B7" s="216" t="s">
        <v>7</v>
      </c>
      <c r="C7" s="173"/>
      <c r="D7" s="501"/>
      <c r="E7" s="173"/>
    </row>
    <row r="8" spans="1:5" ht="16.2" customHeight="1">
      <c r="A8" s="20"/>
      <c r="B8" s="170" t="s">
        <v>350</v>
      </c>
      <c r="C8" s="171">
        <v>3000000</v>
      </c>
      <c r="D8" s="501">
        <v>0</v>
      </c>
      <c r="E8" s="171">
        <v>3000000</v>
      </c>
    </row>
    <row r="9" spans="1:5" ht="15" customHeight="1">
      <c r="A9" s="20"/>
      <c r="B9" s="505" t="s">
        <v>351</v>
      </c>
      <c r="C9" s="171">
        <v>1562533</v>
      </c>
      <c r="D9" s="501">
        <v>0</v>
      </c>
      <c r="E9" s="171">
        <v>1562533</v>
      </c>
    </row>
    <row r="10" spans="1:5" ht="13.2" customHeight="1">
      <c r="A10" s="20"/>
      <c r="B10" s="503" t="s">
        <v>5</v>
      </c>
      <c r="C10" s="504">
        <f>SUM(C8:C9)</f>
        <v>4562533</v>
      </c>
      <c r="D10" s="504">
        <f t="shared" ref="D10" si="0">SUM(D8:D9)</f>
        <v>0</v>
      </c>
      <c r="E10" s="504">
        <f t="shared" ref="E10" si="1">SUM(E8:E9)</f>
        <v>4562533</v>
      </c>
    </row>
    <row r="11" spans="1:5" ht="13.2" customHeight="1">
      <c r="A11" s="20"/>
      <c r="B11" s="454"/>
      <c r="C11" s="455"/>
      <c r="D11" s="595"/>
      <c r="E11" s="455"/>
    </row>
    <row r="12" spans="1:5" ht="15.6" customHeight="1">
      <c r="A12" s="20"/>
      <c r="B12" s="508" t="s">
        <v>241</v>
      </c>
      <c r="C12" s="206"/>
      <c r="D12" s="596"/>
      <c r="E12" s="206"/>
    </row>
    <row r="13" spans="1:5" s="217" customFormat="1" ht="16.2" customHeight="1">
      <c r="A13" s="165"/>
      <c r="B13" s="434" t="s">
        <v>340</v>
      </c>
      <c r="C13" s="166">
        <v>1728437</v>
      </c>
      <c r="D13" s="596">
        <v>0</v>
      </c>
      <c r="E13" s="166">
        <v>1728437</v>
      </c>
    </row>
    <row r="14" spans="1:5" s="3" customFormat="1" ht="29.4" customHeight="1">
      <c r="A14" s="165"/>
      <c r="B14" s="4" t="s">
        <v>341</v>
      </c>
      <c r="C14" s="2">
        <v>3000811</v>
      </c>
      <c r="D14" s="597">
        <v>0</v>
      </c>
      <c r="E14" s="2">
        <v>3000811</v>
      </c>
    </row>
    <row r="15" spans="1:5" ht="15" customHeight="1">
      <c r="A15" s="165"/>
      <c r="B15" s="498" t="s">
        <v>5</v>
      </c>
      <c r="C15" s="499">
        <f>SUM(C12:C14)</f>
        <v>4729248</v>
      </c>
      <c r="D15" s="499">
        <v>0</v>
      </c>
      <c r="E15" s="499">
        <f>SUM(E12:E14)</f>
        <v>4729248</v>
      </c>
    </row>
    <row r="16" spans="1:5" ht="10.5" customHeight="1">
      <c r="A16" s="165"/>
      <c r="B16" s="22"/>
      <c r="C16" s="85"/>
      <c r="D16" s="500"/>
      <c r="E16" s="85"/>
    </row>
    <row r="17" spans="1:5" ht="33.75" customHeight="1">
      <c r="A17" s="165"/>
      <c r="B17" s="207" t="s">
        <v>243</v>
      </c>
      <c r="C17" s="85"/>
      <c r="D17" s="500"/>
      <c r="E17" s="85"/>
    </row>
    <row r="18" spans="1:5" ht="33" customHeight="1">
      <c r="A18" s="165"/>
      <c r="B18" s="5" t="s">
        <v>392</v>
      </c>
      <c r="C18" s="85">
        <v>25200000</v>
      </c>
      <c r="D18" s="500">
        <v>0</v>
      </c>
      <c r="E18" s="85">
        <v>25200000</v>
      </c>
    </row>
    <row r="19" spans="1:5" ht="14.4">
      <c r="A19" s="165"/>
      <c r="B19" s="503" t="s">
        <v>5</v>
      </c>
      <c r="C19" s="504">
        <f>SUM(C18:C18)</f>
        <v>25200000</v>
      </c>
      <c r="D19" s="503">
        <v>0</v>
      </c>
      <c r="E19" s="504">
        <f>SUM(E18:E18)</f>
        <v>25200000</v>
      </c>
    </row>
    <row r="20" spans="1:5" ht="13.8">
      <c r="A20" s="165"/>
      <c r="B20" s="172"/>
      <c r="C20" s="173"/>
      <c r="D20" s="501"/>
      <c r="E20" s="173"/>
    </row>
    <row r="21" spans="1:5" ht="29.4" customHeight="1">
      <c r="A21" s="165"/>
      <c r="B21" s="216" t="s">
        <v>377</v>
      </c>
      <c r="C21" s="173"/>
      <c r="D21" s="501"/>
      <c r="E21" s="173"/>
    </row>
    <row r="22" spans="1:5" ht="13.2" customHeight="1">
      <c r="A22" s="165"/>
      <c r="B22" s="5" t="s">
        <v>380</v>
      </c>
      <c r="C22" s="85">
        <v>7035800</v>
      </c>
      <c r="D22" s="500">
        <v>0</v>
      </c>
      <c r="E22" s="85">
        <v>7035800</v>
      </c>
    </row>
    <row r="23" spans="1:5" ht="14.4">
      <c r="A23" s="165"/>
      <c r="B23" s="503" t="s">
        <v>5</v>
      </c>
      <c r="C23" s="504">
        <f>SUM(C22)</f>
        <v>7035800</v>
      </c>
      <c r="D23" s="503">
        <v>0</v>
      </c>
      <c r="E23" s="504">
        <f>SUM(E22)</f>
        <v>7035800</v>
      </c>
    </row>
    <row r="24" spans="1:5" ht="14.4" customHeight="1">
      <c r="A24" s="165"/>
      <c r="B24" s="172"/>
      <c r="C24" s="173"/>
      <c r="D24" s="501"/>
      <c r="E24" s="173"/>
    </row>
    <row r="25" spans="1:5" ht="18" customHeight="1">
      <c r="A25" s="165"/>
      <c r="B25" s="216" t="s">
        <v>13</v>
      </c>
      <c r="C25" s="173"/>
      <c r="D25" s="501"/>
      <c r="E25" s="173"/>
    </row>
    <row r="26" spans="1:5" s="217" customFormat="1" ht="13.8">
      <c r="A26" s="165"/>
      <c r="B26" s="170" t="s">
        <v>390</v>
      </c>
      <c r="C26" s="171">
        <v>1500000</v>
      </c>
      <c r="D26" s="502">
        <v>0</v>
      </c>
      <c r="E26" s="171">
        <v>1500000</v>
      </c>
    </row>
    <row r="27" spans="1:5" s="217" customFormat="1" ht="13.8">
      <c r="A27" s="165"/>
      <c r="B27" s="170" t="s">
        <v>393</v>
      </c>
      <c r="C27" s="171">
        <v>1500000</v>
      </c>
      <c r="D27" s="502">
        <v>0</v>
      </c>
      <c r="E27" s="171">
        <v>1500000</v>
      </c>
    </row>
    <row r="28" spans="1:5" s="217" customFormat="1" ht="13.8">
      <c r="A28" s="165"/>
      <c r="B28" s="170" t="s">
        <v>391</v>
      </c>
      <c r="C28" s="171">
        <v>1904000</v>
      </c>
      <c r="D28" s="502">
        <v>0</v>
      </c>
      <c r="E28" s="171">
        <v>1904000</v>
      </c>
    </row>
    <row r="29" spans="1:5" s="217" customFormat="1" ht="15" customHeight="1">
      <c r="A29" s="165"/>
      <c r="B29" s="170" t="s">
        <v>394</v>
      </c>
      <c r="C29" s="171">
        <v>36000000</v>
      </c>
      <c r="D29" s="502">
        <v>0</v>
      </c>
      <c r="E29" s="171">
        <v>36000000</v>
      </c>
    </row>
    <row r="30" spans="1:5" s="217" customFormat="1" ht="14.4">
      <c r="A30" s="165"/>
      <c r="B30" s="503" t="s">
        <v>5</v>
      </c>
      <c r="C30" s="504">
        <f>SUM(C26:C29)</f>
        <v>40904000</v>
      </c>
      <c r="D30" s="504">
        <f>SUM(D26:D29)</f>
        <v>0</v>
      </c>
      <c r="E30" s="504">
        <f>SUM(E26:E29)</f>
        <v>40904000</v>
      </c>
    </row>
    <row r="31" spans="1:5" ht="24.6" customHeight="1">
      <c r="A31" s="20"/>
      <c r="B31" s="506" t="s">
        <v>244</v>
      </c>
      <c r="C31" s="507">
        <f>SUM(C5,C10,C15,C19,C23,C30)</f>
        <v>87030861</v>
      </c>
      <c r="D31" s="507">
        <f>SUM(D5,D10,D15,D19,D23,D30)</f>
        <v>0</v>
      </c>
      <c r="E31" s="507">
        <f>SUM(E5,E10,E15,E19,E23,E30)</f>
        <v>87030861</v>
      </c>
    </row>
    <row r="32" spans="1:5" ht="24.6" customHeight="1">
      <c r="A32" s="175"/>
      <c r="B32" s="176"/>
      <c r="C32" s="176"/>
      <c r="D32" s="176"/>
      <c r="E32" s="176"/>
    </row>
    <row r="33" spans="1:5" s="9" customFormat="1" ht="13.8">
      <c r="A33" s="177"/>
      <c r="B33" s="174"/>
      <c r="C33" s="174"/>
      <c r="D33" s="174"/>
      <c r="E33" s="174"/>
    </row>
    <row r="34" spans="1:5" ht="13.8">
      <c r="A34" s="177"/>
      <c r="B34" s="174"/>
      <c r="C34" s="174"/>
      <c r="D34" s="174"/>
      <c r="E34" s="174"/>
    </row>
    <row r="35" spans="1:5" ht="13.8">
      <c r="A35" s="177"/>
      <c r="B35" s="174"/>
      <c r="C35" s="174"/>
      <c r="D35" s="174"/>
      <c r="E35" s="174"/>
    </row>
    <row r="36" spans="1:5" ht="13.8">
      <c r="A36" s="177"/>
      <c r="B36" s="174"/>
      <c r="C36" s="174"/>
      <c r="D36" s="174"/>
      <c r="E36" s="174"/>
    </row>
    <row r="37" spans="1:5" ht="13.8">
      <c r="A37" s="177"/>
      <c r="B37" s="174"/>
      <c r="C37" s="174"/>
      <c r="D37" s="174"/>
      <c r="E37" s="174"/>
    </row>
    <row r="38" spans="1:5" ht="13.8">
      <c r="A38" s="177"/>
      <c r="B38" s="174"/>
      <c r="C38" s="174"/>
      <c r="D38" s="174"/>
      <c r="E38" s="174"/>
    </row>
    <row r="39" spans="1:5" ht="13.8">
      <c r="A39" s="177"/>
      <c r="B39" s="174"/>
      <c r="C39" s="174"/>
      <c r="D39" s="174"/>
      <c r="E39" s="174"/>
    </row>
    <row r="40" spans="1:5" ht="13.8">
      <c r="A40" s="177"/>
      <c r="B40" s="174"/>
      <c r="C40" s="174"/>
      <c r="D40" s="174"/>
      <c r="E40" s="174"/>
    </row>
    <row r="41" spans="1:5" ht="13.8">
      <c r="A41" s="177"/>
      <c r="B41" s="174"/>
      <c r="C41" s="174"/>
      <c r="D41" s="174"/>
      <c r="E41" s="174"/>
    </row>
    <row r="42" spans="1:5" ht="13.8">
      <c r="A42" s="177"/>
      <c r="B42" s="174"/>
      <c r="C42" s="174"/>
      <c r="D42" s="174"/>
      <c r="E42" s="174"/>
    </row>
    <row r="43" spans="1:5" ht="13.8">
      <c r="A43" s="177"/>
      <c r="B43" s="174"/>
      <c r="C43" s="174"/>
      <c r="D43" s="174"/>
      <c r="E43" s="174"/>
    </row>
    <row r="44" spans="1:5" ht="13.8">
      <c r="A44" s="177"/>
      <c r="B44" s="174"/>
      <c r="C44" s="174"/>
      <c r="D44" s="174"/>
      <c r="E44" s="174"/>
    </row>
    <row r="45" spans="1:5" ht="13.8">
      <c r="A45" s="177"/>
      <c r="B45" s="174"/>
      <c r="C45" s="174"/>
      <c r="D45" s="174"/>
      <c r="E45" s="174"/>
    </row>
    <row r="46" spans="1:5" ht="13.8">
      <c r="A46" s="177"/>
      <c r="B46" s="174"/>
      <c r="C46" s="174"/>
      <c r="D46" s="174"/>
      <c r="E46" s="174"/>
    </row>
    <row r="47" spans="1:5" ht="13.8">
      <c r="A47" s="177"/>
      <c r="B47" s="174"/>
      <c r="C47" s="174"/>
      <c r="D47" s="174"/>
      <c r="E47" s="174"/>
    </row>
    <row r="48" spans="1:5" ht="13.8">
      <c r="A48" s="177"/>
      <c r="B48" s="174"/>
      <c r="C48" s="174"/>
      <c r="D48" s="174"/>
      <c r="E48" s="174"/>
    </row>
    <row r="49" spans="1:5" ht="13.8">
      <c r="A49" s="177"/>
      <c r="B49" s="174"/>
      <c r="C49" s="174"/>
      <c r="D49" s="174"/>
      <c r="E49" s="174"/>
    </row>
    <row r="50" spans="1:5" ht="13.8">
      <c r="A50" s="177"/>
      <c r="B50" s="174"/>
      <c r="C50" s="174"/>
      <c r="D50" s="174"/>
      <c r="E50" s="174"/>
    </row>
    <row r="51" spans="1:5" ht="13.8">
      <c r="A51" s="177"/>
      <c r="B51" s="174"/>
      <c r="C51" s="174"/>
      <c r="D51" s="174"/>
      <c r="E51" s="174"/>
    </row>
    <row r="52" spans="1:5" ht="13.8">
      <c r="A52" s="177"/>
      <c r="B52" s="174"/>
      <c r="C52" s="174"/>
      <c r="D52" s="174"/>
      <c r="E52" s="174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Q529"/>
  <sheetViews>
    <sheetView view="pageLayout" topLeftCell="M1" zoomScaleSheetLayoutView="64" workbookViewId="0">
      <selection activeCell="U6" sqref="U6"/>
    </sheetView>
  </sheetViews>
  <sheetFormatPr defaultColWidth="13.109375" defaultRowHeight="13.2"/>
  <cols>
    <col min="1" max="1" width="47.44140625" style="60" customWidth="1"/>
    <col min="2" max="2" width="12.6640625" style="60" customWidth="1"/>
    <col min="3" max="3" width="12.44140625" style="60" customWidth="1"/>
    <col min="4" max="4" width="13.5546875" style="60" customWidth="1"/>
    <col min="5" max="5" width="13.88671875" style="60" customWidth="1"/>
    <col min="6" max="6" width="13.33203125" style="60" customWidth="1"/>
    <col min="7" max="7" width="15.33203125" style="60" customWidth="1"/>
    <col min="8" max="8" width="14.44140625" style="60" customWidth="1"/>
    <col min="9" max="9" width="14.109375" style="60" customWidth="1"/>
    <col min="10" max="10" width="14.88671875" style="60" customWidth="1"/>
    <col min="11" max="11" width="13" style="60" customWidth="1"/>
    <col min="12" max="12" width="13.109375" style="60" customWidth="1"/>
    <col min="13" max="13" width="13.33203125" style="60" customWidth="1"/>
    <col min="14" max="14" width="14.5546875" style="60" customWidth="1"/>
    <col min="15" max="15" width="15.33203125" style="60" customWidth="1"/>
    <col min="16" max="16" width="15.6640625" style="60" customWidth="1"/>
    <col min="17" max="17" width="15.44140625" style="60" customWidth="1"/>
    <col min="18" max="18" width="14.109375" style="60" customWidth="1"/>
    <col min="19" max="19" width="14.44140625" style="60" customWidth="1"/>
    <col min="20" max="20" width="17.88671875" style="60" customWidth="1"/>
    <col min="21" max="21" width="16.33203125" style="60" customWidth="1"/>
    <col min="22" max="22" width="14.6640625" style="60" customWidth="1"/>
    <col min="23" max="23" width="7.109375" style="60" customWidth="1"/>
    <col min="24" max="16384" width="13.109375" style="60"/>
  </cols>
  <sheetData>
    <row r="1" spans="1:43" s="81" customFormat="1" ht="15.9" customHeight="1">
      <c r="A1" s="615" t="s">
        <v>0</v>
      </c>
      <c r="B1" s="613" t="s">
        <v>119</v>
      </c>
      <c r="C1" s="616"/>
      <c r="D1" s="616"/>
      <c r="E1" s="613" t="s">
        <v>118</v>
      </c>
      <c r="F1" s="616"/>
      <c r="G1" s="616"/>
      <c r="H1" s="613" t="s">
        <v>11</v>
      </c>
      <c r="I1" s="614"/>
      <c r="J1" s="614"/>
      <c r="K1" s="613" t="s">
        <v>117</v>
      </c>
      <c r="L1" s="614"/>
      <c r="M1" s="614"/>
      <c r="N1" s="613" t="s">
        <v>116</v>
      </c>
      <c r="O1" s="614"/>
      <c r="P1" s="614"/>
      <c r="Q1" s="613" t="s">
        <v>115</v>
      </c>
      <c r="R1" s="614"/>
      <c r="S1" s="614"/>
      <c r="T1" s="613" t="s">
        <v>114</v>
      </c>
      <c r="U1" s="614"/>
      <c r="V1" s="614"/>
      <c r="W1" s="611" t="s">
        <v>85</v>
      </c>
      <c r="X1" s="83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</row>
    <row r="2" spans="1:43" s="81" customFormat="1" ht="30" customHeight="1">
      <c r="A2" s="615"/>
      <c r="B2" s="287" t="s">
        <v>258</v>
      </c>
      <c r="C2" s="288" t="s">
        <v>126</v>
      </c>
      <c r="D2" s="288" t="s">
        <v>259</v>
      </c>
      <c r="E2" s="84" t="s">
        <v>260</v>
      </c>
      <c r="F2" s="288" t="s">
        <v>126</v>
      </c>
      <c r="G2" s="288" t="s">
        <v>259</v>
      </c>
      <c r="H2" s="84" t="s">
        <v>258</v>
      </c>
      <c r="I2" s="288" t="s">
        <v>126</v>
      </c>
      <c r="J2" s="288" t="s">
        <v>259</v>
      </c>
      <c r="K2" s="84" t="s">
        <v>247</v>
      </c>
      <c r="L2" s="288" t="s">
        <v>126</v>
      </c>
      <c r="M2" s="288" t="s">
        <v>259</v>
      </c>
      <c r="N2" s="287" t="s">
        <v>247</v>
      </c>
      <c r="O2" s="288" t="s">
        <v>126</v>
      </c>
      <c r="P2" s="288" t="s">
        <v>259</v>
      </c>
      <c r="Q2" s="84" t="s">
        <v>258</v>
      </c>
      <c r="R2" s="288" t="s">
        <v>126</v>
      </c>
      <c r="S2" s="288" t="s">
        <v>259</v>
      </c>
      <c r="T2" s="84" t="s">
        <v>218</v>
      </c>
      <c r="U2" s="288" t="s">
        <v>126</v>
      </c>
      <c r="V2" s="288" t="s">
        <v>259</v>
      </c>
      <c r="W2" s="612"/>
      <c r="X2" s="83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</row>
    <row r="3" spans="1:43" s="79" customFormat="1" ht="15.9" customHeight="1">
      <c r="A3" s="80">
        <v>1</v>
      </c>
      <c r="B3" s="80">
        <v>2</v>
      </c>
      <c r="C3" s="80">
        <v>3</v>
      </c>
      <c r="D3" s="80">
        <v>4</v>
      </c>
      <c r="E3" s="80">
        <v>5</v>
      </c>
      <c r="F3" s="80">
        <v>6</v>
      </c>
      <c r="G3" s="80">
        <v>7</v>
      </c>
      <c r="H3" s="80">
        <v>8</v>
      </c>
      <c r="I3" s="80">
        <v>9</v>
      </c>
      <c r="J3" s="80">
        <v>10</v>
      </c>
      <c r="K3" s="80">
        <v>11</v>
      </c>
      <c r="L3" s="80">
        <v>12</v>
      </c>
      <c r="M3" s="80">
        <v>13</v>
      </c>
      <c r="N3" s="80">
        <v>14</v>
      </c>
      <c r="O3" s="80">
        <v>15</v>
      </c>
      <c r="P3" s="80">
        <v>16</v>
      </c>
      <c r="Q3" s="80">
        <v>17</v>
      </c>
      <c r="R3" s="80">
        <v>18</v>
      </c>
      <c r="S3" s="80">
        <v>19</v>
      </c>
      <c r="T3" s="80">
        <v>20</v>
      </c>
      <c r="U3" s="80">
        <v>21</v>
      </c>
      <c r="V3" s="80">
        <v>22</v>
      </c>
      <c r="W3" s="80">
        <v>23</v>
      </c>
    </row>
    <row r="4" spans="1:43" s="77" customFormat="1" ht="15.9" customHeight="1">
      <c r="A4" s="78" t="s">
        <v>113</v>
      </c>
      <c r="B4" s="443">
        <v>175635978</v>
      </c>
      <c r="C4" s="443">
        <v>177616496</v>
      </c>
      <c r="D4" s="475">
        <v>85626222</v>
      </c>
      <c r="E4" s="443">
        <v>22832706</v>
      </c>
      <c r="F4" s="443">
        <v>22985216</v>
      </c>
      <c r="G4" s="443">
        <v>11493189</v>
      </c>
      <c r="H4" s="443">
        <v>384088000</v>
      </c>
      <c r="I4" s="443">
        <v>386291662</v>
      </c>
      <c r="J4" s="443">
        <v>181551118</v>
      </c>
      <c r="K4" s="443"/>
      <c r="L4" s="443"/>
      <c r="M4" s="443"/>
      <c r="N4" s="443"/>
      <c r="O4" s="443"/>
      <c r="P4" s="443"/>
      <c r="Q4" s="476">
        <v>0</v>
      </c>
      <c r="R4" s="443">
        <v>8023997</v>
      </c>
      <c r="S4" s="443">
        <v>8023918</v>
      </c>
      <c r="T4" s="63">
        <f t="shared" ref="T4:V11" si="0">SUM(B4+E4+H4+K4+N4+Q4)</f>
        <v>582556684</v>
      </c>
      <c r="U4" s="63">
        <f t="shared" si="0"/>
        <v>594917371</v>
      </c>
      <c r="V4" s="63">
        <f t="shared" si="0"/>
        <v>286694447</v>
      </c>
      <c r="W4" s="77">
        <f>SUM(V4/U4*100)</f>
        <v>48.190633014815766</v>
      </c>
    </row>
    <row r="5" spans="1:43" s="77" customFormat="1" ht="15.9" customHeight="1">
      <c r="A5" s="78" t="s">
        <v>112</v>
      </c>
      <c r="B5" s="73">
        <v>222949895</v>
      </c>
      <c r="C5" s="73">
        <v>222949895</v>
      </c>
      <c r="D5" s="73">
        <v>108108495</v>
      </c>
      <c r="E5" s="73">
        <v>28983486</v>
      </c>
      <c r="F5" s="73">
        <v>28983486</v>
      </c>
      <c r="G5" s="73">
        <v>14335431</v>
      </c>
      <c r="H5" s="73">
        <v>171393000</v>
      </c>
      <c r="I5" s="73">
        <v>183928782</v>
      </c>
      <c r="J5" s="73">
        <v>87562220</v>
      </c>
      <c r="K5" s="73"/>
      <c r="L5" s="73"/>
      <c r="M5" s="73"/>
      <c r="N5" s="73"/>
      <c r="O5" s="73"/>
      <c r="P5" s="73"/>
      <c r="Q5" s="73"/>
      <c r="R5" s="73">
        <v>25041900</v>
      </c>
      <c r="S5" s="73">
        <v>3048643</v>
      </c>
      <c r="T5" s="63">
        <f t="shared" si="0"/>
        <v>423326381</v>
      </c>
      <c r="U5" s="63">
        <f t="shared" si="0"/>
        <v>460904063</v>
      </c>
      <c r="V5" s="63">
        <f t="shared" si="0"/>
        <v>213054789</v>
      </c>
      <c r="W5" s="77">
        <f t="shared" ref="W5:W60" si="1">SUM(V5/U5)*100</f>
        <v>46.225409169369804</v>
      </c>
    </row>
    <row r="6" spans="1:43" s="77" customFormat="1" ht="15" customHeight="1">
      <c r="A6" s="78" t="s">
        <v>111</v>
      </c>
      <c r="B6" s="443">
        <v>364104896</v>
      </c>
      <c r="C6" s="443">
        <v>374244537</v>
      </c>
      <c r="D6" s="443">
        <v>183616702</v>
      </c>
      <c r="E6" s="443">
        <v>47255083</v>
      </c>
      <c r="F6" s="443">
        <v>48526765</v>
      </c>
      <c r="G6" s="443">
        <v>24283254</v>
      </c>
      <c r="H6" s="443">
        <v>73004000</v>
      </c>
      <c r="I6" s="443">
        <v>74610993</v>
      </c>
      <c r="J6" s="443">
        <v>27776369</v>
      </c>
      <c r="K6" s="443"/>
      <c r="L6" s="443"/>
      <c r="M6" s="443"/>
      <c r="N6" s="443"/>
      <c r="O6" s="443"/>
      <c r="P6" s="443"/>
      <c r="Q6" s="443"/>
      <c r="R6" s="443">
        <v>4667220</v>
      </c>
      <c r="S6" s="443">
        <v>1269970</v>
      </c>
      <c r="T6" s="63">
        <f t="shared" si="0"/>
        <v>484363979</v>
      </c>
      <c r="U6" s="63">
        <f t="shared" si="0"/>
        <v>502049515</v>
      </c>
      <c r="V6" s="63">
        <f t="shared" si="0"/>
        <v>236946295</v>
      </c>
      <c r="W6" s="77">
        <f t="shared" si="1"/>
        <v>47.195801991761712</v>
      </c>
    </row>
    <row r="7" spans="1:43" s="77" customFormat="1" ht="15.9" customHeight="1">
      <c r="A7" s="78" t="s">
        <v>219</v>
      </c>
      <c r="B7" s="443">
        <v>51633443</v>
      </c>
      <c r="C7" s="443">
        <v>52313443</v>
      </c>
      <c r="D7" s="443">
        <v>25674570</v>
      </c>
      <c r="E7" s="443">
        <v>6712348</v>
      </c>
      <c r="F7" s="443">
        <v>6756548</v>
      </c>
      <c r="G7" s="443">
        <v>3345161</v>
      </c>
      <c r="H7" s="443">
        <v>29643000</v>
      </c>
      <c r="I7" s="443">
        <v>60202139</v>
      </c>
      <c r="J7" s="443">
        <v>22945695</v>
      </c>
      <c r="K7" s="443"/>
      <c r="L7" s="443">
        <v>2980000</v>
      </c>
      <c r="M7" s="443">
        <v>2980000</v>
      </c>
      <c r="N7" s="443"/>
      <c r="O7" s="443"/>
      <c r="P7" s="443"/>
      <c r="Q7" s="443"/>
      <c r="R7" s="443">
        <v>32811234</v>
      </c>
      <c r="S7" s="443">
        <v>1903529</v>
      </c>
      <c r="T7" s="63">
        <f t="shared" si="0"/>
        <v>87988791</v>
      </c>
      <c r="U7" s="63">
        <f t="shared" si="0"/>
        <v>155063364</v>
      </c>
      <c r="V7" s="63">
        <f t="shared" si="0"/>
        <v>56848955</v>
      </c>
      <c r="W7" s="77">
        <f t="shared" si="1"/>
        <v>36.661757834687506</v>
      </c>
    </row>
    <row r="8" spans="1:43" ht="15.9" customHeight="1">
      <c r="A8" s="61" t="s">
        <v>110</v>
      </c>
      <c r="B8" s="442">
        <v>43717857</v>
      </c>
      <c r="C8" s="442">
        <v>43717857</v>
      </c>
      <c r="D8" s="442">
        <v>20979290</v>
      </c>
      <c r="E8" s="442">
        <v>5683321</v>
      </c>
      <c r="F8" s="442">
        <v>5683321</v>
      </c>
      <c r="G8" s="442">
        <v>3026723</v>
      </c>
      <c r="H8" s="442">
        <v>59844000</v>
      </c>
      <c r="I8" s="442">
        <v>68282840</v>
      </c>
      <c r="J8" s="442">
        <v>39409056</v>
      </c>
      <c r="K8" s="442"/>
      <c r="L8" s="442"/>
      <c r="M8" s="442"/>
      <c r="N8" s="442"/>
      <c r="O8" s="442"/>
      <c r="P8" s="442"/>
      <c r="Q8" s="442"/>
      <c r="R8" s="442">
        <v>30823162</v>
      </c>
      <c r="S8" s="442">
        <v>22339238</v>
      </c>
      <c r="T8" s="63">
        <f t="shared" si="0"/>
        <v>109245178</v>
      </c>
      <c r="U8" s="63">
        <f t="shared" si="0"/>
        <v>148507180</v>
      </c>
      <c r="V8" s="63">
        <f t="shared" si="0"/>
        <v>85754307</v>
      </c>
      <c r="W8" s="77">
        <f t="shared" si="1"/>
        <v>57.744216138236546</v>
      </c>
    </row>
    <row r="9" spans="1:43" ht="15.9" customHeight="1">
      <c r="A9" s="74" t="s">
        <v>80</v>
      </c>
      <c r="B9" s="442">
        <v>11320000</v>
      </c>
      <c r="C9" s="443">
        <v>11520000</v>
      </c>
      <c r="D9" s="443">
        <v>5565080</v>
      </c>
      <c r="E9" s="442">
        <v>1320000</v>
      </c>
      <c r="F9" s="443">
        <v>1380000</v>
      </c>
      <c r="G9" s="443">
        <v>658959</v>
      </c>
      <c r="H9" s="442">
        <v>12130000</v>
      </c>
      <c r="I9" s="443">
        <v>16652389</v>
      </c>
      <c r="J9" s="443">
        <v>2613545</v>
      </c>
      <c r="K9" s="442">
        <v>0</v>
      </c>
      <c r="L9" s="443">
        <v>4729248</v>
      </c>
      <c r="M9" s="443">
        <v>4729248</v>
      </c>
      <c r="N9" s="442"/>
      <c r="O9" s="443"/>
      <c r="P9" s="443"/>
      <c r="Q9" s="442">
        <v>0</v>
      </c>
      <c r="R9" s="443">
        <v>3754000</v>
      </c>
      <c r="S9" s="443">
        <v>3754000</v>
      </c>
      <c r="T9" s="63">
        <f t="shared" si="0"/>
        <v>24770000</v>
      </c>
      <c r="U9" s="63">
        <f t="shared" si="0"/>
        <v>38035637</v>
      </c>
      <c r="V9" s="63">
        <f t="shared" si="0"/>
        <v>17320832</v>
      </c>
      <c r="W9" s="77">
        <f t="shared" si="1"/>
        <v>45.538430183251563</v>
      </c>
    </row>
    <row r="10" spans="1:43" ht="15.9" customHeight="1">
      <c r="A10" s="74" t="s">
        <v>220</v>
      </c>
      <c r="B10" s="442">
        <v>846707511</v>
      </c>
      <c r="C10" s="442">
        <v>870254766</v>
      </c>
      <c r="D10" s="442">
        <v>443652850</v>
      </c>
      <c r="E10" s="442">
        <v>92462805</v>
      </c>
      <c r="F10" s="442">
        <v>95290057</v>
      </c>
      <c r="G10" s="442">
        <v>49101447</v>
      </c>
      <c r="H10" s="442">
        <v>274104091</v>
      </c>
      <c r="I10" s="442">
        <v>290157430</v>
      </c>
      <c r="J10" s="442">
        <v>189983432</v>
      </c>
      <c r="K10" s="442">
        <v>11996608</v>
      </c>
      <c r="L10" s="442">
        <v>11996608</v>
      </c>
      <c r="M10" s="442">
        <v>5998304</v>
      </c>
      <c r="N10" s="442">
        <v>0</v>
      </c>
      <c r="O10" s="442">
        <v>0</v>
      </c>
      <c r="P10" s="442">
        <v>0</v>
      </c>
      <c r="Q10" s="442">
        <v>0</v>
      </c>
      <c r="R10" s="442">
        <v>37474465</v>
      </c>
      <c r="S10" s="442">
        <v>29497730</v>
      </c>
      <c r="T10" s="63">
        <f t="shared" si="0"/>
        <v>1225271015</v>
      </c>
      <c r="U10" s="63">
        <f t="shared" si="0"/>
        <v>1305173326</v>
      </c>
      <c r="V10" s="63">
        <f t="shared" si="0"/>
        <v>718233763</v>
      </c>
      <c r="W10" s="77">
        <f t="shared" si="1"/>
        <v>55.029761081709381</v>
      </c>
    </row>
    <row r="11" spans="1:43" ht="27" customHeight="1">
      <c r="A11" s="76" t="s">
        <v>109</v>
      </c>
      <c r="B11" s="69">
        <v>139168031</v>
      </c>
      <c r="C11" s="69">
        <v>156430191</v>
      </c>
      <c r="D11" s="69">
        <v>83721877</v>
      </c>
      <c r="E11" s="69">
        <v>17965483</v>
      </c>
      <c r="F11" s="69">
        <v>20368519</v>
      </c>
      <c r="G11" s="69">
        <v>10712938</v>
      </c>
      <c r="H11" s="69">
        <v>113271072</v>
      </c>
      <c r="I11" s="69">
        <v>124324426</v>
      </c>
      <c r="J11" s="69">
        <v>53112467</v>
      </c>
      <c r="K11" s="69">
        <v>4104000</v>
      </c>
      <c r="L11" s="69">
        <v>4104000</v>
      </c>
      <c r="M11" s="69">
        <v>2052000</v>
      </c>
      <c r="N11" s="69"/>
      <c r="O11" s="69"/>
      <c r="P11" s="69"/>
      <c r="Q11" s="69"/>
      <c r="R11" s="69">
        <v>15111376</v>
      </c>
      <c r="S11" s="69">
        <v>15111375</v>
      </c>
      <c r="T11" s="63">
        <f t="shared" si="0"/>
        <v>274508586</v>
      </c>
      <c r="U11" s="63">
        <f t="shared" si="0"/>
        <v>320338512</v>
      </c>
      <c r="V11" s="63">
        <f t="shared" si="0"/>
        <v>164710657</v>
      </c>
      <c r="W11" s="77">
        <f t="shared" si="1"/>
        <v>51.417688111131646</v>
      </c>
    </row>
    <row r="12" spans="1:43" s="74" customFormat="1" ht="21" customHeight="1">
      <c r="A12" s="74" t="s">
        <v>108</v>
      </c>
      <c r="B12" s="63">
        <f t="shared" ref="B12:V12" si="2">SUM(B4:B11)</f>
        <v>1855237611</v>
      </c>
      <c r="C12" s="63">
        <f t="shared" si="2"/>
        <v>1909047185</v>
      </c>
      <c r="D12" s="63">
        <f t="shared" si="2"/>
        <v>956945086</v>
      </c>
      <c r="E12" s="63">
        <f t="shared" si="2"/>
        <v>223215232</v>
      </c>
      <c r="F12" s="63">
        <f t="shared" si="2"/>
        <v>229973912</v>
      </c>
      <c r="G12" s="63">
        <f t="shared" si="2"/>
        <v>116957102</v>
      </c>
      <c r="H12" s="63">
        <f t="shared" si="2"/>
        <v>1117477163</v>
      </c>
      <c r="I12" s="63">
        <f t="shared" si="2"/>
        <v>1204450661</v>
      </c>
      <c r="J12" s="63">
        <f t="shared" si="2"/>
        <v>604953902</v>
      </c>
      <c r="K12" s="63">
        <f t="shared" si="2"/>
        <v>16100608</v>
      </c>
      <c r="L12" s="63">
        <f t="shared" si="2"/>
        <v>23809856</v>
      </c>
      <c r="M12" s="63">
        <f t="shared" si="2"/>
        <v>15759552</v>
      </c>
      <c r="N12" s="63">
        <f t="shared" si="2"/>
        <v>0</v>
      </c>
      <c r="O12" s="63">
        <f t="shared" si="2"/>
        <v>0</v>
      </c>
      <c r="P12" s="63">
        <f t="shared" si="2"/>
        <v>0</v>
      </c>
      <c r="Q12" s="63">
        <f t="shared" si="2"/>
        <v>0</v>
      </c>
      <c r="R12" s="63">
        <f t="shared" si="2"/>
        <v>157707354</v>
      </c>
      <c r="S12" s="63">
        <f t="shared" si="2"/>
        <v>84948403</v>
      </c>
      <c r="T12" s="63">
        <f t="shared" si="2"/>
        <v>3212030614</v>
      </c>
      <c r="U12" s="63">
        <f t="shared" si="2"/>
        <v>3524988968</v>
      </c>
      <c r="V12" s="63">
        <f t="shared" si="2"/>
        <v>1779564045</v>
      </c>
      <c r="W12" s="77">
        <f t="shared" si="1"/>
        <v>50.484244380761425</v>
      </c>
    </row>
    <row r="13" spans="1:43" s="74" customFormat="1" ht="24" customHeight="1">
      <c r="A13" s="75" t="s">
        <v>107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73"/>
      <c r="V13" s="73"/>
      <c r="W13" s="77"/>
    </row>
    <row r="14" spans="1:43" ht="29.25" customHeight="1">
      <c r="A14" s="181" t="s">
        <v>221</v>
      </c>
      <c r="B14" s="442">
        <v>50729300</v>
      </c>
      <c r="C14" s="442">
        <v>51016300</v>
      </c>
      <c r="D14" s="442">
        <v>25732846</v>
      </c>
      <c r="E14" s="442">
        <v>6594810</v>
      </c>
      <c r="F14" s="442">
        <v>6628389</v>
      </c>
      <c r="G14" s="442">
        <v>3005527</v>
      </c>
      <c r="H14" s="442"/>
      <c r="I14" s="442"/>
      <c r="J14" s="442"/>
      <c r="K14" s="442"/>
      <c r="L14" s="442"/>
      <c r="M14" s="442">
        <v>100000</v>
      </c>
      <c r="N14" s="442"/>
      <c r="O14" s="442"/>
      <c r="P14" s="442"/>
      <c r="Q14" s="442"/>
      <c r="R14" s="442"/>
      <c r="S14" s="442"/>
      <c r="T14" s="63">
        <f>SUM(B14+E14+H14+K14+N14+Q14)</f>
        <v>57324110</v>
      </c>
      <c r="U14" s="63">
        <f>SUM(C14+F14+I14+L14+O14+R14)</f>
        <v>57644689</v>
      </c>
      <c r="V14" s="63">
        <f>SUM(D14+G14+J14+M14+P14+S14)</f>
        <v>28838373</v>
      </c>
      <c r="W14" s="77">
        <f t="shared" si="1"/>
        <v>50.027805683885298</v>
      </c>
    </row>
    <row r="15" spans="1:43" ht="21.75" customHeight="1">
      <c r="A15" s="182" t="s">
        <v>74</v>
      </c>
      <c r="B15" s="442"/>
      <c r="C15" s="442"/>
      <c r="D15" s="442"/>
      <c r="E15" s="442"/>
      <c r="F15" s="442"/>
      <c r="G15" s="442"/>
      <c r="H15" s="442"/>
      <c r="I15" s="442"/>
      <c r="J15" s="442"/>
      <c r="K15" s="442"/>
      <c r="L15" s="442"/>
      <c r="M15" s="442"/>
      <c r="N15" s="442"/>
      <c r="O15" s="442"/>
      <c r="P15" s="442"/>
      <c r="Q15" s="442"/>
      <c r="R15" s="442"/>
      <c r="S15" s="442"/>
      <c r="T15" s="63">
        <f>SUM(B15+E15+H15+K15+N15+Q15)</f>
        <v>0</v>
      </c>
      <c r="U15" s="73"/>
      <c r="V15" s="73"/>
      <c r="W15" s="77"/>
    </row>
    <row r="16" spans="1:43" ht="26.25" customHeight="1">
      <c r="A16" s="182" t="s">
        <v>91</v>
      </c>
      <c r="B16" s="442"/>
      <c r="C16" s="442">
        <v>400000</v>
      </c>
      <c r="D16" s="442">
        <v>400000</v>
      </c>
      <c r="E16" s="442"/>
      <c r="F16" s="442">
        <v>46799</v>
      </c>
      <c r="G16" s="442">
        <v>46799</v>
      </c>
      <c r="H16" s="442">
        <v>127057000</v>
      </c>
      <c r="I16" s="442">
        <v>175106105</v>
      </c>
      <c r="J16" s="442">
        <v>111100203</v>
      </c>
      <c r="K16" s="442"/>
      <c r="L16" s="442">
        <v>13700000</v>
      </c>
      <c r="M16" s="442">
        <v>17523000</v>
      </c>
      <c r="N16" s="442"/>
      <c r="O16" s="442"/>
      <c r="P16" s="442"/>
      <c r="Q16" s="442">
        <v>243000000</v>
      </c>
      <c r="R16" s="442">
        <v>254006123</v>
      </c>
      <c r="S16" s="442">
        <v>100031618</v>
      </c>
      <c r="T16" s="63">
        <f>SUM(B16+E16+H16+K16+N16+Q16)</f>
        <v>370057000</v>
      </c>
      <c r="U16" s="63">
        <f t="shared" ref="U16:U51" si="3">SUM(C16+F16+I16+L16+O16+R16)</f>
        <v>443259027</v>
      </c>
      <c r="V16" s="63">
        <f t="shared" ref="V16:V51" si="4">SUM(D16+G16+J16+M16+P16+S16)</f>
        <v>229101620</v>
      </c>
      <c r="W16" s="77">
        <f t="shared" si="1"/>
        <v>51.685720097021282</v>
      </c>
    </row>
    <row r="17" spans="1:23" ht="30" customHeight="1">
      <c r="A17" s="182" t="s">
        <v>71</v>
      </c>
      <c r="B17" s="442"/>
      <c r="C17" s="442"/>
      <c r="D17" s="442"/>
      <c r="E17" s="442"/>
      <c r="F17" s="442"/>
      <c r="G17" s="442"/>
      <c r="H17" s="442"/>
      <c r="I17" s="442"/>
      <c r="J17" s="442"/>
      <c r="K17" s="442"/>
      <c r="L17" s="442"/>
      <c r="M17" s="442"/>
      <c r="N17" s="442"/>
      <c r="O17" s="442"/>
      <c r="P17" s="442"/>
      <c r="Q17" s="442"/>
      <c r="R17" s="442"/>
      <c r="S17" s="442"/>
      <c r="T17" s="63">
        <f>SUM(B17+E17+H17+K17+N17+Q17)</f>
        <v>0</v>
      </c>
      <c r="U17" s="63">
        <f t="shared" si="3"/>
        <v>0</v>
      </c>
      <c r="V17" s="63">
        <f t="shared" si="4"/>
        <v>0</v>
      </c>
      <c r="W17" s="77"/>
    </row>
    <row r="18" spans="1:23" ht="25.5" customHeight="1">
      <c r="A18" s="182" t="s">
        <v>222</v>
      </c>
      <c r="B18" s="442"/>
      <c r="C18" s="442"/>
      <c r="D18" s="442"/>
      <c r="E18" s="442"/>
      <c r="F18" s="442"/>
      <c r="G18" s="442"/>
      <c r="H18" s="442"/>
      <c r="I18" s="442"/>
      <c r="J18" s="442"/>
      <c r="K18" s="442"/>
      <c r="L18" s="442"/>
      <c r="M18" s="442"/>
      <c r="N18" s="442"/>
      <c r="O18" s="442"/>
      <c r="P18" s="442"/>
      <c r="Q18" s="442"/>
      <c r="R18" s="442"/>
      <c r="S18" s="442"/>
      <c r="T18" s="73">
        <v>0</v>
      </c>
      <c r="U18" s="63">
        <f t="shared" si="3"/>
        <v>0</v>
      </c>
      <c r="V18" s="63">
        <f t="shared" si="4"/>
        <v>0</v>
      </c>
      <c r="W18" s="77"/>
    </row>
    <row r="19" spans="1:23" ht="23.25" customHeight="1">
      <c r="A19" s="182" t="s">
        <v>106</v>
      </c>
      <c r="B19" s="442"/>
      <c r="C19" s="442">
        <v>17262862</v>
      </c>
      <c r="D19" s="442">
        <v>13258929</v>
      </c>
      <c r="E19" s="442"/>
      <c r="F19" s="442">
        <v>1148103</v>
      </c>
      <c r="G19" s="442">
        <v>944055</v>
      </c>
      <c r="H19" s="442"/>
      <c r="I19" s="442">
        <v>2838555</v>
      </c>
      <c r="J19" s="442">
        <v>2565600</v>
      </c>
      <c r="K19" s="442"/>
      <c r="L19" s="442"/>
      <c r="M19" s="442"/>
      <c r="N19" s="442"/>
      <c r="O19" s="442"/>
      <c r="P19" s="442"/>
      <c r="Q19" s="442"/>
      <c r="R19" s="442"/>
      <c r="S19" s="442"/>
      <c r="T19" s="63">
        <f t="shared" ref="T19:T51" si="5">SUM(B19+E19+H19+K19+N19+Q19)</f>
        <v>0</v>
      </c>
      <c r="U19" s="63">
        <f t="shared" si="3"/>
        <v>21249520</v>
      </c>
      <c r="V19" s="63">
        <f t="shared" si="4"/>
        <v>16768584</v>
      </c>
      <c r="W19" s="77">
        <f t="shared" si="1"/>
        <v>78.912766029538545</v>
      </c>
    </row>
    <row r="20" spans="1:23" ht="20.25" customHeight="1">
      <c r="A20" s="182" t="s">
        <v>69</v>
      </c>
      <c r="B20" s="442"/>
      <c r="C20" s="442"/>
      <c r="D20" s="442"/>
      <c r="E20" s="442"/>
      <c r="F20" s="442"/>
      <c r="G20" s="442"/>
      <c r="H20" s="442"/>
      <c r="I20" s="442"/>
      <c r="J20" s="442"/>
      <c r="K20" s="442">
        <v>10000000</v>
      </c>
      <c r="L20" s="442">
        <v>10000000</v>
      </c>
      <c r="M20" s="442">
        <v>2017180</v>
      </c>
      <c r="N20" s="442"/>
      <c r="O20" s="442"/>
      <c r="P20" s="442"/>
      <c r="Q20" s="442"/>
      <c r="R20" s="442"/>
      <c r="S20" s="442"/>
      <c r="T20" s="63">
        <f t="shared" si="5"/>
        <v>10000000</v>
      </c>
      <c r="U20" s="63">
        <f t="shared" si="3"/>
        <v>10000000</v>
      </c>
      <c r="V20" s="63">
        <f t="shared" si="4"/>
        <v>2017180</v>
      </c>
      <c r="W20" s="77">
        <f t="shared" si="1"/>
        <v>20.171800000000001</v>
      </c>
    </row>
    <row r="21" spans="1:23" ht="20.25" customHeight="1">
      <c r="A21" s="182" t="s">
        <v>68</v>
      </c>
      <c r="B21" s="442"/>
      <c r="C21" s="442"/>
      <c r="D21" s="442"/>
      <c r="E21" s="442"/>
      <c r="F21" s="442"/>
      <c r="G21" s="442"/>
      <c r="H21" s="442"/>
      <c r="I21" s="442"/>
      <c r="J21" s="442"/>
      <c r="K21" s="442"/>
      <c r="L21" s="442"/>
      <c r="M21" s="442"/>
      <c r="N21" s="442"/>
      <c r="O21" s="442"/>
      <c r="P21" s="442"/>
      <c r="Q21" s="442">
        <v>10000000</v>
      </c>
      <c r="R21" s="442">
        <v>10000000</v>
      </c>
      <c r="S21" s="442">
        <v>3450000</v>
      </c>
      <c r="T21" s="63">
        <f t="shared" si="5"/>
        <v>10000000</v>
      </c>
      <c r="U21" s="63">
        <f t="shared" si="3"/>
        <v>10000000</v>
      </c>
      <c r="V21" s="63">
        <f t="shared" si="4"/>
        <v>3450000</v>
      </c>
      <c r="W21" s="77">
        <f t="shared" si="1"/>
        <v>34.5</v>
      </c>
    </row>
    <row r="22" spans="1:23" ht="19.5" customHeight="1">
      <c r="A22" s="182" t="s">
        <v>67</v>
      </c>
      <c r="B22" s="442"/>
      <c r="C22" s="442"/>
      <c r="D22" s="442"/>
      <c r="E22" s="442"/>
      <c r="F22" s="442"/>
      <c r="G22" s="442"/>
      <c r="H22" s="442">
        <v>185665218</v>
      </c>
      <c r="I22" s="442">
        <v>200442565</v>
      </c>
      <c r="J22" s="442">
        <v>110189898</v>
      </c>
      <c r="K22" s="442"/>
      <c r="L22" s="442"/>
      <c r="M22" s="442"/>
      <c r="N22" s="442"/>
      <c r="O22" s="442"/>
      <c r="P22" s="442"/>
      <c r="Q22" s="442"/>
      <c r="R22" s="442"/>
      <c r="S22" s="442"/>
      <c r="T22" s="63">
        <f t="shared" si="5"/>
        <v>185665218</v>
      </c>
      <c r="U22" s="63">
        <f t="shared" si="3"/>
        <v>200442565</v>
      </c>
      <c r="V22" s="63">
        <f t="shared" si="4"/>
        <v>110189898</v>
      </c>
      <c r="W22" s="77">
        <f t="shared" si="1"/>
        <v>54.973302701449668</v>
      </c>
    </row>
    <row r="23" spans="1:23" ht="21" customHeight="1">
      <c r="A23" s="182" t="s">
        <v>66</v>
      </c>
      <c r="B23" s="442">
        <v>2480412</v>
      </c>
      <c r="C23" s="442">
        <v>2480412</v>
      </c>
      <c r="D23" s="442">
        <v>2071726</v>
      </c>
      <c r="E23" s="442">
        <v>322454</v>
      </c>
      <c r="F23" s="442">
        <v>322454</v>
      </c>
      <c r="G23" s="442">
        <v>269324</v>
      </c>
      <c r="H23" s="442">
        <v>6498634</v>
      </c>
      <c r="I23" s="442">
        <v>6498634</v>
      </c>
      <c r="J23" s="442">
        <v>5575110</v>
      </c>
      <c r="K23" s="442"/>
      <c r="L23" s="442"/>
      <c r="M23" s="442"/>
      <c r="N23" s="442"/>
      <c r="O23" s="442"/>
      <c r="P23" s="442"/>
      <c r="Q23" s="442"/>
      <c r="R23" s="442"/>
      <c r="S23" s="442"/>
      <c r="T23" s="63">
        <f t="shared" si="5"/>
        <v>9301500</v>
      </c>
      <c r="U23" s="63">
        <f t="shared" si="3"/>
        <v>9301500</v>
      </c>
      <c r="V23" s="63">
        <f t="shared" si="4"/>
        <v>7916160</v>
      </c>
      <c r="W23" s="77">
        <f t="shared" si="1"/>
        <v>85.106273181744882</v>
      </c>
    </row>
    <row r="24" spans="1:23" ht="21.75" customHeight="1">
      <c r="A24" s="182" t="s">
        <v>105</v>
      </c>
      <c r="B24" s="442"/>
      <c r="C24" s="442"/>
      <c r="D24" s="442"/>
      <c r="E24" s="442"/>
      <c r="F24" s="442"/>
      <c r="G24" s="442"/>
      <c r="H24" s="442">
        <v>1067000</v>
      </c>
      <c r="I24" s="442">
        <v>1067000</v>
      </c>
      <c r="J24" s="442">
        <v>533502</v>
      </c>
      <c r="K24" s="442"/>
      <c r="L24" s="442"/>
      <c r="M24" s="442"/>
      <c r="N24" s="442"/>
      <c r="O24" s="442"/>
      <c r="P24" s="442"/>
      <c r="Q24" s="442"/>
      <c r="R24" s="442"/>
      <c r="S24" s="442"/>
      <c r="T24" s="63">
        <f t="shared" si="5"/>
        <v>1067000</v>
      </c>
      <c r="U24" s="63">
        <f t="shared" si="3"/>
        <v>1067000</v>
      </c>
      <c r="V24" s="63">
        <f t="shared" si="4"/>
        <v>533502</v>
      </c>
      <c r="W24" s="77">
        <f t="shared" si="1"/>
        <v>50.000187441424558</v>
      </c>
    </row>
    <row r="25" spans="1:23" ht="22.5" customHeight="1">
      <c r="A25" s="182" t="s">
        <v>64</v>
      </c>
      <c r="B25" s="442"/>
      <c r="C25" s="442"/>
      <c r="D25" s="442"/>
      <c r="E25" s="442"/>
      <c r="F25" s="442"/>
      <c r="G25" s="442"/>
      <c r="H25" s="442"/>
      <c r="I25" s="442">
        <v>30600</v>
      </c>
      <c r="J25" s="442">
        <v>30600</v>
      </c>
      <c r="K25" s="442"/>
      <c r="L25" s="442"/>
      <c r="M25" s="442"/>
      <c r="N25" s="442"/>
      <c r="O25" s="442"/>
      <c r="P25" s="442"/>
      <c r="Q25" s="442"/>
      <c r="R25" s="442"/>
      <c r="S25" s="442"/>
      <c r="T25" s="63">
        <f t="shared" si="5"/>
        <v>0</v>
      </c>
      <c r="U25" s="63">
        <f t="shared" si="3"/>
        <v>30600</v>
      </c>
      <c r="V25" s="63">
        <f t="shared" si="4"/>
        <v>30600</v>
      </c>
      <c r="W25" s="77">
        <f t="shared" si="1"/>
        <v>100</v>
      </c>
    </row>
    <row r="26" spans="1:23" ht="25.5" customHeight="1">
      <c r="A26" s="182" t="s">
        <v>104</v>
      </c>
      <c r="B26" s="442"/>
      <c r="C26" s="442"/>
      <c r="D26" s="442"/>
      <c r="E26" s="442"/>
      <c r="F26" s="442"/>
      <c r="G26" s="442"/>
      <c r="H26" s="442"/>
      <c r="I26" s="442"/>
      <c r="J26" s="442">
        <v>100265</v>
      </c>
      <c r="K26" s="442"/>
      <c r="L26" s="442"/>
      <c r="M26" s="442"/>
      <c r="N26" s="442"/>
      <c r="O26" s="442"/>
      <c r="P26" s="442"/>
      <c r="Q26" s="442"/>
      <c r="R26" s="442"/>
      <c r="S26" s="442"/>
      <c r="T26" s="63">
        <f t="shared" si="5"/>
        <v>0</v>
      </c>
      <c r="U26" s="63">
        <f t="shared" si="3"/>
        <v>0</v>
      </c>
      <c r="V26" s="63">
        <f t="shared" si="4"/>
        <v>100265</v>
      </c>
      <c r="W26" s="77"/>
    </row>
    <row r="27" spans="1:23" ht="19.5" customHeight="1">
      <c r="A27" s="182" t="s">
        <v>63</v>
      </c>
      <c r="B27" s="442"/>
      <c r="C27" s="442"/>
      <c r="D27" s="442"/>
      <c r="E27" s="442"/>
      <c r="F27" s="442"/>
      <c r="G27" s="442"/>
      <c r="H27" s="442"/>
      <c r="I27" s="442"/>
      <c r="J27" s="442"/>
      <c r="K27" s="442">
        <v>10500000</v>
      </c>
      <c r="L27" s="442">
        <v>11963500</v>
      </c>
      <c r="M27" s="442">
        <v>9323500</v>
      </c>
      <c r="N27" s="442"/>
      <c r="O27" s="442"/>
      <c r="P27" s="442"/>
      <c r="Q27" s="442"/>
      <c r="R27" s="442"/>
      <c r="S27" s="442"/>
      <c r="T27" s="63">
        <f t="shared" si="5"/>
        <v>10500000</v>
      </c>
      <c r="U27" s="63">
        <f t="shared" si="3"/>
        <v>11963500</v>
      </c>
      <c r="V27" s="63">
        <f t="shared" si="4"/>
        <v>9323500</v>
      </c>
      <c r="W27" s="77">
        <f t="shared" si="1"/>
        <v>77.932879174154721</v>
      </c>
    </row>
    <row r="28" spans="1:23" ht="18.75" customHeight="1">
      <c r="A28" s="182" t="s">
        <v>103</v>
      </c>
      <c r="B28" s="442"/>
      <c r="C28" s="442"/>
      <c r="D28" s="442"/>
      <c r="E28" s="442"/>
      <c r="F28" s="442"/>
      <c r="G28" s="442"/>
      <c r="H28" s="442">
        <v>640000</v>
      </c>
      <c r="I28" s="442">
        <v>640000</v>
      </c>
      <c r="J28" s="442">
        <v>300000</v>
      </c>
      <c r="K28" s="442"/>
      <c r="L28" s="442"/>
      <c r="M28" s="442"/>
      <c r="N28" s="442"/>
      <c r="O28" s="442"/>
      <c r="P28" s="442"/>
      <c r="Q28" s="442"/>
      <c r="R28" s="442"/>
      <c r="S28" s="442"/>
      <c r="T28" s="63">
        <f t="shared" si="5"/>
        <v>640000</v>
      </c>
      <c r="U28" s="63">
        <f t="shared" si="3"/>
        <v>640000</v>
      </c>
      <c r="V28" s="63">
        <f t="shared" si="4"/>
        <v>300000</v>
      </c>
      <c r="W28" s="77">
        <f t="shared" si="1"/>
        <v>46.875</v>
      </c>
    </row>
    <row r="29" spans="1:23" ht="18.75" customHeight="1">
      <c r="A29" s="182" t="s">
        <v>261</v>
      </c>
      <c r="B29" s="442"/>
      <c r="C29" s="442"/>
      <c r="D29" s="442"/>
      <c r="E29" s="442"/>
      <c r="F29" s="442"/>
      <c r="G29" s="442"/>
      <c r="H29" s="442">
        <v>360000</v>
      </c>
      <c r="I29" s="442">
        <v>360000</v>
      </c>
      <c r="J29" s="442">
        <v>810839</v>
      </c>
      <c r="K29" s="442"/>
      <c r="L29" s="442"/>
      <c r="M29" s="442"/>
      <c r="N29" s="442"/>
      <c r="O29" s="442"/>
      <c r="P29" s="442"/>
      <c r="Q29" s="442"/>
      <c r="R29" s="442"/>
      <c r="S29" s="442"/>
      <c r="T29" s="63">
        <f t="shared" si="5"/>
        <v>360000</v>
      </c>
      <c r="U29" s="63">
        <f t="shared" si="3"/>
        <v>360000</v>
      </c>
      <c r="V29" s="63">
        <f t="shared" si="4"/>
        <v>810839</v>
      </c>
      <c r="W29" s="77">
        <f t="shared" si="1"/>
        <v>225.23305555555555</v>
      </c>
    </row>
    <row r="30" spans="1:23" ht="28.5" customHeight="1">
      <c r="A30" s="182" t="s">
        <v>102</v>
      </c>
      <c r="B30" s="442">
        <v>456184</v>
      </c>
      <c r="C30" s="442">
        <v>1635470</v>
      </c>
      <c r="D30" s="442">
        <v>1198532</v>
      </c>
      <c r="E30" s="442">
        <v>59304</v>
      </c>
      <c r="F30" s="442">
        <v>230812</v>
      </c>
      <c r="G30" s="442">
        <v>94017</v>
      </c>
      <c r="H30" s="442">
        <v>2938280</v>
      </c>
      <c r="I30" s="442">
        <v>12093467</v>
      </c>
      <c r="J30" s="442">
        <v>6736031</v>
      </c>
      <c r="K30" s="442"/>
      <c r="L30" s="442"/>
      <c r="M30" s="442"/>
      <c r="N30" s="442"/>
      <c r="O30" s="442"/>
      <c r="P30" s="442"/>
      <c r="Q30" s="442"/>
      <c r="R30" s="442"/>
      <c r="S30" s="442"/>
      <c r="T30" s="63">
        <f t="shared" si="5"/>
        <v>3453768</v>
      </c>
      <c r="U30" s="63">
        <f t="shared" si="3"/>
        <v>13959749</v>
      </c>
      <c r="V30" s="63">
        <f t="shared" si="4"/>
        <v>8028580</v>
      </c>
      <c r="W30" s="77">
        <f t="shared" si="1"/>
        <v>57.512352120371226</v>
      </c>
    </row>
    <row r="31" spans="1:23" ht="18" customHeight="1">
      <c r="A31" s="182" t="s">
        <v>61</v>
      </c>
      <c r="B31" s="442"/>
      <c r="C31" s="442"/>
      <c r="D31" s="442"/>
      <c r="E31" s="442"/>
      <c r="F31" s="442"/>
      <c r="G31" s="442"/>
      <c r="H31" s="442">
        <v>3000000</v>
      </c>
      <c r="I31" s="442">
        <v>3000000</v>
      </c>
      <c r="J31" s="442">
        <v>2841800</v>
      </c>
      <c r="K31" s="442"/>
      <c r="L31" s="442"/>
      <c r="M31" s="442"/>
      <c r="N31" s="442"/>
      <c r="O31" s="442"/>
      <c r="P31" s="442"/>
      <c r="Q31" s="442"/>
      <c r="R31" s="442"/>
      <c r="S31" s="442"/>
      <c r="T31" s="63">
        <f t="shared" si="5"/>
        <v>3000000</v>
      </c>
      <c r="U31" s="63">
        <f t="shared" si="3"/>
        <v>3000000</v>
      </c>
      <c r="V31" s="63">
        <f t="shared" si="4"/>
        <v>2841800</v>
      </c>
      <c r="W31" s="77">
        <f t="shared" si="1"/>
        <v>94.726666666666674</v>
      </c>
    </row>
    <row r="32" spans="1:23" ht="20.25" customHeight="1">
      <c r="A32" s="182" t="s">
        <v>60</v>
      </c>
      <c r="B32" s="442"/>
      <c r="C32" s="442"/>
      <c r="D32" s="442"/>
      <c r="E32" s="442"/>
      <c r="F32" s="442"/>
      <c r="G32" s="442"/>
      <c r="H32" s="442"/>
      <c r="I32" s="442"/>
      <c r="J32" s="442"/>
      <c r="K32" s="442">
        <v>38986540</v>
      </c>
      <c r="L32" s="442">
        <v>42017290</v>
      </c>
      <c r="M32" s="442">
        <v>3613860</v>
      </c>
      <c r="N32" s="442"/>
      <c r="O32" s="442"/>
      <c r="P32" s="442"/>
      <c r="Q32" s="442"/>
      <c r="R32" s="442"/>
      <c r="S32" s="442"/>
      <c r="T32" s="63">
        <f t="shared" si="5"/>
        <v>38986540</v>
      </c>
      <c r="U32" s="63">
        <f t="shared" si="3"/>
        <v>42017290</v>
      </c>
      <c r="V32" s="63">
        <f t="shared" si="4"/>
        <v>3613860</v>
      </c>
      <c r="W32" s="77">
        <f t="shared" si="1"/>
        <v>8.6008878725876894</v>
      </c>
    </row>
    <row r="33" spans="1:23" ht="26.25" customHeight="1">
      <c r="A33" s="182" t="s">
        <v>59</v>
      </c>
      <c r="B33" s="442"/>
      <c r="C33" s="442"/>
      <c r="D33" s="442"/>
      <c r="E33" s="442"/>
      <c r="F33" s="442"/>
      <c r="G33" s="442"/>
      <c r="H33" s="442">
        <v>120000</v>
      </c>
      <c r="I33" s="442">
        <v>409675</v>
      </c>
      <c r="J33" s="442">
        <v>31750</v>
      </c>
      <c r="K33" s="442"/>
      <c r="L33" s="442"/>
      <c r="M33" s="442"/>
      <c r="N33" s="442"/>
      <c r="O33" s="442"/>
      <c r="P33" s="442"/>
      <c r="Q33" s="442"/>
      <c r="R33" s="442"/>
      <c r="S33" s="442"/>
      <c r="T33" s="63">
        <f t="shared" si="5"/>
        <v>120000</v>
      </c>
      <c r="U33" s="63">
        <f t="shared" si="3"/>
        <v>409675</v>
      </c>
      <c r="V33" s="63">
        <f t="shared" si="4"/>
        <v>31750</v>
      </c>
      <c r="W33" s="77">
        <f t="shared" si="1"/>
        <v>7.7500457679868182</v>
      </c>
    </row>
    <row r="34" spans="1:23" ht="21" customHeight="1">
      <c r="A34" s="182" t="s">
        <v>101</v>
      </c>
      <c r="B34" s="442"/>
      <c r="C34" s="442"/>
      <c r="D34" s="442"/>
      <c r="E34" s="442"/>
      <c r="F34" s="442"/>
      <c r="G34" s="442"/>
      <c r="H34" s="442"/>
      <c r="I34" s="442"/>
      <c r="J34" s="442"/>
      <c r="K34" s="442">
        <v>21000000</v>
      </c>
      <c r="L34" s="442">
        <v>25674697</v>
      </c>
      <c r="M34" s="442">
        <v>22247101</v>
      </c>
      <c r="N34" s="442"/>
      <c r="O34" s="442"/>
      <c r="P34" s="442"/>
      <c r="Q34" s="442"/>
      <c r="R34" s="442"/>
      <c r="S34" s="442"/>
      <c r="T34" s="63">
        <f t="shared" si="5"/>
        <v>21000000</v>
      </c>
      <c r="U34" s="63">
        <f t="shared" si="3"/>
        <v>25674697</v>
      </c>
      <c r="V34" s="63">
        <f t="shared" si="4"/>
        <v>22247101</v>
      </c>
      <c r="W34" s="77">
        <f t="shared" si="1"/>
        <v>86.649906715549548</v>
      </c>
    </row>
    <row r="35" spans="1:23" ht="21" customHeight="1">
      <c r="A35" s="182" t="s">
        <v>125</v>
      </c>
      <c r="B35" s="442"/>
      <c r="C35" s="442"/>
      <c r="D35" s="442"/>
      <c r="E35" s="442"/>
      <c r="F35" s="442"/>
      <c r="G35" s="442"/>
      <c r="H35" s="442"/>
      <c r="I35" s="442"/>
      <c r="J35" s="442"/>
      <c r="K35" s="442"/>
      <c r="L35" s="442"/>
      <c r="M35" s="442"/>
      <c r="N35" s="442"/>
      <c r="O35" s="442"/>
      <c r="P35" s="442"/>
      <c r="Q35" s="442"/>
      <c r="R35" s="442"/>
      <c r="S35" s="442"/>
      <c r="T35" s="63">
        <f t="shared" si="5"/>
        <v>0</v>
      </c>
      <c r="U35" s="63">
        <f t="shared" si="3"/>
        <v>0</v>
      </c>
      <c r="V35" s="63">
        <f t="shared" si="4"/>
        <v>0</v>
      </c>
      <c r="W35" s="77"/>
    </row>
    <row r="36" spans="1:23" ht="20.25" customHeight="1">
      <c r="A36" s="182" t="s">
        <v>100</v>
      </c>
      <c r="B36" s="442"/>
      <c r="C36" s="442"/>
      <c r="D36" s="442"/>
      <c r="E36" s="442"/>
      <c r="F36" s="442"/>
      <c r="G36" s="442"/>
      <c r="H36" s="442"/>
      <c r="I36" s="442"/>
      <c r="J36" s="442"/>
      <c r="K36" s="442"/>
      <c r="L36" s="442"/>
      <c r="M36" s="442"/>
      <c r="N36" s="442"/>
      <c r="O36" s="442"/>
      <c r="P36" s="442"/>
      <c r="Q36" s="442"/>
      <c r="R36" s="442"/>
      <c r="S36" s="442"/>
      <c r="T36" s="63">
        <f t="shared" si="5"/>
        <v>0</v>
      </c>
      <c r="U36" s="63">
        <f t="shared" si="3"/>
        <v>0</v>
      </c>
      <c r="V36" s="63">
        <f t="shared" si="4"/>
        <v>0</v>
      </c>
      <c r="W36" s="77"/>
    </row>
    <row r="37" spans="1:23" ht="27" customHeight="1">
      <c r="A37" s="182" t="s">
        <v>99</v>
      </c>
      <c r="B37" s="442"/>
      <c r="C37" s="442"/>
      <c r="D37" s="442"/>
      <c r="E37" s="442"/>
      <c r="F37" s="442"/>
      <c r="G37" s="442"/>
      <c r="H37" s="442">
        <v>1100000</v>
      </c>
      <c r="I37" s="442">
        <v>1100000</v>
      </c>
      <c r="J37" s="442"/>
      <c r="K37" s="442">
        <v>1000000</v>
      </c>
      <c r="L37" s="442">
        <v>1000000</v>
      </c>
      <c r="M37" s="442">
        <v>360000</v>
      </c>
      <c r="N37" s="442"/>
      <c r="O37" s="442"/>
      <c r="P37" s="442"/>
      <c r="Q37" s="442"/>
      <c r="R37" s="442"/>
      <c r="S37" s="442"/>
      <c r="T37" s="63">
        <f t="shared" si="5"/>
        <v>2100000</v>
      </c>
      <c r="U37" s="63">
        <f t="shared" si="3"/>
        <v>2100000</v>
      </c>
      <c r="V37" s="63">
        <f t="shared" si="4"/>
        <v>360000</v>
      </c>
      <c r="W37" s="77">
        <f t="shared" si="1"/>
        <v>17.142857142857142</v>
      </c>
    </row>
    <row r="38" spans="1:23" ht="18.75" customHeight="1">
      <c r="A38" s="182" t="s">
        <v>56</v>
      </c>
      <c r="B38" s="442"/>
      <c r="C38" s="442"/>
      <c r="D38" s="442"/>
      <c r="E38" s="442"/>
      <c r="F38" s="442"/>
      <c r="G38" s="442"/>
      <c r="H38" s="442"/>
      <c r="I38" s="442">
        <v>19050</v>
      </c>
      <c r="J38" s="442"/>
      <c r="K38" s="442"/>
      <c r="L38" s="442"/>
      <c r="M38" s="442"/>
      <c r="N38" s="442"/>
      <c r="O38" s="442"/>
      <c r="P38" s="442"/>
      <c r="Q38" s="442"/>
      <c r="R38" s="442"/>
      <c r="S38" s="442"/>
      <c r="T38" s="63">
        <f t="shared" si="5"/>
        <v>0</v>
      </c>
      <c r="U38" s="63">
        <f t="shared" si="3"/>
        <v>19050</v>
      </c>
      <c r="V38" s="63">
        <f t="shared" si="4"/>
        <v>0</v>
      </c>
      <c r="W38" s="77">
        <f t="shared" si="1"/>
        <v>0</v>
      </c>
    </row>
    <row r="39" spans="1:23" ht="30.75" customHeight="1">
      <c r="A39" s="182" t="s">
        <v>262</v>
      </c>
      <c r="B39" s="442"/>
      <c r="C39" s="442"/>
      <c r="D39" s="442"/>
      <c r="E39" s="442"/>
      <c r="F39" s="442"/>
      <c r="G39" s="442"/>
      <c r="H39" s="442"/>
      <c r="I39" s="442"/>
      <c r="J39" s="442"/>
      <c r="K39" s="442"/>
      <c r="L39" s="442"/>
      <c r="M39" s="442"/>
      <c r="N39" s="442"/>
      <c r="O39" s="442"/>
      <c r="P39" s="442"/>
      <c r="Q39" s="442"/>
      <c r="R39" s="442"/>
      <c r="S39" s="442"/>
      <c r="T39" s="63">
        <f t="shared" si="5"/>
        <v>0</v>
      </c>
      <c r="U39" s="63">
        <f t="shared" si="3"/>
        <v>0</v>
      </c>
      <c r="V39" s="63">
        <f t="shared" si="4"/>
        <v>0</v>
      </c>
      <c r="W39" s="77"/>
    </row>
    <row r="40" spans="1:23" ht="21.75" customHeight="1">
      <c r="A40" s="182" t="s">
        <v>98</v>
      </c>
      <c r="B40" s="442"/>
      <c r="C40" s="442"/>
      <c r="D40" s="442"/>
      <c r="E40" s="442"/>
      <c r="F40" s="442"/>
      <c r="G40" s="442"/>
      <c r="H40" s="442"/>
      <c r="I40" s="442"/>
      <c r="J40" s="442"/>
      <c r="K40" s="442"/>
      <c r="L40" s="442"/>
      <c r="M40" s="442">
        <v>2846244</v>
      </c>
      <c r="N40" s="442"/>
      <c r="O40" s="442"/>
      <c r="P40" s="442"/>
      <c r="Q40" s="442"/>
      <c r="R40" s="442"/>
      <c r="S40" s="442"/>
      <c r="T40" s="63">
        <f t="shared" si="5"/>
        <v>0</v>
      </c>
      <c r="U40" s="63">
        <f t="shared" si="3"/>
        <v>0</v>
      </c>
      <c r="V40" s="63">
        <f t="shared" si="4"/>
        <v>2846244</v>
      </c>
      <c r="W40" s="77"/>
    </row>
    <row r="41" spans="1:23" ht="26.25" customHeight="1">
      <c r="A41" s="182" t="s">
        <v>97</v>
      </c>
      <c r="B41" s="442"/>
      <c r="C41" s="442"/>
      <c r="D41" s="442"/>
      <c r="E41" s="442"/>
      <c r="F41" s="442"/>
      <c r="G41" s="442"/>
      <c r="H41" s="442"/>
      <c r="I41" s="442">
        <v>2855100</v>
      </c>
      <c r="J41" s="442">
        <v>2855100</v>
      </c>
      <c r="K41" s="442">
        <v>500000</v>
      </c>
      <c r="L41" s="442">
        <v>500000</v>
      </c>
      <c r="M41" s="442">
        <v>375000</v>
      </c>
      <c r="N41" s="442">
        <v>44800000</v>
      </c>
      <c r="O41" s="442">
        <v>41368900</v>
      </c>
      <c r="P41" s="442">
        <v>21805751</v>
      </c>
      <c r="Q41" s="442"/>
      <c r="R41" s="442"/>
      <c r="S41" s="442"/>
      <c r="T41" s="63">
        <f t="shared" si="5"/>
        <v>45300000</v>
      </c>
      <c r="U41" s="63">
        <f t="shared" si="3"/>
        <v>44724000</v>
      </c>
      <c r="V41" s="63">
        <f t="shared" si="4"/>
        <v>25035851</v>
      </c>
      <c r="W41" s="77">
        <f t="shared" si="1"/>
        <v>55.97855961005277</v>
      </c>
    </row>
    <row r="42" spans="1:23" ht="20.25" customHeight="1">
      <c r="A42" s="182" t="s">
        <v>96</v>
      </c>
      <c r="B42" s="442"/>
      <c r="C42" s="442"/>
      <c r="D42" s="442"/>
      <c r="E42" s="442"/>
      <c r="F42" s="442"/>
      <c r="G42" s="442"/>
      <c r="H42" s="442"/>
      <c r="I42" s="442"/>
      <c r="J42" s="442"/>
      <c r="K42" s="442">
        <v>80000000</v>
      </c>
      <c r="L42" s="442">
        <v>144940974</v>
      </c>
      <c r="M42" s="442">
        <v>144940974</v>
      </c>
      <c r="N42" s="442"/>
      <c r="O42" s="442"/>
      <c r="P42" s="442"/>
      <c r="Q42" s="442"/>
      <c r="R42" s="442"/>
      <c r="S42" s="442"/>
      <c r="T42" s="63">
        <f t="shared" si="5"/>
        <v>80000000</v>
      </c>
      <c r="U42" s="63">
        <f t="shared" si="3"/>
        <v>144940974</v>
      </c>
      <c r="V42" s="63">
        <f t="shared" si="4"/>
        <v>144940974</v>
      </c>
      <c r="W42" s="77">
        <f t="shared" si="1"/>
        <v>100</v>
      </c>
    </row>
    <row r="43" spans="1:23" ht="26.25" customHeight="1">
      <c r="A43" s="182" t="s">
        <v>95</v>
      </c>
      <c r="B43" s="442"/>
      <c r="C43" s="442"/>
      <c r="D43" s="442"/>
      <c r="E43" s="442"/>
      <c r="F43" s="442"/>
      <c r="G43" s="442"/>
      <c r="H43" s="442"/>
      <c r="I43" s="442"/>
      <c r="J43" s="442"/>
      <c r="K43" s="442">
        <v>45607867</v>
      </c>
      <c r="L43" s="442">
        <v>25420057</v>
      </c>
      <c r="M43" s="442">
        <v>6001500</v>
      </c>
      <c r="N43" s="442"/>
      <c r="O43" s="442"/>
      <c r="P43" s="442"/>
      <c r="Q43" s="442"/>
      <c r="R43" s="442"/>
      <c r="S43" s="442"/>
      <c r="T43" s="63">
        <f t="shared" si="5"/>
        <v>45607867</v>
      </c>
      <c r="U43" s="63">
        <f t="shared" si="3"/>
        <v>25420057</v>
      </c>
      <c r="V43" s="63">
        <f t="shared" si="4"/>
        <v>6001500</v>
      </c>
      <c r="W43" s="77">
        <f t="shared" si="1"/>
        <v>23.609309766693283</v>
      </c>
    </row>
    <row r="44" spans="1:23" ht="26.25" customHeight="1">
      <c r="A44" s="182" t="s">
        <v>254</v>
      </c>
      <c r="B44" s="442"/>
      <c r="C44" s="442"/>
      <c r="D44" s="442"/>
      <c r="E44" s="442"/>
      <c r="F44" s="442"/>
      <c r="G44" s="442"/>
      <c r="H44" s="442"/>
      <c r="I44" s="442"/>
      <c r="J44" s="442"/>
      <c r="K44" s="442">
        <v>5000000</v>
      </c>
      <c r="L44" s="442"/>
      <c r="M44" s="442"/>
      <c r="N44" s="442"/>
      <c r="O44" s="442"/>
      <c r="P44" s="442"/>
      <c r="Q44" s="442"/>
      <c r="R44" s="442"/>
      <c r="S44" s="442"/>
      <c r="T44" s="63">
        <f t="shared" si="5"/>
        <v>5000000</v>
      </c>
      <c r="U44" s="63">
        <f t="shared" si="3"/>
        <v>0</v>
      </c>
      <c r="V44" s="63">
        <f t="shared" si="4"/>
        <v>0</v>
      </c>
      <c r="W44" s="77"/>
    </row>
    <row r="45" spans="1:23" ht="21" customHeight="1">
      <c r="A45" s="182" t="s">
        <v>263</v>
      </c>
      <c r="B45" s="442"/>
      <c r="C45" s="442"/>
      <c r="D45" s="442"/>
      <c r="E45" s="442"/>
      <c r="F45" s="442"/>
      <c r="G45" s="442"/>
      <c r="H45" s="442">
        <v>59484025</v>
      </c>
      <c r="I45" s="442">
        <v>59484025</v>
      </c>
      <c r="J45" s="442">
        <v>59484025</v>
      </c>
      <c r="K45" s="442"/>
      <c r="L45" s="442"/>
      <c r="M45" s="442"/>
      <c r="N45" s="442"/>
      <c r="O45" s="442"/>
      <c r="P45" s="442"/>
      <c r="Q45" s="442"/>
      <c r="R45" s="442"/>
      <c r="S45" s="442"/>
      <c r="T45" s="63">
        <f t="shared" si="5"/>
        <v>59484025</v>
      </c>
      <c r="U45" s="63">
        <f t="shared" si="3"/>
        <v>59484025</v>
      </c>
      <c r="V45" s="63">
        <f t="shared" si="4"/>
        <v>59484025</v>
      </c>
      <c r="W45" s="77">
        <f t="shared" si="1"/>
        <v>100</v>
      </c>
    </row>
    <row r="46" spans="1:23" ht="21" customHeight="1">
      <c r="A46" s="182" t="s">
        <v>223</v>
      </c>
      <c r="B46" s="442"/>
      <c r="C46" s="442"/>
      <c r="D46" s="442"/>
      <c r="E46" s="442"/>
      <c r="F46" s="442"/>
      <c r="G46" s="442"/>
      <c r="H46" s="442"/>
      <c r="I46" s="442"/>
      <c r="J46" s="442"/>
      <c r="K46" s="442"/>
      <c r="L46" s="442"/>
      <c r="M46" s="442"/>
      <c r="N46" s="442"/>
      <c r="O46" s="442"/>
      <c r="P46" s="442"/>
      <c r="Q46" s="442"/>
      <c r="R46" s="442"/>
      <c r="S46" s="442"/>
      <c r="T46" s="63">
        <f t="shared" si="5"/>
        <v>0</v>
      </c>
      <c r="U46" s="63">
        <f t="shared" si="3"/>
        <v>0</v>
      </c>
      <c r="V46" s="63">
        <f t="shared" si="4"/>
        <v>0</v>
      </c>
      <c r="W46" s="77"/>
    </row>
    <row r="47" spans="1:23" ht="22.5" customHeight="1">
      <c r="A47" s="182" t="s">
        <v>210</v>
      </c>
      <c r="B47" s="442"/>
      <c r="C47" s="442"/>
      <c r="D47" s="442"/>
      <c r="E47" s="442"/>
      <c r="F47" s="442"/>
      <c r="G47" s="442"/>
      <c r="H47" s="442"/>
      <c r="I47" s="442"/>
      <c r="J47" s="442"/>
      <c r="K47" s="442"/>
      <c r="L47" s="442"/>
      <c r="M47" s="442"/>
      <c r="N47" s="442"/>
      <c r="O47" s="442"/>
      <c r="P47" s="442"/>
      <c r="Q47" s="442"/>
      <c r="R47" s="442"/>
      <c r="S47" s="442"/>
      <c r="T47" s="63">
        <f t="shared" si="5"/>
        <v>0</v>
      </c>
      <c r="U47" s="63">
        <f t="shared" si="3"/>
        <v>0</v>
      </c>
      <c r="V47" s="63">
        <f t="shared" si="4"/>
        <v>0</v>
      </c>
      <c r="W47" s="77"/>
    </row>
    <row r="48" spans="1:23" ht="18" customHeight="1">
      <c r="A48" s="182" t="s">
        <v>224</v>
      </c>
      <c r="B48" s="442"/>
      <c r="C48" s="442"/>
      <c r="D48" s="442"/>
      <c r="E48" s="442"/>
      <c r="F48" s="442"/>
      <c r="G48" s="442"/>
      <c r="H48" s="442">
        <v>3230000</v>
      </c>
      <c r="I48" s="442"/>
      <c r="J48" s="442"/>
      <c r="K48" s="442"/>
      <c r="L48" s="442">
        <v>3230000</v>
      </c>
      <c r="M48" s="442">
        <v>1614814</v>
      </c>
      <c r="N48" s="442"/>
      <c r="O48" s="442"/>
      <c r="P48" s="442"/>
      <c r="Q48" s="442"/>
      <c r="R48" s="442"/>
      <c r="S48" s="442"/>
      <c r="T48" s="63">
        <f t="shared" si="5"/>
        <v>3230000</v>
      </c>
      <c r="U48" s="63">
        <f t="shared" si="3"/>
        <v>3230000</v>
      </c>
      <c r="V48" s="63">
        <f t="shared" si="4"/>
        <v>1614814</v>
      </c>
      <c r="W48" s="77">
        <f t="shared" si="1"/>
        <v>49.994241486068113</v>
      </c>
    </row>
    <row r="49" spans="1:23" ht="20.25" customHeight="1">
      <c r="A49" s="182" t="s">
        <v>94</v>
      </c>
      <c r="B49" s="442"/>
      <c r="C49" s="442"/>
      <c r="D49" s="442"/>
      <c r="E49" s="442"/>
      <c r="F49" s="442"/>
      <c r="G49" s="442"/>
      <c r="H49" s="442">
        <v>248773968</v>
      </c>
      <c r="I49" s="442">
        <v>248773968</v>
      </c>
      <c r="J49" s="442">
        <v>129362461</v>
      </c>
      <c r="K49" s="442"/>
      <c r="L49" s="442"/>
      <c r="M49" s="442"/>
      <c r="N49" s="442"/>
      <c r="O49" s="442"/>
      <c r="P49" s="442"/>
      <c r="Q49" s="442"/>
      <c r="R49" s="442"/>
      <c r="S49" s="442"/>
      <c r="T49" s="63">
        <f t="shared" si="5"/>
        <v>248773968</v>
      </c>
      <c r="U49" s="63">
        <f t="shared" si="3"/>
        <v>248773968</v>
      </c>
      <c r="V49" s="63">
        <f t="shared" si="4"/>
        <v>129362461</v>
      </c>
      <c r="W49" s="77">
        <f t="shared" si="1"/>
        <v>51.999999051347686</v>
      </c>
    </row>
    <row r="50" spans="1:23" ht="21" customHeight="1">
      <c r="A50" s="182" t="s">
        <v>93</v>
      </c>
      <c r="B50" s="442"/>
      <c r="C50" s="442"/>
      <c r="D50" s="442"/>
      <c r="E50" s="442"/>
      <c r="F50" s="442"/>
      <c r="G50" s="442"/>
      <c r="H50" s="442">
        <v>28496000</v>
      </c>
      <c r="I50" s="442">
        <v>28496000</v>
      </c>
      <c r="J50" s="442">
        <v>6944445</v>
      </c>
      <c r="K50" s="442"/>
      <c r="L50" s="442"/>
      <c r="M50" s="442"/>
      <c r="N50" s="442"/>
      <c r="O50" s="442"/>
      <c r="P50" s="442"/>
      <c r="Q50" s="442">
        <v>36504000</v>
      </c>
      <c r="R50" s="509">
        <v>44351569</v>
      </c>
      <c r="S50" s="442">
        <v>27378000</v>
      </c>
      <c r="T50" s="63">
        <f t="shared" si="5"/>
        <v>65000000</v>
      </c>
      <c r="U50" s="63">
        <f t="shared" si="3"/>
        <v>72847569</v>
      </c>
      <c r="V50" s="63">
        <f t="shared" si="4"/>
        <v>34322445</v>
      </c>
      <c r="W50" s="77">
        <f t="shared" si="1"/>
        <v>47.115429479877356</v>
      </c>
    </row>
    <row r="51" spans="1:23" ht="15.9" customHeight="1">
      <c r="A51" s="182" t="s">
        <v>92</v>
      </c>
      <c r="B51" s="442"/>
      <c r="C51" s="442"/>
      <c r="D51" s="442"/>
      <c r="E51" s="442"/>
      <c r="F51" s="442"/>
      <c r="G51" s="442"/>
      <c r="H51" s="442">
        <v>400000000</v>
      </c>
      <c r="I51" s="442">
        <v>400000000</v>
      </c>
      <c r="J51" s="442"/>
      <c r="K51" s="442"/>
      <c r="L51" s="442"/>
      <c r="M51" s="442"/>
      <c r="N51" s="442"/>
      <c r="O51" s="442"/>
      <c r="P51" s="442"/>
      <c r="Q51" s="442"/>
      <c r="R51" s="442"/>
      <c r="S51" s="442"/>
      <c r="T51" s="63">
        <f t="shared" si="5"/>
        <v>400000000</v>
      </c>
      <c r="U51" s="63">
        <f t="shared" si="3"/>
        <v>400000000</v>
      </c>
      <c r="V51" s="73">
        <f t="shared" si="4"/>
        <v>0</v>
      </c>
      <c r="W51" s="77">
        <f t="shared" si="1"/>
        <v>0</v>
      </c>
    </row>
    <row r="52" spans="1:23" s="71" customFormat="1" ht="28.5" customHeight="1">
      <c r="A52" s="72" t="s">
        <v>51</v>
      </c>
      <c r="B52" s="67">
        <f t="shared" ref="B52:V52" si="6">SUM(B13:B51)</f>
        <v>53665896</v>
      </c>
      <c r="C52" s="67">
        <f t="shared" si="6"/>
        <v>72795044</v>
      </c>
      <c r="D52" s="67">
        <f t="shared" si="6"/>
        <v>42662033</v>
      </c>
      <c r="E52" s="67">
        <f t="shared" si="6"/>
        <v>6976568</v>
      </c>
      <c r="F52" s="67">
        <f t="shared" si="6"/>
        <v>8376557</v>
      </c>
      <c r="G52" s="67">
        <f t="shared" si="6"/>
        <v>4359722</v>
      </c>
      <c r="H52" s="67">
        <f t="shared" si="6"/>
        <v>1068430125</v>
      </c>
      <c r="I52" s="67">
        <f t="shared" si="6"/>
        <v>1143214744</v>
      </c>
      <c r="J52" s="67">
        <f t="shared" si="6"/>
        <v>439461629</v>
      </c>
      <c r="K52" s="67">
        <f t="shared" si="6"/>
        <v>212594407</v>
      </c>
      <c r="L52" s="67">
        <f t="shared" si="6"/>
        <v>278446518</v>
      </c>
      <c r="M52" s="67">
        <f t="shared" si="6"/>
        <v>210963173</v>
      </c>
      <c r="N52" s="67">
        <f t="shared" si="6"/>
        <v>44800000</v>
      </c>
      <c r="O52" s="67">
        <f t="shared" si="6"/>
        <v>41368900</v>
      </c>
      <c r="P52" s="67">
        <f t="shared" si="6"/>
        <v>21805751</v>
      </c>
      <c r="Q52" s="67">
        <f t="shared" si="6"/>
        <v>289504000</v>
      </c>
      <c r="R52" s="67">
        <f t="shared" si="6"/>
        <v>308357692</v>
      </c>
      <c r="S52" s="67">
        <f t="shared" si="6"/>
        <v>130859618</v>
      </c>
      <c r="T52" s="67">
        <f t="shared" si="6"/>
        <v>1675970996</v>
      </c>
      <c r="U52" s="67">
        <f t="shared" si="6"/>
        <v>1852559455</v>
      </c>
      <c r="V52" s="67">
        <f t="shared" si="6"/>
        <v>850111926</v>
      </c>
      <c r="W52" s="77">
        <f t="shared" si="1"/>
        <v>45.888509742862752</v>
      </c>
    </row>
    <row r="53" spans="1:23" ht="21.75" customHeight="1">
      <c r="A53" s="70" t="s">
        <v>50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>
        <v>0</v>
      </c>
      <c r="U53" s="69">
        <f t="shared" ref="U53:V57" si="7">SUM(C53+F53+I53+L53+O53+R53)</f>
        <v>0</v>
      </c>
      <c r="V53" s="69">
        <f t="shared" si="7"/>
        <v>0</v>
      </c>
      <c r="W53" s="77"/>
    </row>
    <row r="54" spans="1:23" ht="26.25" customHeight="1">
      <c r="A54" s="182" t="s">
        <v>49</v>
      </c>
      <c r="B54" s="69">
        <v>316809621</v>
      </c>
      <c r="C54" s="69">
        <v>316809621</v>
      </c>
      <c r="D54" s="69">
        <v>160225163</v>
      </c>
      <c r="E54" s="69">
        <v>40969248</v>
      </c>
      <c r="F54" s="69">
        <v>40969248</v>
      </c>
      <c r="G54" s="69">
        <v>21332171</v>
      </c>
      <c r="H54" s="69">
        <v>67016158</v>
      </c>
      <c r="I54" s="69">
        <v>68956761</v>
      </c>
      <c r="J54" s="69">
        <v>27631612</v>
      </c>
      <c r="K54" s="69">
        <v>190000</v>
      </c>
      <c r="L54" s="69">
        <v>190000</v>
      </c>
      <c r="M54" s="69"/>
      <c r="N54" s="69"/>
      <c r="O54" s="69"/>
      <c r="P54" s="69"/>
      <c r="Q54" s="69"/>
      <c r="R54" s="69">
        <v>9226998</v>
      </c>
      <c r="S54" s="69">
        <v>3242810</v>
      </c>
      <c r="T54" s="63">
        <f>SUM(B54+E54+H54+K54+N54+Q54)</f>
        <v>424985027</v>
      </c>
      <c r="U54" s="63">
        <f t="shared" si="7"/>
        <v>436152628</v>
      </c>
      <c r="V54" s="63">
        <f t="shared" si="7"/>
        <v>212431756</v>
      </c>
      <c r="W54" s="77">
        <f t="shared" si="1"/>
        <v>48.705829648239565</v>
      </c>
    </row>
    <row r="55" spans="1:23" ht="28.5" customHeight="1">
      <c r="A55" s="182" t="s">
        <v>264</v>
      </c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3">
        <f>SUM(B55+E55+H55+K55+N55+Q55)</f>
        <v>0</v>
      </c>
      <c r="U55" s="63">
        <f t="shared" si="7"/>
        <v>0</v>
      </c>
      <c r="V55" s="63">
        <f t="shared" si="7"/>
        <v>0</v>
      </c>
      <c r="W55" s="77"/>
    </row>
    <row r="56" spans="1:23" ht="18.75" customHeight="1">
      <c r="A56" s="182" t="s">
        <v>47</v>
      </c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3">
        <f>SUM(B56+E56+H56+K56+N56+Q56)</f>
        <v>0</v>
      </c>
      <c r="U56" s="63">
        <f t="shared" si="7"/>
        <v>0</v>
      </c>
      <c r="V56" s="63">
        <f t="shared" si="7"/>
        <v>0</v>
      </c>
      <c r="W56" s="77"/>
    </row>
    <row r="57" spans="1:23" ht="20.25" customHeight="1">
      <c r="A57" s="182" t="s">
        <v>257</v>
      </c>
      <c r="B57" s="64"/>
      <c r="C57" s="64">
        <v>12246060</v>
      </c>
      <c r="D57" s="64">
        <v>12246060</v>
      </c>
      <c r="E57" s="64"/>
      <c r="F57" s="64">
        <v>1341823</v>
      </c>
      <c r="G57" s="64">
        <v>1341823</v>
      </c>
      <c r="H57" s="64"/>
      <c r="I57" s="64">
        <v>764661</v>
      </c>
      <c r="J57" s="64">
        <v>764672</v>
      </c>
      <c r="K57" s="64"/>
      <c r="L57" s="64"/>
      <c r="M57" s="64"/>
      <c r="N57" s="64"/>
      <c r="O57" s="64"/>
      <c r="P57" s="64"/>
      <c r="Q57" s="64"/>
      <c r="R57" s="64"/>
      <c r="S57" s="64"/>
      <c r="T57" s="63">
        <f>SUM(B57+E57+H57+K57+N57+Q57)</f>
        <v>0</v>
      </c>
      <c r="U57" s="63">
        <f t="shared" si="7"/>
        <v>14352544</v>
      </c>
      <c r="V57" s="63">
        <f t="shared" si="7"/>
        <v>14352555</v>
      </c>
      <c r="W57" s="77">
        <f t="shared" si="1"/>
        <v>100.00007664146509</v>
      </c>
    </row>
    <row r="58" spans="1:23" s="66" customFormat="1" ht="26.25" customHeight="1">
      <c r="A58" s="68" t="s">
        <v>90</v>
      </c>
      <c r="B58" s="67">
        <f t="shared" ref="B58:V58" si="8">SUM(B53:B57)</f>
        <v>316809621</v>
      </c>
      <c r="C58" s="67">
        <f t="shared" si="8"/>
        <v>329055681</v>
      </c>
      <c r="D58" s="67">
        <f t="shared" si="8"/>
        <v>172471223</v>
      </c>
      <c r="E58" s="67">
        <f t="shared" si="8"/>
        <v>40969248</v>
      </c>
      <c r="F58" s="67">
        <f t="shared" si="8"/>
        <v>42311071</v>
      </c>
      <c r="G58" s="67">
        <f t="shared" si="8"/>
        <v>22673994</v>
      </c>
      <c r="H58" s="67">
        <f t="shared" si="8"/>
        <v>67016158</v>
      </c>
      <c r="I58" s="67">
        <f t="shared" si="8"/>
        <v>69721422</v>
      </c>
      <c r="J58" s="67">
        <f t="shared" si="8"/>
        <v>28396284</v>
      </c>
      <c r="K58" s="67">
        <f t="shared" si="8"/>
        <v>190000</v>
      </c>
      <c r="L58" s="67">
        <f t="shared" si="8"/>
        <v>190000</v>
      </c>
      <c r="M58" s="67">
        <f t="shared" si="8"/>
        <v>0</v>
      </c>
      <c r="N58" s="67">
        <f t="shared" si="8"/>
        <v>0</v>
      </c>
      <c r="O58" s="67">
        <f t="shared" si="8"/>
        <v>0</v>
      </c>
      <c r="P58" s="67">
        <f t="shared" si="8"/>
        <v>0</v>
      </c>
      <c r="Q58" s="67">
        <f t="shared" si="8"/>
        <v>0</v>
      </c>
      <c r="R58" s="67">
        <f t="shared" si="8"/>
        <v>9226998</v>
      </c>
      <c r="S58" s="67">
        <f t="shared" si="8"/>
        <v>3242810</v>
      </c>
      <c r="T58" s="67">
        <f t="shared" si="8"/>
        <v>424985027</v>
      </c>
      <c r="U58" s="67">
        <f t="shared" si="8"/>
        <v>450505172</v>
      </c>
      <c r="V58" s="67">
        <f t="shared" si="8"/>
        <v>226784311</v>
      </c>
      <c r="W58" s="77">
        <f t="shared" si="1"/>
        <v>50.340001645974439</v>
      </c>
    </row>
    <row r="59" spans="1:23" ht="17.25" customHeight="1">
      <c r="A59" s="65" t="s">
        <v>45</v>
      </c>
      <c r="B59" s="480">
        <v>2244000</v>
      </c>
      <c r="C59" s="480">
        <v>2244000</v>
      </c>
      <c r="D59" s="480">
        <v>1112452</v>
      </c>
      <c r="E59" s="480">
        <v>292000</v>
      </c>
      <c r="F59" s="480">
        <v>292000</v>
      </c>
      <c r="G59" s="480">
        <v>144616</v>
      </c>
      <c r="H59" s="480">
        <v>63774000</v>
      </c>
      <c r="I59" s="480">
        <v>66303043</v>
      </c>
      <c r="J59" s="480">
        <v>24761754</v>
      </c>
      <c r="K59" s="480"/>
      <c r="L59" s="480"/>
      <c r="M59" s="480"/>
      <c r="N59" s="480"/>
      <c r="O59" s="480"/>
      <c r="P59" s="480"/>
      <c r="Q59" s="443"/>
      <c r="R59" s="480"/>
      <c r="S59" s="480"/>
      <c r="T59" s="63">
        <f>SUM(B59+E59+H59+K59+N59+Q59)</f>
        <v>66310000</v>
      </c>
      <c r="U59" s="63">
        <f>SUM(C59+F59+I59+L59+O59+R59)</f>
        <v>68839043</v>
      </c>
      <c r="V59" s="63">
        <f>SUM(D59+G59+J59+M59+P59+S59)</f>
        <v>26018822</v>
      </c>
      <c r="W59" s="77">
        <f t="shared" si="1"/>
        <v>37.796606207904432</v>
      </c>
    </row>
    <row r="60" spans="1:23" s="61" customFormat="1" ht="24.75" customHeight="1">
      <c r="A60" s="61" t="s">
        <v>44</v>
      </c>
      <c r="B60" s="62">
        <f t="shared" ref="B60:V60" si="9">SUM(B12+B52+B58+B59)</f>
        <v>2227957128</v>
      </c>
      <c r="C60" s="62">
        <f t="shared" si="9"/>
        <v>2313141910</v>
      </c>
      <c r="D60" s="62">
        <f t="shared" si="9"/>
        <v>1173190794</v>
      </c>
      <c r="E60" s="62">
        <f t="shared" si="9"/>
        <v>271453048</v>
      </c>
      <c r="F60" s="62">
        <f t="shared" si="9"/>
        <v>280953540</v>
      </c>
      <c r="G60" s="62">
        <f t="shared" si="9"/>
        <v>144135434</v>
      </c>
      <c r="H60" s="62">
        <f t="shared" si="9"/>
        <v>2316697446</v>
      </c>
      <c r="I60" s="62">
        <f t="shared" si="9"/>
        <v>2483689870</v>
      </c>
      <c r="J60" s="62">
        <f t="shared" si="9"/>
        <v>1097573569</v>
      </c>
      <c r="K60" s="62">
        <f t="shared" si="9"/>
        <v>228885015</v>
      </c>
      <c r="L60" s="62">
        <f t="shared" si="9"/>
        <v>302446374</v>
      </c>
      <c r="M60" s="62">
        <f t="shared" si="9"/>
        <v>226722725</v>
      </c>
      <c r="N60" s="62">
        <f t="shared" si="9"/>
        <v>44800000</v>
      </c>
      <c r="O60" s="62">
        <f t="shared" si="9"/>
        <v>41368900</v>
      </c>
      <c r="P60" s="62">
        <f t="shared" si="9"/>
        <v>21805751</v>
      </c>
      <c r="Q60" s="62">
        <f t="shared" si="9"/>
        <v>289504000</v>
      </c>
      <c r="R60" s="62">
        <f t="shared" si="9"/>
        <v>475292044</v>
      </c>
      <c r="S60" s="62">
        <f t="shared" si="9"/>
        <v>219050831</v>
      </c>
      <c r="T60" s="62">
        <f t="shared" si="9"/>
        <v>5379296637</v>
      </c>
      <c r="U60" s="62">
        <f t="shared" si="9"/>
        <v>5896892638</v>
      </c>
      <c r="V60" s="62">
        <f t="shared" si="9"/>
        <v>2882479104</v>
      </c>
      <c r="W60" s="77">
        <f t="shared" si="1"/>
        <v>48.881322434549638</v>
      </c>
    </row>
    <row r="61" spans="1:23" ht="3.6" customHeight="1">
      <c r="A61" s="572"/>
      <c r="B61" s="572"/>
      <c r="C61" s="572"/>
      <c r="D61" s="572"/>
      <c r="E61" s="572"/>
      <c r="F61" s="572"/>
      <c r="G61" s="572"/>
      <c r="H61" s="572"/>
      <c r="I61" s="572"/>
      <c r="J61" s="572"/>
      <c r="K61" s="572"/>
      <c r="L61" s="572"/>
      <c r="M61" s="572"/>
      <c r="N61" s="572"/>
      <c r="O61" s="572"/>
      <c r="P61" s="572"/>
      <c r="Q61" s="572"/>
      <c r="R61" s="572"/>
      <c r="S61" s="572"/>
      <c r="T61" s="572"/>
      <c r="U61" s="572"/>
      <c r="V61" s="572"/>
      <c r="W61" s="572"/>
    </row>
    <row r="62" spans="1:23">
      <c r="A62" s="571"/>
      <c r="B62" s="571"/>
      <c r="C62" s="571"/>
      <c r="D62" s="571"/>
      <c r="E62" s="571"/>
      <c r="F62" s="571"/>
      <c r="G62" s="571"/>
      <c r="H62" s="571"/>
      <c r="I62" s="571"/>
      <c r="J62" s="571"/>
      <c r="K62" s="571"/>
      <c r="L62" s="571"/>
      <c r="M62" s="571"/>
      <c r="N62" s="571"/>
      <c r="O62" s="571"/>
      <c r="P62" s="571"/>
      <c r="Q62" s="571"/>
      <c r="R62" s="571"/>
      <c r="S62" s="571"/>
      <c r="T62" s="571"/>
      <c r="U62" s="571"/>
      <c r="V62" s="571"/>
      <c r="W62" s="571"/>
    </row>
    <row r="502" ht="9.75" customHeight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</sheetData>
  <mergeCells count="9">
    <mergeCell ref="W1:W2"/>
    <mergeCell ref="Q1:S1"/>
    <mergeCell ref="T1:V1"/>
    <mergeCell ref="A1:A2"/>
    <mergeCell ref="B1:D1"/>
    <mergeCell ref="E1:G1"/>
    <mergeCell ref="H1:J1"/>
    <mergeCell ref="K1:M1"/>
    <mergeCell ref="N1:P1"/>
  </mergeCells>
  <printOptions horizontalCentered="1" gridLines="1" gridLinesSet="0"/>
  <pageMargins left="0.43307086614173229" right="0.19685039370078741" top="0.85499999999999998" bottom="0.9055118110236221" header="0.15748031496062992" footer="0.55118110236220474"/>
  <pageSetup paperSize="8" scale="57" orientation="landscape" r:id="rId1"/>
  <headerFooter alignWithMargins="0">
    <oddHeader xml:space="preserve">&amp;C&amp;"Times New Roman,Félkövér"&amp;14 
7. Kimutatás az önkormányzati költségvetési szervek 2023. évi tervszámainak I. féléves teljesítéséről
KIADÁS&amp;R
A Pü/24-2/2023. sz. előterj. 7. mell.
Adatok Ft-ban </oddHeader>
    <oddFooter>&amp;C&amp;Z&amp;F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G528"/>
  <sheetViews>
    <sheetView view="pageLayout" topLeftCell="A510" zoomScaleSheetLayoutView="100" workbookViewId="0">
      <selection activeCell="A506" sqref="A506"/>
    </sheetView>
  </sheetViews>
  <sheetFormatPr defaultColWidth="9.109375" defaultRowHeight="13.5" customHeight="1"/>
  <cols>
    <col min="1" max="1" width="46.5546875" style="108" customWidth="1"/>
    <col min="2" max="2" width="16.109375" style="100" customWidth="1"/>
    <col min="3" max="3" width="15.88671875" style="100" customWidth="1"/>
    <col min="4" max="4" width="16" style="100" customWidth="1"/>
    <col min="5" max="5" width="11.5546875" style="99" customWidth="1"/>
    <col min="6" max="6" width="0.109375" style="152" hidden="1" customWidth="1"/>
    <col min="7" max="8" width="9.109375" style="100"/>
    <col min="9" max="9" width="9.5546875" style="100" customWidth="1"/>
    <col min="10" max="16384" width="9.109375" style="100"/>
  </cols>
  <sheetData>
    <row r="1" spans="1:6" s="92" customFormat="1" ht="41.25" customHeight="1">
      <c r="A1" s="351" t="s">
        <v>0</v>
      </c>
      <c r="B1" s="352" t="s">
        <v>290</v>
      </c>
      <c r="C1" s="330" t="s">
        <v>287</v>
      </c>
      <c r="D1" s="330" t="s">
        <v>288</v>
      </c>
      <c r="E1" s="353" t="s">
        <v>85</v>
      </c>
      <c r="F1" s="91"/>
    </row>
    <row r="2" spans="1:6" s="92" customFormat="1" ht="35.25" customHeight="1">
      <c r="A2" s="354"/>
      <c r="B2" s="355"/>
      <c r="C2" s="356"/>
      <c r="D2" s="356"/>
      <c r="E2" s="357"/>
      <c r="F2" s="91"/>
    </row>
    <row r="3" spans="1:6" s="92" customFormat="1" ht="15" customHeight="1">
      <c r="A3" s="358"/>
      <c r="B3" s="359" t="s">
        <v>232</v>
      </c>
      <c r="C3" s="334"/>
      <c r="E3" s="360"/>
      <c r="F3" s="91"/>
    </row>
    <row r="4" spans="1:6" s="96" customFormat="1" ht="13.5" customHeight="1" thickBot="1">
      <c r="A4" s="361">
        <v>1</v>
      </c>
      <c r="B4" s="362">
        <v>2</v>
      </c>
      <c r="C4" s="337">
        <v>3</v>
      </c>
      <c r="D4" s="337">
        <v>4</v>
      </c>
      <c r="E4" s="363">
        <v>5</v>
      </c>
      <c r="F4" s="95"/>
    </row>
    <row r="5" spans="1:6" ht="13.5" customHeight="1">
      <c r="A5" s="153"/>
      <c r="B5" s="404"/>
      <c r="C5" s="405"/>
      <c r="D5" s="406"/>
      <c r="E5" s="407"/>
      <c r="F5" s="99"/>
    </row>
    <row r="6" spans="1:6" ht="13.5" customHeight="1">
      <c r="A6" s="101" t="s">
        <v>161</v>
      </c>
      <c r="B6" s="408"/>
      <c r="C6" s="408"/>
      <c r="D6" s="409"/>
      <c r="E6" s="410"/>
      <c r="F6" s="99"/>
    </row>
    <row r="7" spans="1:6" s="106" customFormat="1" ht="13.5" customHeight="1">
      <c r="A7" s="104" t="s">
        <v>162</v>
      </c>
      <c r="B7" s="185">
        <v>175635978</v>
      </c>
      <c r="C7" s="477">
        <v>177616496</v>
      </c>
      <c r="D7" s="478">
        <v>85626222</v>
      </c>
      <c r="E7" s="364">
        <f>SUM(D7/C7*100)</f>
        <v>48.208485094762821</v>
      </c>
      <c r="F7" s="154"/>
    </row>
    <row r="8" spans="1:6" s="106" customFormat="1" ht="13.5" customHeight="1">
      <c r="A8" s="104" t="s">
        <v>163</v>
      </c>
      <c r="B8" s="185">
        <v>22832706</v>
      </c>
      <c r="C8" s="477">
        <v>22985216</v>
      </c>
      <c r="D8" s="478">
        <v>11493189</v>
      </c>
      <c r="E8" s="364">
        <f t="shared" ref="E8:E44" si="0">SUM(D8/C8*100)</f>
        <v>50.002527711725662</v>
      </c>
      <c r="F8" s="154"/>
    </row>
    <row r="9" spans="1:6" ht="13.5" customHeight="1">
      <c r="A9" s="104" t="s">
        <v>164</v>
      </c>
      <c r="B9" s="187"/>
      <c r="C9" s="477"/>
      <c r="D9" s="439"/>
      <c r="E9" s="364"/>
      <c r="F9" s="99"/>
    </row>
    <row r="10" spans="1:6" ht="13.5" customHeight="1">
      <c r="A10" s="108" t="s">
        <v>165</v>
      </c>
      <c r="B10" s="185">
        <v>42000</v>
      </c>
      <c r="C10" s="477">
        <v>42000</v>
      </c>
      <c r="D10" s="439">
        <v>6464</v>
      </c>
      <c r="E10" s="364">
        <f t="shared" si="0"/>
        <v>15.390476190476191</v>
      </c>
      <c r="F10" s="99"/>
    </row>
    <row r="11" spans="1:6" ht="13.5" customHeight="1">
      <c r="A11" s="108" t="s">
        <v>166</v>
      </c>
      <c r="B11" s="185">
        <v>207856000</v>
      </c>
      <c r="C11" s="477">
        <v>209695823</v>
      </c>
      <c r="D11" s="439">
        <v>101718006</v>
      </c>
      <c r="E11" s="364">
        <f t="shared" si="0"/>
        <v>48.507406845199775</v>
      </c>
      <c r="F11" s="99"/>
    </row>
    <row r="12" spans="1:6" ht="13.5" customHeight="1">
      <c r="A12" s="108" t="s">
        <v>167</v>
      </c>
      <c r="B12" s="187"/>
      <c r="C12" s="477"/>
      <c r="D12" s="439"/>
      <c r="E12" s="364"/>
      <c r="F12" s="99"/>
    </row>
    <row r="13" spans="1:6" ht="13.5" customHeight="1">
      <c r="A13" s="108" t="s">
        <v>168</v>
      </c>
      <c r="B13" s="185">
        <v>1243000</v>
      </c>
      <c r="C13" s="477">
        <v>1243000</v>
      </c>
      <c r="D13" s="439">
        <v>729481</v>
      </c>
      <c r="E13" s="364">
        <f t="shared" si="0"/>
        <v>58.687127916331463</v>
      </c>
      <c r="F13" s="99"/>
    </row>
    <row r="14" spans="1:6" ht="13.5" customHeight="1">
      <c r="A14" s="108" t="s">
        <v>169</v>
      </c>
      <c r="B14" s="185">
        <v>290000</v>
      </c>
      <c r="C14" s="477">
        <v>290000</v>
      </c>
      <c r="D14" s="439">
        <v>149497</v>
      </c>
      <c r="E14" s="364">
        <f t="shared" si="0"/>
        <v>51.550689655172413</v>
      </c>
      <c r="F14" s="99"/>
    </row>
    <row r="15" spans="1:6" ht="13.5" customHeight="1">
      <c r="A15" s="108" t="s">
        <v>170</v>
      </c>
      <c r="B15" s="185">
        <v>50790000</v>
      </c>
      <c r="C15" s="477">
        <v>50790000</v>
      </c>
      <c r="D15" s="439">
        <v>19997184</v>
      </c>
      <c r="E15" s="364">
        <f t="shared" si="0"/>
        <v>39.372285883047844</v>
      </c>
      <c r="F15" s="99"/>
    </row>
    <row r="16" spans="1:6" ht="13.5" customHeight="1">
      <c r="A16" s="108" t="s">
        <v>171</v>
      </c>
      <c r="B16" s="185">
        <v>56000</v>
      </c>
      <c r="C16" s="477">
        <v>56000</v>
      </c>
      <c r="D16" s="439">
        <v>49234</v>
      </c>
      <c r="E16" s="364">
        <f t="shared" si="0"/>
        <v>87.917857142857144</v>
      </c>
      <c r="F16" s="99"/>
    </row>
    <row r="17" spans="1:6" ht="13.5" customHeight="1">
      <c r="A17" s="108" t="s">
        <v>172</v>
      </c>
      <c r="B17" s="187"/>
      <c r="C17" s="477"/>
      <c r="D17" s="439"/>
      <c r="E17" s="364"/>
      <c r="F17" s="99"/>
    </row>
    <row r="18" spans="1:6" ht="13.5" customHeight="1">
      <c r="A18" s="108" t="s">
        <v>173</v>
      </c>
      <c r="B18" s="185">
        <v>2000000</v>
      </c>
      <c r="C18" s="477">
        <v>2000000</v>
      </c>
      <c r="D18" s="439">
        <v>774175</v>
      </c>
      <c r="E18" s="364">
        <f t="shared" si="0"/>
        <v>38.708749999999995</v>
      </c>
      <c r="F18" s="99"/>
    </row>
    <row r="19" spans="1:6" ht="13.5" customHeight="1">
      <c r="A19" s="108" t="s">
        <v>174</v>
      </c>
      <c r="B19" s="185">
        <v>3703000</v>
      </c>
      <c r="C19" s="477">
        <v>3703000</v>
      </c>
      <c r="D19" s="439">
        <v>1750198</v>
      </c>
      <c r="E19" s="364">
        <f t="shared" si="0"/>
        <v>47.264326221982181</v>
      </c>
      <c r="F19" s="99"/>
    </row>
    <row r="20" spans="1:6" ht="13.5" customHeight="1">
      <c r="A20" s="108" t="s">
        <v>175</v>
      </c>
      <c r="B20" s="185">
        <v>625000</v>
      </c>
      <c r="C20" s="477">
        <v>625000</v>
      </c>
      <c r="D20" s="439">
        <v>211700</v>
      </c>
      <c r="E20" s="364">
        <f t="shared" si="0"/>
        <v>33.872</v>
      </c>
      <c r="F20" s="99"/>
    </row>
    <row r="21" spans="1:6" ht="13.5" customHeight="1">
      <c r="A21" s="108" t="s">
        <v>176</v>
      </c>
      <c r="B21" s="185">
        <v>3670000</v>
      </c>
      <c r="C21" s="477">
        <v>3670000</v>
      </c>
      <c r="D21" s="439">
        <v>1787952</v>
      </c>
      <c r="E21" s="364">
        <f t="shared" si="0"/>
        <v>48.718038147138962</v>
      </c>
      <c r="F21" s="99"/>
    </row>
    <row r="22" spans="1:6" ht="13.5" customHeight="1">
      <c r="A22" s="108" t="s">
        <v>177</v>
      </c>
      <c r="B22" s="185">
        <v>85000</v>
      </c>
      <c r="C22" s="477">
        <v>85000</v>
      </c>
      <c r="D22" s="439">
        <v>7239</v>
      </c>
      <c r="E22" s="364">
        <f t="shared" si="0"/>
        <v>8.5164705882352951</v>
      </c>
      <c r="F22" s="99"/>
    </row>
    <row r="23" spans="1:6" ht="13.5" customHeight="1">
      <c r="A23" s="108" t="s">
        <v>505</v>
      </c>
      <c r="B23" s="187"/>
      <c r="C23" s="477"/>
      <c r="D23" s="439"/>
      <c r="E23" s="364"/>
      <c r="F23" s="99"/>
    </row>
    <row r="24" spans="1:6" ht="13.5" customHeight="1">
      <c r="A24" s="110" t="s">
        <v>178</v>
      </c>
      <c r="B24" s="185">
        <v>58905000</v>
      </c>
      <c r="C24" s="477">
        <v>59256972</v>
      </c>
      <c r="D24" s="439">
        <v>26164122</v>
      </c>
      <c r="E24" s="364">
        <f t="shared" si="0"/>
        <v>44.153660095895553</v>
      </c>
      <c r="F24" s="99"/>
    </row>
    <row r="25" spans="1:6" ht="13.5" customHeight="1">
      <c r="A25" s="108" t="s">
        <v>179</v>
      </c>
      <c r="B25" s="185">
        <v>54823000</v>
      </c>
      <c r="C25" s="477">
        <v>54823000</v>
      </c>
      <c r="D25" s="439">
        <v>28204000</v>
      </c>
      <c r="E25" s="364">
        <f t="shared" si="0"/>
        <v>51.445561169582113</v>
      </c>
      <c r="F25" s="99"/>
    </row>
    <row r="26" spans="1:6" ht="13.5" customHeight="1">
      <c r="A26" s="108" t="s">
        <v>180</v>
      </c>
      <c r="B26" s="187"/>
      <c r="C26" s="477"/>
      <c r="D26" s="439"/>
      <c r="E26" s="364"/>
      <c r="F26" s="99"/>
    </row>
    <row r="27" spans="1:6" ht="13.5" customHeight="1">
      <c r="A27" s="108" t="s">
        <v>181</v>
      </c>
      <c r="B27" s="187"/>
      <c r="C27" s="477">
        <v>1867</v>
      </c>
      <c r="D27" s="439">
        <v>1866</v>
      </c>
      <c r="E27" s="364">
        <f t="shared" si="0"/>
        <v>99.946438136047135</v>
      </c>
      <c r="F27" s="99"/>
    </row>
    <row r="28" spans="1:6" s="114" customFormat="1" ht="13.5" customHeight="1">
      <c r="A28" s="111" t="s">
        <v>182</v>
      </c>
      <c r="B28" s="411">
        <f>SUM(B10:B27)</f>
        <v>384088000</v>
      </c>
      <c r="C28" s="411">
        <v>386291662</v>
      </c>
      <c r="D28" s="411">
        <f t="shared" ref="D28" si="1">SUM(D10:D27)</f>
        <v>181551118</v>
      </c>
      <c r="E28" s="364">
        <f t="shared" si="0"/>
        <v>46.998456311490358</v>
      </c>
      <c r="F28" s="113"/>
    </row>
    <row r="29" spans="1:6" ht="13.5" customHeight="1">
      <c r="A29" s="104" t="s">
        <v>183</v>
      </c>
      <c r="B29" s="408"/>
      <c r="C29" s="408"/>
      <c r="E29" s="364"/>
      <c r="F29" s="99"/>
    </row>
    <row r="30" spans="1:6" ht="13.5" customHeight="1">
      <c r="A30" s="104" t="s">
        <v>184</v>
      </c>
      <c r="B30" s="408"/>
      <c r="C30" s="408"/>
      <c r="E30" s="364"/>
      <c r="F30" s="99"/>
    </row>
    <row r="31" spans="1:6" ht="13.5" customHeight="1">
      <c r="A31" s="116" t="s">
        <v>185</v>
      </c>
      <c r="B31" s="408"/>
      <c r="C31" s="408"/>
      <c r="E31" s="364"/>
      <c r="F31" s="99"/>
    </row>
    <row r="32" spans="1:6" ht="13.5" customHeight="1">
      <c r="A32" s="108" t="s">
        <v>186</v>
      </c>
      <c r="B32" s="408"/>
      <c r="C32" s="408"/>
      <c r="E32" s="364"/>
      <c r="F32" s="99"/>
    </row>
    <row r="33" spans="1:6" ht="13.5" customHeight="1">
      <c r="A33" s="108" t="s">
        <v>187</v>
      </c>
      <c r="B33" s="408"/>
      <c r="C33" s="408"/>
      <c r="E33" s="364"/>
      <c r="F33" s="99"/>
    </row>
    <row r="34" spans="1:6" ht="13.5" customHeight="1">
      <c r="A34" s="108" t="s">
        <v>188</v>
      </c>
      <c r="B34" s="408"/>
      <c r="C34" s="408"/>
      <c r="E34" s="364"/>
      <c r="F34" s="99"/>
    </row>
    <row r="35" spans="1:6" ht="13.5" customHeight="1">
      <c r="A35" s="104" t="s">
        <v>189</v>
      </c>
      <c r="B35" s="408"/>
      <c r="C35" s="408">
        <v>8023997</v>
      </c>
      <c r="D35" s="100">
        <v>8023918</v>
      </c>
      <c r="E35" s="364">
        <f t="shared" si="0"/>
        <v>99.999015453270985</v>
      </c>
      <c r="F35" s="99"/>
    </row>
    <row r="36" spans="1:6" ht="13.5" customHeight="1">
      <c r="A36" s="104" t="s">
        <v>190</v>
      </c>
      <c r="B36" s="408"/>
      <c r="C36" s="408"/>
      <c r="E36" s="364"/>
      <c r="F36" s="99"/>
    </row>
    <row r="37" spans="1:6" ht="13.5" customHeight="1">
      <c r="A37" s="104" t="s">
        <v>191</v>
      </c>
      <c r="B37" s="408"/>
      <c r="C37" s="408"/>
      <c r="E37" s="364"/>
      <c r="F37" s="99"/>
    </row>
    <row r="38" spans="1:6" ht="13.5" customHeight="1">
      <c r="A38" s="108" t="s">
        <v>192</v>
      </c>
      <c r="B38" s="408"/>
      <c r="C38" s="408"/>
      <c r="E38" s="364"/>
      <c r="F38" s="99"/>
    </row>
    <row r="39" spans="1:6" ht="13.5" customHeight="1">
      <c r="A39" s="108" t="s">
        <v>193</v>
      </c>
      <c r="B39" s="408"/>
      <c r="C39" s="408"/>
      <c r="E39" s="364"/>
      <c r="F39" s="99"/>
    </row>
    <row r="40" spans="1:6" ht="13.5" customHeight="1">
      <c r="A40" s="108" t="s">
        <v>194</v>
      </c>
      <c r="B40" s="408"/>
      <c r="C40" s="408"/>
      <c r="E40" s="364"/>
      <c r="F40" s="99"/>
    </row>
    <row r="41" spans="1:6" ht="13.5" customHeight="1">
      <c r="A41" s="108" t="s">
        <v>195</v>
      </c>
      <c r="B41" s="408"/>
      <c r="C41" s="408"/>
      <c r="E41" s="364"/>
      <c r="F41" s="99"/>
    </row>
    <row r="42" spans="1:6" ht="13.5" customHeight="1">
      <c r="A42" s="108" t="s">
        <v>196</v>
      </c>
      <c r="B42" s="408"/>
      <c r="C42" s="408"/>
      <c r="E42" s="364"/>
      <c r="F42" s="99"/>
    </row>
    <row r="43" spans="1:6" ht="13.5" customHeight="1">
      <c r="A43" s="104" t="s">
        <v>197</v>
      </c>
      <c r="B43" s="408"/>
      <c r="C43" s="408"/>
      <c r="E43" s="364"/>
      <c r="F43" s="99"/>
    </row>
    <row r="44" spans="1:6" s="119" customFormat="1" ht="13.5" customHeight="1">
      <c r="A44" s="117" t="s">
        <v>150</v>
      </c>
      <c r="B44" s="411">
        <f>B28+B8+B7+B35</f>
        <v>582556684</v>
      </c>
      <c r="C44" s="411">
        <f t="shared" ref="C44:D44" si="2">C28+C8+C7+C35</f>
        <v>594917371</v>
      </c>
      <c r="D44" s="411">
        <f t="shared" si="2"/>
        <v>286694447</v>
      </c>
      <c r="E44" s="364">
        <f t="shared" si="0"/>
        <v>48.190633014815766</v>
      </c>
      <c r="F44" s="123"/>
    </row>
    <row r="45" spans="1:6" s="119" customFormat="1" ht="13.5" customHeight="1">
      <c r="A45" s="117"/>
      <c r="B45" s="413"/>
      <c r="C45" s="414"/>
      <c r="E45" s="364"/>
      <c r="F45" s="123"/>
    </row>
    <row r="46" spans="1:6" s="119" customFormat="1" ht="13.5" customHeight="1">
      <c r="A46" s="117" t="s">
        <v>198</v>
      </c>
      <c r="B46" s="413"/>
      <c r="C46" s="414"/>
      <c r="E46" s="364"/>
      <c r="F46" s="123"/>
    </row>
    <row r="47" spans="1:6" s="119" customFormat="1" ht="13.5" customHeight="1">
      <c r="A47" s="104" t="s">
        <v>162</v>
      </c>
      <c r="B47" s="194">
        <v>222949895</v>
      </c>
      <c r="C47" s="415">
        <v>222949895</v>
      </c>
      <c r="D47" s="397">
        <v>108108495</v>
      </c>
      <c r="E47" s="416">
        <f>SUM(D47/C47*100)</f>
        <v>48.490040777996327</v>
      </c>
      <c r="F47" s="123"/>
    </row>
    <row r="48" spans="1:6" s="119" customFormat="1" ht="13.5" customHeight="1">
      <c r="A48" s="104" t="s">
        <v>163</v>
      </c>
      <c r="B48" s="194">
        <v>28983486</v>
      </c>
      <c r="C48" s="415">
        <v>28983486</v>
      </c>
      <c r="D48" s="397">
        <v>14335431</v>
      </c>
      <c r="E48" s="416">
        <f t="shared" ref="E48:E108" si="3">SUM(D48/C48*100)</f>
        <v>49.46068599201628</v>
      </c>
      <c r="F48" s="123"/>
    </row>
    <row r="49" spans="1:6" s="119" customFormat="1" ht="13.5" customHeight="1">
      <c r="A49" s="104" t="s">
        <v>164</v>
      </c>
      <c r="B49" s="194"/>
      <c r="C49" s="415"/>
      <c r="D49" s="397"/>
      <c r="E49" s="416"/>
      <c r="F49" s="123"/>
    </row>
    <row r="50" spans="1:6" s="119" customFormat="1" ht="13.5" customHeight="1">
      <c r="A50" s="108" t="s">
        <v>165</v>
      </c>
      <c r="B50" s="194"/>
      <c r="C50" s="415"/>
      <c r="D50" s="397"/>
      <c r="E50" s="416"/>
      <c r="F50" s="123"/>
    </row>
    <row r="51" spans="1:6" s="119" customFormat="1" ht="13.5" customHeight="1">
      <c r="A51" s="108" t="s">
        <v>166</v>
      </c>
      <c r="B51" s="194">
        <v>52665000</v>
      </c>
      <c r="C51" s="415">
        <v>56382490</v>
      </c>
      <c r="D51" s="397">
        <v>20118328</v>
      </c>
      <c r="E51" s="416">
        <f t="shared" si="3"/>
        <v>35.681872155699402</v>
      </c>
      <c r="F51" s="123"/>
    </row>
    <row r="52" spans="1:6" s="119" customFormat="1" ht="13.5" customHeight="1">
      <c r="A52" s="108" t="s">
        <v>167</v>
      </c>
      <c r="B52" s="194"/>
      <c r="C52" s="415"/>
      <c r="D52" s="397"/>
      <c r="E52" s="416"/>
      <c r="F52" s="123"/>
    </row>
    <row r="53" spans="1:6" s="119" customFormat="1" ht="13.5" customHeight="1">
      <c r="A53" s="108" t="s">
        <v>168</v>
      </c>
      <c r="B53" s="194">
        <v>247000</v>
      </c>
      <c r="C53" s="415">
        <v>247000</v>
      </c>
      <c r="D53" s="397">
        <v>127583</v>
      </c>
      <c r="E53" s="416">
        <f t="shared" si="3"/>
        <v>51.653036437246968</v>
      </c>
      <c r="F53" s="123"/>
    </row>
    <row r="54" spans="1:6" s="119" customFormat="1" ht="13.5" customHeight="1">
      <c r="A54" s="108" t="s">
        <v>169</v>
      </c>
      <c r="B54" s="194">
        <v>306000</v>
      </c>
      <c r="C54" s="415">
        <v>306000</v>
      </c>
      <c r="D54" s="397">
        <v>156930</v>
      </c>
      <c r="E54" s="416">
        <f t="shared" si="3"/>
        <v>51.284313725490193</v>
      </c>
      <c r="F54" s="123"/>
    </row>
    <row r="55" spans="1:6" s="119" customFormat="1" ht="13.5" customHeight="1">
      <c r="A55" s="108" t="s">
        <v>170</v>
      </c>
      <c r="B55" s="194">
        <v>22117000</v>
      </c>
      <c r="C55" s="415">
        <v>22117000</v>
      </c>
      <c r="D55" s="397">
        <v>13182746</v>
      </c>
      <c r="E55" s="416">
        <f t="shared" si="3"/>
        <v>59.604584708595198</v>
      </c>
      <c r="F55" s="123"/>
    </row>
    <row r="56" spans="1:6" s="119" customFormat="1" ht="13.5" customHeight="1">
      <c r="A56" s="108" t="s">
        <v>171</v>
      </c>
      <c r="B56" s="194"/>
      <c r="C56" s="415"/>
      <c r="D56" s="397"/>
      <c r="E56" s="416"/>
      <c r="F56" s="123"/>
    </row>
    <row r="57" spans="1:6" s="119" customFormat="1" ht="13.5" customHeight="1">
      <c r="A57" s="108" t="s">
        <v>172</v>
      </c>
      <c r="B57" s="194">
        <v>1200000</v>
      </c>
      <c r="C57" s="415">
        <v>1200000</v>
      </c>
      <c r="D57" s="397">
        <v>300000</v>
      </c>
      <c r="E57" s="416">
        <f t="shared" si="3"/>
        <v>25</v>
      </c>
      <c r="F57" s="123"/>
    </row>
    <row r="58" spans="1:6" s="119" customFormat="1" ht="13.5" customHeight="1">
      <c r="A58" s="108" t="s">
        <v>173</v>
      </c>
      <c r="B58" s="194">
        <v>6840000</v>
      </c>
      <c r="C58" s="415">
        <v>7512781</v>
      </c>
      <c r="D58" s="397">
        <v>7452781</v>
      </c>
      <c r="E58" s="416">
        <f t="shared" si="3"/>
        <v>99.201360987362747</v>
      </c>
      <c r="F58" s="123"/>
    </row>
    <row r="59" spans="1:6" s="119" customFormat="1" ht="13.5" customHeight="1">
      <c r="A59" s="108" t="s">
        <v>174</v>
      </c>
      <c r="B59" s="194">
        <v>750000</v>
      </c>
      <c r="C59" s="415">
        <v>1437952</v>
      </c>
      <c r="D59" s="397">
        <v>1326417</v>
      </c>
      <c r="E59" s="416">
        <f t="shared" si="3"/>
        <v>92.243482397187108</v>
      </c>
      <c r="F59" s="123"/>
    </row>
    <row r="60" spans="1:6" s="119" customFormat="1" ht="13.5" customHeight="1">
      <c r="A60" s="108" t="s">
        <v>175</v>
      </c>
      <c r="B60" s="194">
        <v>1260000</v>
      </c>
      <c r="C60" s="415">
        <v>1859763</v>
      </c>
      <c r="D60" s="397">
        <v>759763</v>
      </c>
      <c r="E60" s="416">
        <f t="shared" si="3"/>
        <v>40.852678540222598</v>
      </c>
      <c r="F60" s="123"/>
    </row>
    <row r="61" spans="1:6" s="119" customFormat="1" ht="13.5" customHeight="1">
      <c r="A61" s="108" t="s">
        <v>176</v>
      </c>
      <c r="B61" s="194">
        <v>42544000</v>
      </c>
      <c r="C61" s="415">
        <v>49371594</v>
      </c>
      <c r="D61" s="397">
        <v>21145398</v>
      </c>
      <c r="E61" s="416">
        <f t="shared" si="3"/>
        <v>42.829076978960821</v>
      </c>
      <c r="F61" s="123"/>
    </row>
    <row r="62" spans="1:6" s="119" customFormat="1" ht="13.5" customHeight="1">
      <c r="A62" s="108" t="s">
        <v>177</v>
      </c>
      <c r="B62" s="194"/>
      <c r="C62" s="415">
        <v>29096</v>
      </c>
      <c r="D62" s="397">
        <v>29096</v>
      </c>
      <c r="E62" s="416">
        <f t="shared" si="3"/>
        <v>100</v>
      </c>
      <c r="F62" s="123"/>
    </row>
    <row r="63" spans="1:6" s="119" customFormat="1" ht="13.5" customHeight="1">
      <c r="A63" s="108" t="s">
        <v>505</v>
      </c>
      <c r="B63" s="194"/>
      <c r="C63" s="415"/>
      <c r="D63" s="397"/>
      <c r="E63" s="416"/>
      <c r="F63" s="123"/>
    </row>
    <row r="64" spans="1:6" s="119" customFormat="1" ht="13.5" customHeight="1">
      <c r="A64" s="110" t="s">
        <v>178</v>
      </c>
      <c r="B64" s="194">
        <v>33188000</v>
      </c>
      <c r="C64" s="415">
        <v>33188000</v>
      </c>
      <c r="D64" s="397">
        <v>16951203</v>
      </c>
      <c r="E64" s="416">
        <f t="shared" si="3"/>
        <v>51.076301675304322</v>
      </c>
      <c r="F64" s="123"/>
    </row>
    <row r="65" spans="1:6" s="119" customFormat="1" ht="13.5" customHeight="1">
      <c r="A65" s="108" t="s">
        <v>179</v>
      </c>
      <c r="B65" s="194">
        <v>9244000</v>
      </c>
      <c r="C65" s="415">
        <v>9244000</v>
      </c>
      <c r="D65" s="397">
        <v>5532000</v>
      </c>
      <c r="E65" s="416">
        <f t="shared" si="3"/>
        <v>59.844223279965384</v>
      </c>
      <c r="F65" s="123"/>
    </row>
    <row r="66" spans="1:6" s="119" customFormat="1" ht="13.5" customHeight="1">
      <c r="A66" s="108" t="s">
        <v>180</v>
      </c>
      <c r="B66" s="194"/>
      <c r="C66" s="408"/>
      <c r="E66" s="416"/>
      <c r="F66" s="123"/>
    </row>
    <row r="67" spans="1:6" s="119" customFormat="1" ht="13.5" customHeight="1">
      <c r="A67" s="108" t="s">
        <v>181</v>
      </c>
      <c r="B67" s="195">
        <v>1032000</v>
      </c>
      <c r="C67" s="408">
        <v>1033106</v>
      </c>
      <c r="D67" s="417">
        <v>479975</v>
      </c>
      <c r="E67" s="416">
        <f t="shared" si="3"/>
        <v>46.459414619603415</v>
      </c>
      <c r="F67" s="123"/>
    </row>
    <row r="68" spans="1:6" s="119" customFormat="1" ht="13.5" customHeight="1">
      <c r="A68" s="111" t="s">
        <v>182</v>
      </c>
      <c r="B68" s="418">
        <f>SUM(B50:B67)</f>
        <v>171393000</v>
      </c>
      <c r="C68" s="418">
        <f t="shared" ref="C68:D68" si="4">SUM(C50:C67)</f>
        <v>183928782</v>
      </c>
      <c r="D68" s="418">
        <f t="shared" si="4"/>
        <v>87562220</v>
      </c>
      <c r="E68" s="416">
        <f t="shared" si="3"/>
        <v>47.6065893808833</v>
      </c>
      <c r="F68" s="123"/>
    </row>
    <row r="69" spans="1:6" s="119" customFormat="1" ht="13.5" customHeight="1">
      <c r="A69" s="104" t="s">
        <v>183</v>
      </c>
      <c r="B69" s="419"/>
      <c r="C69" s="420"/>
      <c r="E69" s="416"/>
      <c r="F69" s="123"/>
    </row>
    <row r="70" spans="1:6" s="119" customFormat="1" ht="13.5" customHeight="1">
      <c r="A70" s="104" t="s">
        <v>184</v>
      </c>
      <c r="B70" s="419"/>
      <c r="C70" s="420"/>
      <c r="E70" s="416"/>
      <c r="F70" s="123"/>
    </row>
    <row r="71" spans="1:6" s="119" customFormat="1" ht="13.5" customHeight="1">
      <c r="A71" s="116" t="s">
        <v>185</v>
      </c>
      <c r="B71" s="419"/>
      <c r="C71" s="420"/>
      <c r="E71" s="416"/>
      <c r="F71" s="123"/>
    </row>
    <row r="72" spans="1:6" s="119" customFormat="1" ht="13.5" customHeight="1">
      <c r="A72" s="108" t="s">
        <v>186</v>
      </c>
      <c r="B72" s="419"/>
      <c r="C72" s="420"/>
      <c r="E72" s="416"/>
      <c r="F72" s="123"/>
    </row>
    <row r="73" spans="1:6" s="119" customFormat="1" ht="13.5" customHeight="1">
      <c r="A73" s="108" t="s">
        <v>187</v>
      </c>
      <c r="B73" s="419"/>
      <c r="C73" s="420"/>
      <c r="E73" s="416"/>
      <c r="F73" s="123"/>
    </row>
    <row r="74" spans="1:6" s="119" customFormat="1" ht="13.5" customHeight="1">
      <c r="A74" s="108" t="s">
        <v>188</v>
      </c>
      <c r="B74" s="419"/>
      <c r="C74" s="420"/>
      <c r="E74" s="416"/>
      <c r="F74" s="123"/>
    </row>
    <row r="75" spans="1:6" s="119" customFormat="1" ht="13.5" customHeight="1">
      <c r="A75" s="104" t="s">
        <v>189</v>
      </c>
      <c r="B75" s="194"/>
      <c r="C75" s="421">
        <v>41900</v>
      </c>
      <c r="D75" s="397">
        <v>41900</v>
      </c>
      <c r="E75" s="416">
        <f t="shared" si="3"/>
        <v>100</v>
      </c>
      <c r="F75" s="123"/>
    </row>
    <row r="76" spans="1:6" s="119" customFormat="1" ht="13.5" customHeight="1">
      <c r="A76" s="104" t="s">
        <v>190</v>
      </c>
      <c r="B76" s="419"/>
      <c r="C76" s="421">
        <v>25000000</v>
      </c>
      <c r="D76" s="397">
        <v>3006743</v>
      </c>
      <c r="E76" s="416">
        <f t="shared" si="3"/>
        <v>12.026971999999999</v>
      </c>
      <c r="F76" s="123"/>
    </row>
    <row r="77" spans="1:6" s="119" customFormat="1" ht="13.5" customHeight="1">
      <c r="A77" s="104" t="s">
        <v>191</v>
      </c>
      <c r="B77" s="419"/>
      <c r="C77" s="420"/>
      <c r="E77" s="416"/>
      <c r="F77" s="123"/>
    </row>
    <row r="78" spans="1:6" s="119" customFormat="1" ht="13.5" customHeight="1">
      <c r="A78" s="108" t="s">
        <v>192</v>
      </c>
      <c r="B78" s="419"/>
      <c r="C78" s="420"/>
      <c r="E78" s="416"/>
      <c r="F78" s="123"/>
    </row>
    <row r="79" spans="1:6" s="119" customFormat="1" ht="13.5" customHeight="1">
      <c r="A79" s="108" t="s">
        <v>193</v>
      </c>
      <c r="B79" s="419"/>
      <c r="C79" s="420"/>
      <c r="E79" s="416"/>
      <c r="F79" s="123"/>
    </row>
    <row r="80" spans="1:6" s="119" customFormat="1" ht="13.5" customHeight="1">
      <c r="A80" s="108" t="s">
        <v>194</v>
      </c>
      <c r="B80" s="419"/>
      <c r="C80" s="420"/>
      <c r="E80" s="416"/>
      <c r="F80" s="123"/>
    </row>
    <row r="81" spans="1:6" s="119" customFormat="1" ht="13.5" customHeight="1">
      <c r="A81" s="108" t="s">
        <v>195</v>
      </c>
      <c r="B81" s="419"/>
      <c r="C81" s="420"/>
      <c r="E81" s="416"/>
      <c r="F81" s="123"/>
    </row>
    <row r="82" spans="1:6" s="119" customFormat="1" ht="13.5" customHeight="1">
      <c r="A82" s="108" t="s">
        <v>196</v>
      </c>
      <c r="B82" s="419"/>
      <c r="C82" s="420"/>
      <c r="E82" s="416"/>
      <c r="F82" s="123"/>
    </row>
    <row r="83" spans="1:6" s="119" customFormat="1" ht="13.5" customHeight="1">
      <c r="A83" s="104" t="s">
        <v>197</v>
      </c>
      <c r="B83" s="419"/>
      <c r="C83" s="420"/>
      <c r="E83" s="416"/>
      <c r="F83" s="123"/>
    </row>
    <row r="84" spans="1:6" s="119" customFormat="1" ht="13.5" customHeight="1">
      <c r="A84" s="117" t="s">
        <v>150</v>
      </c>
      <c r="B84" s="418">
        <f>B68+B48+B47+B75+B76</f>
        <v>423326381</v>
      </c>
      <c r="C84" s="418">
        <f t="shared" ref="C84:D84" si="5">C68+C48+C47+C75+C76</f>
        <v>460904063</v>
      </c>
      <c r="D84" s="418">
        <f t="shared" si="5"/>
        <v>213054789</v>
      </c>
      <c r="E84" s="416">
        <f t="shared" si="3"/>
        <v>46.225409169369804</v>
      </c>
      <c r="F84" s="123"/>
    </row>
    <row r="85" spans="1:6" s="119" customFormat="1" ht="13.5" customHeight="1">
      <c r="A85" s="117"/>
      <c r="B85" s="413"/>
      <c r="C85" s="414"/>
      <c r="E85" s="416"/>
      <c r="F85" s="123"/>
    </row>
    <row r="86" spans="1:6" ht="13.5" customHeight="1">
      <c r="A86" s="101" t="s">
        <v>199</v>
      </c>
      <c r="B86" s="419"/>
      <c r="C86" s="420"/>
      <c r="E86" s="416"/>
      <c r="F86" s="99"/>
    </row>
    <row r="87" spans="1:6" ht="13.5" customHeight="1">
      <c r="A87" s="104" t="s">
        <v>162</v>
      </c>
      <c r="B87" s="185">
        <v>364104896</v>
      </c>
      <c r="C87" s="477">
        <v>374244537</v>
      </c>
      <c r="D87" s="439">
        <v>183616702</v>
      </c>
      <c r="E87" s="416">
        <f t="shared" si="3"/>
        <v>49.063295211173653</v>
      </c>
      <c r="F87" s="99"/>
    </row>
    <row r="88" spans="1:6" ht="13.5" customHeight="1">
      <c r="A88" s="104" t="s">
        <v>163</v>
      </c>
      <c r="B88" s="185">
        <v>47255083</v>
      </c>
      <c r="C88" s="477">
        <v>48526765</v>
      </c>
      <c r="D88" s="439">
        <v>24283254</v>
      </c>
      <c r="E88" s="416">
        <f t="shared" si="3"/>
        <v>50.040949566697876</v>
      </c>
      <c r="F88" s="99"/>
    </row>
    <row r="89" spans="1:6" ht="13.5" customHeight="1">
      <c r="A89" s="104" t="s">
        <v>164</v>
      </c>
      <c r="B89" s="187"/>
      <c r="C89" s="477"/>
      <c r="D89" s="439"/>
      <c r="E89" s="416"/>
      <c r="F89" s="99"/>
    </row>
    <row r="90" spans="1:6" ht="13.5" customHeight="1">
      <c r="A90" s="108" t="s">
        <v>165</v>
      </c>
      <c r="B90" s="185">
        <v>290000</v>
      </c>
      <c r="C90" s="477">
        <v>290000</v>
      </c>
      <c r="D90" s="439">
        <v>12310</v>
      </c>
      <c r="E90" s="416">
        <f t="shared" si="3"/>
        <v>4.2448275862068963</v>
      </c>
      <c r="F90" s="99"/>
    </row>
    <row r="91" spans="1:6" ht="13.5" customHeight="1">
      <c r="A91" s="108" t="s">
        <v>166</v>
      </c>
      <c r="B91" s="185">
        <v>6410000</v>
      </c>
      <c r="C91" s="477">
        <v>7383429</v>
      </c>
      <c r="D91" s="439">
        <v>1494407</v>
      </c>
      <c r="E91" s="416">
        <f t="shared" si="3"/>
        <v>20.240013142944829</v>
      </c>
      <c r="F91" s="99"/>
    </row>
    <row r="92" spans="1:6" ht="13.5" customHeight="1">
      <c r="A92" s="108" t="s">
        <v>167</v>
      </c>
      <c r="B92" s="187"/>
      <c r="C92" s="477"/>
      <c r="D92" s="439"/>
      <c r="E92" s="416"/>
      <c r="F92" s="99"/>
    </row>
    <row r="93" spans="1:6" ht="13.5" customHeight="1">
      <c r="A93" s="108" t="s">
        <v>168</v>
      </c>
      <c r="B93" s="185">
        <v>392000</v>
      </c>
      <c r="C93" s="477">
        <v>392000</v>
      </c>
      <c r="D93" s="439">
        <v>220711</v>
      </c>
      <c r="E93" s="416">
        <f t="shared" si="3"/>
        <v>56.303826530612241</v>
      </c>
      <c r="F93" s="99"/>
    </row>
    <row r="94" spans="1:6" ht="13.5" customHeight="1">
      <c r="A94" s="108" t="s">
        <v>169</v>
      </c>
      <c r="B94" s="185">
        <v>368000</v>
      </c>
      <c r="C94" s="477">
        <v>368000</v>
      </c>
      <c r="D94" s="439">
        <v>187822</v>
      </c>
      <c r="E94" s="416">
        <f t="shared" si="3"/>
        <v>51.038586956521733</v>
      </c>
      <c r="F94" s="99"/>
    </row>
    <row r="95" spans="1:6" ht="13.5" customHeight="1">
      <c r="A95" s="108" t="s">
        <v>170</v>
      </c>
      <c r="B95" s="185">
        <v>33469000</v>
      </c>
      <c r="C95" s="477">
        <v>33469000</v>
      </c>
      <c r="D95" s="439">
        <v>12859865</v>
      </c>
      <c r="E95" s="416">
        <f t="shared" si="3"/>
        <v>38.423212525023153</v>
      </c>
      <c r="F95" s="99"/>
    </row>
    <row r="96" spans="1:6" ht="13.5" customHeight="1">
      <c r="A96" s="108" t="s">
        <v>171</v>
      </c>
      <c r="B96" s="185">
        <v>40000</v>
      </c>
      <c r="C96" s="477">
        <v>40000</v>
      </c>
      <c r="D96" s="439">
        <v>11433</v>
      </c>
      <c r="E96" s="416">
        <f t="shared" si="3"/>
        <v>28.5825</v>
      </c>
      <c r="F96" s="99"/>
    </row>
    <row r="97" spans="1:6" ht="13.5" customHeight="1">
      <c r="A97" s="108" t="s">
        <v>172</v>
      </c>
      <c r="B97" s="185">
        <v>1008000</v>
      </c>
      <c r="C97" s="477">
        <v>1071622</v>
      </c>
      <c r="D97" s="439">
        <v>636810</v>
      </c>
      <c r="E97" s="416">
        <f t="shared" si="3"/>
        <v>59.42487182980566</v>
      </c>
      <c r="F97" s="99"/>
    </row>
    <row r="98" spans="1:6" ht="13.5" customHeight="1">
      <c r="A98" s="108" t="s">
        <v>173</v>
      </c>
      <c r="B98" s="185">
        <v>2170000</v>
      </c>
      <c r="C98" s="477">
        <v>2170000</v>
      </c>
      <c r="D98" s="439">
        <v>746399</v>
      </c>
      <c r="E98" s="416">
        <f t="shared" si="3"/>
        <v>34.396267281105992</v>
      </c>
      <c r="F98" s="99"/>
    </row>
    <row r="99" spans="1:6" ht="13.5" customHeight="1">
      <c r="A99" s="108" t="s">
        <v>174</v>
      </c>
      <c r="B99" s="185">
        <v>7154000</v>
      </c>
      <c r="C99" s="477">
        <v>7154000</v>
      </c>
      <c r="D99" s="439">
        <v>3192848</v>
      </c>
      <c r="E99" s="416">
        <f t="shared" si="3"/>
        <v>44.630248811853505</v>
      </c>
      <c r="F99" s="99"/>
    </row>
    <row r="100" spans="1:6" ht="13.5" customHeight="1">
      <c r="A100" s="108" t="s">
        <v>175</v>
      </c>
      <c r="B100" s="185">
        <v>4802000</v>
      </c>
      <c r="C100" s="477">
        <v>4853450</v>
      </c>
      <c r="D100" s="439">
        <v>2316087</v>
      </c>
      <c r="E100" s="416">
        <f t="shared" si="3"/>
        <v>47.720425676580575</v>
      </c>
      <c r="F100" s="99"/>
    </row>
    <row r="101" spans="1:6" ht="13.5" customHeight="1">
      <c r="A101" s="108" t="s">
        <v>176</v>
      </c>
      <c r="B101" s="185">
        <v>1632000</v>
      </c>
      <c r="C101" s="477">
        <v>1632000</v>
      </c>
      <c r="D101" s="439">
        <v>827909</v>
      </c>
      <c r="E101" s="416">
        <f t="shared" si="3"/>
        <v>50.729718137254899</v>
      </c>
      <c r="F101" s="99"/>
    </row>
    <row r="102" spans="1:6" ht="13.5" customHeight="1">
      <c r="A102" s="108" t="s">
        <v>177</v>
      </c>
      <c r="B102" s="185">
        <v>135000</v>
      </c>
      <c r="C102" s="477">
        <v>135000</v>
      </c>
      <c r="D102" s="439">
        <v>47851</v>
      </c>
      <c r="E102" s="416">
        <f t="shared" si="3"/>
        <v>35.445185185185188</v>
      </c>
      <c r="F102" s="99"/>
    </row>
    <row r="103" spans="1:6" ht="13.5" customHeight="1">
      <c r="A103" s="108" t="s">
        <v>505</v>
      </c>
      <c r="B103" s="187"/>
      <c r="C103" s="477"/>
      <c r="D103" s="439"/>
      <c r="E103" s="416"/>
      <c r="F103" s="99"/>
    </row>
    <row r="104" spans="1:6" ht="13.5" customHeight="1">
      <c r="A104" s="110" t="s">
        <v>178</v>
      </c>
      <c r="B104" s="185">
        <v>15134000</v>
      </c>
      <c r="C104" s="477">
        <v>15650636</v>
      </c>
      <c r="D104" s="439">
        <v>5221046</v>
      </c>
      <c r="E104" s="416">
        <f t="shared" si="3"/>
        <v>33.3599605792378</v>
      </c>
      <c r="F104" s="99"/>
    </row>
    <row r="105" spans="1:6" ht="13.5" customHeight="1">
      <c r="A105" s="108" t="s">
        <v>179</v>
      </c>
      <c r="B105" s="187"/>
      <c r="C105" s="477"/>
      <c r="D105" s="439"/>
      <c r="E105" s="416"/>
      <c r="F105" s="99"/>
    </row>
    <row r="106" spans="1:6" ht="13.5" customHeight="1">
      <c r="A106" s="108" t="s">
        <v>180</v>
      </c>
      <c r="B106" s="187"/>
      <c r="C106" s="477"/>
      <c r="D106" s="439"/>
      <c r="E106" s="416"/>
      <c r="F106" s="99"/>
    </row>
    <row r="107" spans="1:6" ht="13.5" customHeight="1">
      <c r="A107" s="108" t="s">
        <v>181</v>
      </c>
      <c r="B107" s="187"/>
      <c r="C107" s="477">
        <v>1856</v>
      </c>
      <c r="D107" s="439">
        <v>871</v>
      </c>
      <c r="E107" s="416">
        <f t="shared" si="3"/>
        <v>46.928879310344826</v>
      </c>
      <c r="F107" s="99"/>
    </row>
    <row r="108" spans="1:6" ht="13.5" customHeight="1">
      <c r="A108" s="111" t="s">
        <v>182</v>
      </c>
      <c r="B108" s="418">
        <f>SUM(B90:B107)</f>
        <v>73004000</v>
      </c>
      <c r="C108" s="418">
        <f t="shared" ref="C108:D108" si="6">SUM(C90:C107)</f>
        <v>74610993</v>
      </c>
      <c r="D108" s="418">
        <f t="shared" si="6"/>
        <v>27776369</v>
      </c>
      <c r="E108" s="416">
        <f t="shared" si="3"/>
        <v>37.228252678529557</v>
      </c>
      <c r="F108" s="99"/>
    </row>
    <row r="109" spans="1:6" ht="13.5" customHeight="1">
      <c r="A109" s="104" t="s">
        <v>183</v>
      </c>
      <c r="B109" s="419"/>
      <c r="C109" s="420"/>
      <c r="E109" s="416"/>
      <c r="F109" s="99"/>
    </row>
    <row r="110" spans="1:6" ht="13.5" customHeight="1">
      <c r="A110" s="104" t="s">
        <v>184</v>
      </c>
      <c r="B110" s="419"/>
      <c r="C110" s="420"/>
      <c r="E110" s="416"/>
      <c r="F110" s="99"/>
    </row>
    <row r="111" spans="1:6" ht="13.5" customHeight="1">
      <c r="A111" s="116" t="s">
        <v>185</v>
      </c>
      <c r="B111" s="419"/>
      <c r="C111" s="420"/>
      <c r="E111" s="416"/>
      <c r="F111" s="99"/>
    </row>
    <row r="112" spans="1:6" ht="13.5" customHeight="1">
      <c r="A112" s="108" t="s">
        <v>186</v>
      </c>
      <c r="B112" s="419"/>
      <c r="C112" s="420"/>
      <c r="E112" s="416"/>
      <c r="F112" s="99"/>
    </row>
    <row r="113" spans="1:6" s="127" customFormat="1" ht="13.5" customHeight="1">
      <c r="A113" s="108" t="s">
        <v>187</v>
      </c>
      <c r="B113" s="422"/>
      <c r="C113" s="423"/>
      <c r="E113" s="416"/>
      <c r="F113" s="143"/>
    </row>
    <row r="114" spans="1:6" s="127" customFormat="1" ht="13.5" customHeight="1">
      <c r="A114" s="108" t="s">
        <v>188</v>
      </c>
      <c r="B114" s="422"/>
      <c r="C114" s="423"/>
      <c r="E114" s="416"/>
      <c r="F114" s="143"/>
    </row>
    <row r="115" spans="1:6" s="127" customFormat="1" ht="13.5" customHeight="1">
      <c r="A115" s="104" t="s">
        <v>189</v>
      </c>
      <c r="B115" s="419"/>
      <c r="C115" s="420">
        <v>3637866</v>
      </c>
      <c r="D115" s="402">
        <v>240616</v>
      </c>
      <c r="E115" s="416">
        <f t="shared" ref="E115:E176" si="7">SUM(D115/C115*100)</f>
        <v>6.6142073402373809</v>
      </c>
      <c r="F115" s="143"/>
    </row>
    <row r="116" spans="1:6" ht="13.5" customHeight="1">
      <c r="A116" s="104" t="s">
        <v>190</v>
      </c>
      <c r="B116" s="419"/>
      <c r="C116" s="420">
        <v>1029354</v>
      </c>
      <c r="D116" s="402">
        <v>1029354</v>
      </c>
      <c r="E116" s="416">
        <f t="shared" si="7"/>
        <v>100</v>
      </c>
      <c r="F116" s="99"/>
    </row>
    <row r="117" spans="1:6" ht="13.5" customHeight="1">
      <c r="A117" s="104" t="s">
        <v>191</v>
      </c>
      <c r="B117" s="419"/>
      <c r="C117" s="420"/>
      <c r="E117" s="416"/>
      <c r="F117" s="99"/>
    </row>
    <row r="118" spans="1:6" ht="13.5" customHeight="1">
      <c r="A118" s="108" t="s">
        <v>192</v>
      </c>
      <c r="B118" s="422"/>
      <c r="C118" s="423"/>
      <c r="E118" s="416"/>
      <c r="F118" s="99"/>
    </row>
    <row r="119" spans="1:6" s="127" customFormat="1" ht="13.5" customHeight="1">
      <c r="A119" s="108" t="s">
        <v>193</v>
      </c>
      <c r="B119" s="424"/>
      <c r="C119" s="425"/>
      <c r="E119" s="416"/>
      <c r="F119" s="143"/>
    </row>
    <row r="120" spans="1:6" s="127" customFormat="1" ht="13.5" customHeight="1">
      <c r="A120" s="108" t="s">
        <v>194</v>
      </c>
      <c r="B120" s="424"/>
      <c r="C120" s="425"/>
      <c r="E120" s="416"/>
      <c r="F120" s="143"/>
    </row>
    <row r="121" spans="1:6" ht="13.5" customHeight="1">
      <c r="A121" s="108" t="s">
        <v>195</v>
      </c>
      <c r="B121" s="419"/>
      <c r="C121" s="420"/>
      <c r="E121" s="416"/>
      <c r="F121" s="99"/>
    </row>
    <row r="122" spans="1:6" ht="13.5" customHeight="1">
      <c r="A122" s="108" t="s">
        <v>196</v>
      </c>
      <c r="B122" s="419"/>
      <c r="C122" s="420"/>
      <c r="E122" s="416"/>
      <c r="F122" s="99"/>
    </row>
    <row r="123" spans="1:6" ht="13.5" customHeight="1">
      <c r="A123" s="104" t="s">
        <v>197</v>
      </c>
      <c r="B123" s="419"/>
      <c r="C123" s="420"/>
      <c r="E123" s="416"/>
      <c r="F123" s="99"/>
    </row>
    <row r="124" spans="1:6" ht="13.5" customHeight="1">
      <c r="A124" s="117" t="s">
        <v>150</v>
      </c>
      <c r="B124" s="418">
        <f>B108+B87+B88+B115</f>
        <v>484363979</v>
      </c>
      <c r="C124" s="418">
        <f>C108+C87+C88+C115+C116</f>
        <v>502049515</v>
      </c>
      <c r="D124" s="418">
        <f>D108+D87+D88+D115+D116</f>
        <v>236946295</v>
      </c>
      <c r="E124" s="416">
        <f t="shared" si="7"/>
        <v>47.195801991761712</v>
      </c>
      <c r="F124" s="99"/>
    </row>
    <row r="125" spans="1:6" ht="13.5" customHeight="1">
      <c r="A125" s="155"/>
      <c r="B125" s="408"/>
      <c r="C125" s="408"/>
      <c r="E125" s="416"/>
      <c r="F125" s="99"/>
    </row>
    <row r="126" spans="1:6" ht="13.5" customHeight="1">
      <c r="A126" s="156" t="s">
        <v>200</v>
      </c>
      <c r="B126" s="408"/>
      <c r="C126" s="408"/>
      <c r="E126" s="416"/>
      <c r="F126" s="99"/>
    </row>
    <row r="127" spans="1:6" ht="13.5" customHeight="1">
      <c r="A127" s="104" t="s">
        <v>162</v>
      </c>
      <c r="B127" s="185">
        <v>51633443</v>
      </c>
      <c r="C127" s="477">
        <v>52313443</v>
      </c>
      <c r="D127" s="439">
        <v>25674570</v>
      </c>
      <c r="E127" s="416">
        <f t="shared" si="7"/>
        <v>49.078341106319463</v>
      </c>
      <c r="F127" s="99"/>
    </row>
    <row r="128" spans="1:6" ht="13.5" customHeight="1">
      <c r="A128" s="104" t="s">
        <v>163</v>
      </c>
      <c r="B128" s="185">
        <v>6712348</v>
      </c>
      <c r="C128" s="477">
        <v>6756548</v>
      </c>
      <c r="D128" s="439">
        <v>3345161</v>
      </c>
      <c r="E128" s="416">
        <f t="shared" si="7"/>
        <v>49.509912458255315</v>
      </c>
      <c r="F128" s="99"/>
    </row>
    <row r="129" spans="1:6" ht="13.5" customHeight="1">
      <c r="A129" s="104" t="s">
        <v>164</v>
      </c>
      <c r="B129" s="187"/>
      <c r="C129" s="477"/>
      <c r="D129" s="439"/>
      <c r="E129" s="416"/>
      <c r="F129" s="99"/>
    </row>
    <row r="130" spans="1:6" ht="13.5" customHeight="1">
      <c r="A130" s="108" t="s">
        <v>165</v>
      </c>
      <c r="B130" s="185">
        <v>5020000</v>
      </c>
      <c r="C130" s="477">
        <v>25621049</v>
      </c>
      <c r="D130" s="439">
        <v>620765</v>
      </c>
      <c r="E130" s="416">
        <f t="shared" si="7"/>
        <v>2.4228711322475514</v>
      </c>
      <c r="F130" s="99"/>
    </row>
    <row r="131" spans="1:6" ht="13.5" customHeight="1">
      <c r="A131" s="108" t="s">
        <v>166</v>
      </c>
      <c r="B131" s="185">
        <v>1555000</v>
      </c>
      <c r="C131" s="477">
        <v>1797467</v>
      </c>
      <c r="D131" s="439">
        <v>821801</v>
      </c>
      <c r="E131" s="416">
        <f t="shared" si="7"/>
        <v>45.719949239680062</v>
      </c>
      <c r="F131" s="99"/>
    </row>
    <row r="132" spans="1:6" ht="13.5" customHeight="1">
      <c r="A132" s="108" t="s">
        <v>167</v>
      </c>
      <c r="B132" s="187"/>
      <c r="C132" s="477"/>
      <c r="D132" s="439"/>
      <c r="E132" s="416"/>
      <c r="F132" s="99"/>
    </row>
    <row r="133" spans="1:6" ht="13.5" customHeight="1">
      <c r="A133" s="108" t="s">
        <v>168</v>
      </c>
      <c r="B133" s="185">
        <v>1365000</v>
      </c>
      <c r="C133" s="477">
        <v>1358820</v>
      </c>
      <c r="D133" s="439">
        <v>676361</v>
      </c>
      <c r="E133" s="416">
        <f t="shared" si="7"/>
        <v>49.775614135794292</v>
      </c>
      <c r="F133" s="99"/>
    </row>
    <row r="134" spans="1:6" ht="13.5" customHeight="1">
      <c r="A134" s="108" t="s">
        <v>169</v>
      </c>
      <c r="B134" s="185">
        <v>185000</v>
      </c>
      <c r="C134" s="477">
        <v>191180</v>
      </c>
      <c r="D134" s="439">
        <v>116317</v>
      </c>
      <c r="E134" s="416">
        <f t="shared" si="7"/>
        <v>60.841615231718805</v>
      </c>
      <c r="F134" s="99"/>
    </row>
    <row r="135" spans="1:6" ht="13.5" customHeight="1">
      <c r="A135" s="108" t="s">
        <v>170</v>
      </c>
      <c r="B135" s="185">
        <v>12282000</v>
      </c>
      <c r="C135" s="477">
        <v>12282000</v>
      </c>
      <c r="D135" s="439">
        <v>7525742</v>
      </c>
      <c r="E135" s="416">
        <f t="shared" si="7"/>
        <v>61.274564403191668</v>
      </c>
      <c r="F135" s="99"/>
    </row>
    <row r="136" spans="1:6" ht="13.5" customHeight="1">
      <c r="A136" s="108" t="s">
        <v>171</v>
      </c>
      <c r="B136" s="185">
        <v>300000</v>
      </c>
      <c r="C136" s="477">
        <v>2380011</v>
      </c>
      <c r="D136" s="439">
        <v>2176868</v>
      </c>
      <c r="E136" s="416">
        <f t="shared" si="7"/>
        <v>91.464619281171395</v>
      </c>
      <c r="F136" s="99"/>
    </row>
    <row r="137" spans="1:6" ht="13.5" customHeight="1">
      <c r="A137" s="108" t="s">
        <v>172</v>
      </c>
      <c r="B137" s="187"/>
      <c r="C137" s="477"/>
      <c r="D137" s="439"/>
      <c r="E137" s="416"/>
      <c r="F137" s="99"/>
    </row>
    <row r="138" spans="1:6" ht="13.5" customHeight="1">
      <c r="A138" s="108" t="s">
        <v>173</v>
      </c>
      <c r="B138" s="185">
        <v>450000</v>
      </c>
      <c r="C138" s="477">
        <v>450000</v>
      </c>
      <c r="D138" s="439">
        <v>266680</v>
      </c>
      <c r="E138" s="416">
        <f t="shared" si="7"/>
        <v>59.262222222222228</v>
      </c>
      <c r="F138" s="99"/>
    </row>
    <row r="139" spans="1:6" ht="13.5" customHeight="1">
      <c r="A139" s="108" t="s">
        <v>174</v>
      </c>
      <c r="B139" s="187"/>
      <c r="C139" s="477"/>
      <c r="D139" s="439"/>
      <c r="E139" s="416"/>
      <c r="F139" s="99"/>
    </row>
    <row r="140" spans="1:6" ht="13.5" customHeight="1">
      <c r="A140" s="108" t="s">
        <v>175</v>
      </c>
      <c r="B140" s="185">
        <v>900000</v>
      </c>
      <c r="C140" s="477">
        <v>6211437</v>
      </c>
      <c r="D140" s="439">
        <v>4343414</v>
      </c>
      <c r="E140" s="416">
        <f t="shared" si="7"/>
        <v>69.926073467379609</v>
      </c>
      <c r="F140" s="99"/>
    </row>
    <row r="141" spans="1:6" ht="13.5" customHeight="1">
      <c r="A141" s="108" t="s">
        <v>176</v>
      </c>
      <c r="B141" s="185">
        <v>1000000</v>
      </c>
      <c r="C141" s="477">
        <v>2200551</v>
      </c>
      <c r="D141" s="439">
        <v>1708863</v>
      </c>
      <c r="E141" s="416">
        <f t="shared" si="7"/>
        <v>77.656141575450874</v>
      </c>
      <c r="F141" s="99"/>
    </row>
    <row r="142" spans="1:6" ht="13.5" customHeight="1">
      <c r="A142" s="108" t="s">
        <v>177</v>
      </c>
      <c r="B142" s="185">
        <v>100000</v>
      </c>
      <c r="C142" s="477">
        <v>100000</v>
      </c>
      <c r="D142" s="439">
        <v>11120</v>
      </c>
      <c r="E142" s="416">
        <f t="shared" si="7"/>
        <v>11.12</v>
      </c>
      <c r="F142" s="99"/>
    </row>
    <row r="143" spans="1:6" ht="13.5" customHeight="1">
      <c r="A143" s="108" t="s">
        <v>505</v>
      </c>
      <c r="B143" s="187"/>
      <c r="C143" s="477"/>
      <c r="D143" s="439"/>
      <c r="E143" s="416"/>
      <c r="F143" s="99"/>
    </row>
    <row r="144" spans="1:6" ht="13.5" customHeight="1">
      <c r="A144" s="110" t="s">
        <v>178</v>
      </c>
      <c r="B144" s="185">
        <v>5083000</v>
      </c>
      <c r="C144" s="477">
        <v>5289909</v>
      </c>
      <c r="D144" s="439">
        <v>2827768</v>
      </c>
      <c r="E144" s="416">
        <f t="shared" si="7"/>
        <v>53.455891207202242</v>
      </c>
      <c r="F144" s="99"/>
    </row>
    <row r="145" spans="1:6" ht="13.5" customHeight="1">
      <c r="A145" s="108" t="s">
        <v>179</v>
      </c>
      <c r="B145" s="185">
        <v>1175000</v>
      </c>
      <c r="C145" s="477">
        <v>1175000</v>
      </c>
      <c r="D145" s="439">
        <v>740000</v>
      </c>
      <c r="E145" s="416">
        <f t="shared" si="7"/>
        <v>62.978723404255319</v>
      </c>
      <c r="F145" s="99"/>
    </row>
    <row r="146" spans="1:6" ht="13.5" customHeight="1">
      <c r="A146" s="108" t="s">
        <v>180</v>
      </c>
      <c r="B146" s="187"/>
      <c r="C146" s="477"/>
      <c r="D146" s="439"/>
      <c r="E146" s="416"/>
      <c r="F146" s="99"/>
    </row>
    <row r="147" spans="1:6" ht="13.5" customHeight="1">
      <c r="A147" s="108" t="s">
        <v>181</v>
      </c>
      <c r="B147" s="185">
        <v>228000</v>
      </c>
      <c r="C147" s="477">
        <v>1144715</v>
      </c>
      <c r="D147" s="439">
        <v>1109996</v>
      </c>
      <c r="E147" s="416">
        <f t="shared" si="7"/>
        <v>96.967017991377773</v>
      </c>
      <c r="F147" s="99"/>
    </row>
    <row r="148" spans="1:6" ht="13.5" customHeight="1">
      <c r="A148" s="111" t="s">
        <v>182</v>
      </c>
      <c r="B148" s="418">
        <f>SUM(B130:B147)</f>
        <v>29643000</v>
      </c>
      <c r="C148" s="418">
        <f t="shared" ref="C148:D148" si="8">SUM(C130:C147)</f>
        <v>60202139</v>
      </c>
      <c r="D148" s="418">
        <f t="shared" si="8"/>
        <v>22945695</v>
      </c>
      <c r="E148" s="416">
        <f t="shared" si="7"/>
        <v>38.114418160457717</v>
      </c>
      <c r="F148" s="99"/>
    </row>
    <row r="149" spans="1:6" ht="13.5" customHeight="1">
      <c r="A149" s="104" t="s">
        <v>183</v>
      </c>
      <c r="B149" s="408"/>
      <c r="C149" s="408"/>
      <c r="E149" s="416"/>
      <c r="F149" s="99"/>
    </row>
    <row r="150" spans="1:6" ht="13.5" customHeight="1">
      <c r="A150" s="104" t="s">
        <v>184</v>
      </c>
      <c r="B150" s="408"/>
      <c r="C150" s="408">
        <v>2980000</v>
      </c>
      <c r="D150" s="402">
        <v>2980000</v>
      </c>
      <c r="E150" s="416">
        <f t="shared" si="7"/>
        <v>100</v>
      </c>
      <c r="F150" s="99"/>
    </row>
    <row r="151" spans="1:6" ht="13.5" customHeight="1">
      <c r="A151" s="116" t="s">
        <v>185</v>
      </c>
      <c r="B151" s="408"/>
      <c r="C151" s="408"/>
      <c r="D151" s="402"/>
      <c r="E151" s="416"/>
      <c r="F151" s="99"/>
    </row>
    <row r="152" spans="1:6" ht="13.5" customHeight="1">
      <c r="A152" s="108" t="s">
        <v>186</v>
      </c>
      <c r="B152" s="408"/>
      <c r="C152" s="408"/>
      <c r="D152" s="402"/>
      <c r="E152" s="416"/>
      <c r="F152" s="99"/>
    </row>
    <row r="153" spans="1:6" ht="13.5" customHeight="1">
      <c r="A153" s="108" t="s">
        <v>187</v>
      </c>
      <c r="B153" s="408"/>
      <c r="C153" s="408">
        <v>2980000</v>
      </c>
      <c r="D153" s="402">
        <v>2980000</v>
      </c>
      <c r="E153" s="416">
        <f t="shared" si="7"/>
        <v>100</v>
      </c>
      <c r="F153" s="99"/>
    </row>
    <row r="154" spans="1:6" ht="13.5" customHeight="1">
      <c r="A154" s="108" t="s">
        <v>188</v>
      </c>
      <c r="B154" s="408"/>
      <c r="C154" s="408"/>
      <c r="D154" s="402"/>
      <c r="E154" s="416"/>
      <c r="F154" s="99"/>
    </row>
    <row r="155" spans="1:6" ht="13.5" customHeight="1">
      <c r="A155" s="104" t="s">
        <v>189</v>
      </c>
      <c r="B155" s="408"/>
      <c r="C155" s="408">
        <v>7517318</v>
      </c>
      <c r="D155" s="402">
        <v>1903529</v>
      </c>
      <c r="E155" s="416">
        <f t="shared" si="7"/>
        <v>25.321916672941068</v>
      </c>
      <c r="F155" s="99"/>
    </row>
    <row r="156" spans="1:6" ht="13.5" customHeight="1">
      <c r="A156" s="104" t="s">
        <v>190</v>
      </c>
      <c r="B156" s="408"/>
      <c r="C156" s="408">
        <v>25293916</v>
      </c>
      <c r="D156" s="100">
        <v>0</v>
      </c>
      <c r="E156" s="416">
        <f t="shared" si="7"/>
        <v>0</v>
      </c>
      <c r="F156" s="99"/>
    </row>
    <row r="157" spans="1:6" ht="13.5" customHeight="1">
      <c r="A157" s="104" t="s">
        <v>191</v>
      </c>
      <c r="B157" s="408"/>
      <c r="C157" s="408"/>
      <c r="E157" s="416"/>
      <c r="F157" s="99"/>
    </row>
    <row r="158" spans="1:6" ht="13.5" customHeight="1">
      <c r="A158" s="108" t="s">
        <v>192</v>
      </c>
      <c r="B158" s="408"/>
      <c r="C158" s="408"/>
      <c r="E158" s="416"/>
      <c r="F158" s="99"/>
    </row>
    <row r="159" spans="1:6" ht="13.5" customHeight="1">
      <c r="A159" s="108" t="s">
        <v>193</v>
      </c>
      <c r="B159" s="408"/>
      <c r="C159" s="408"/>
      <c r="E159" s="416"/>
      <c r="F159" s="99"/>
    </row>
    <row r="160" spans="1:6" ht="13.5" customHeight="1">
      <c r="A160" s="108" t="s">
        <v>194</v>
      </c>
      <c r="B160" s="408"/>
      <c r="C160" s="408"/>
      <c r="E160" s="416"/>
      <c r="F160" s="99"/>
    </row>
    <row r="161" spans="1:6" ht="13.5" customHeight="1">
      <c r="A161" s="108" t="s">
        <v>195</v>
      </c>
      <c r="B161" s="408"/>
      <c r="C161" s="408"/>
      <c r="E161" s="416"/>
      <c r="F161" s="99"/>
    </row>
    <row r="162" spans="1:6" ht="13.5" customHeight="1">
      <c r="A162" s="108" t="s">
        <v>196</v>
      </c>
      <c r="B162" s="408"/>
      <c r="C162" s="408"/>
      <c r="E162" s="416"/>
      <c r="F162" s="99"/>
    </row>
    <row r="163" spans="1:6" ht="13.5" customHeight="1">
      <c r="A163" s="104" t="s">
        <v>197</v>
      </c>
      <c r="B163" s="408"/>
      <c r="C163" s="408"/>
      <c r="E163" s="416"/>
      <c r="F163" s="99"/>
    </row>
    <row r="164" spans="1:6" ht="13.5" customHeight="1">
      <c r="A164" s="117" t="s">
        <v>150</v>
      </c>
      <c r="B164" s="418">
        <f>B148+B127+B128</f>
        <v>87988791</v>
      </c>
      <c r="C164" s="418">
        <f>C148+C127+C128+C150+C155+C156</f>
        <v>155063364</v>
      </c>
      <c r="D164" s="418">
        <f>D148+D127+D128+D150+D155+D156</f>
        <v>56848955</v>
      </c>
      <c r="E164" s="416">
        <f t="shared" si="7"/>
        <v>36.661757834687506</v>
      </c>
      <c r="F164" s="99"/>
    </row>
    <row r="165" spans="1:6" ht="13.5" customHeight="1">
      <c r="B165" s="408"/>
      <c r="C165" s="408"/>
      <c r="E165" s="416"/>
      <c r="F165" s="99"/>
    </row>
    <row r="166" spans="1:6" ht="13.5" customHeight="1">
      <c r="A166" s="156" t="s">
        <v>201</v>
      </c>
      <c r="B166" s="408"/>
      <c r="C166" s="408"/>
      <c r="E166" s="416"/>
      <c r="F166" s="99"/>
    </row>
    <row r="167" spans="1:6" ht="13.5" customHeight="1">
      <c r="A167" s="104" t="s">
        <v>162</v>
      </c>
      <c r="B167" s="185">
        <v>43717857</v>
      </c>
      <c r="C167" s="477">
        <v>43717857</v>
      </c>
      <c r="D167" s="439">
        <v>20979290</v>
      </c>
      <c r="E167" s="416">
        <f t="shared" si="7"/>
        <v>47.987919444450355</v>
      </c>
      <c r="F167" s="99"/>
    </row>
    <row r="168" spans="1:6" ht="13.5" customHeight="1">
      <c r="A168" s="104" t="s">
        <v>163</v>
      </c>
      <c r="B168" s="185">
        <v>5683321</v>
      </c>
      <c r="C168" s="477">
        <v>5683321</v>
      </c>
      <c r="D168" s="439">
        <v>3026723</v>
      </c>
      <c r="E168" s="416">
        <f t="shared" si="7"/>
        <v>53.256238737878782</v>
      </c>
      <c r="F168" s="99"/>
    </row>
    <row r="169" spans="1:6" ht="13.5" customHeight="1">
      <c r="A169" s="104" t="s">
        <v>164</v>
      </c>
      <c r="B169" s="187"/>
      <c r="C169" s="477"/>
      <c r="D169" s="439"/>
      <c r="E169" s="416"/>
      <c r="F169" s="99"/>
    </row>
    <row r="170" spans="1:6" ht="13.5" customHeight="1">
      <c r="A170" s="108" t="s">
        <v>165</v>
      </c>
      <c r="B170" s="185">
        <v>26000</v>
      </c>
      <c r="C170" s="477">
        <v>434855</v>
      </c>
      <c r="D170" s="439">
        <v>418391</v>
      </c>
      <c r="E170" s="416">
        <f t="shared" si="7"/>
        <v>96.213910383921075</v>
      </c>
      <c r="F170" s="99"/>
    </row>
    <row r="171" spans="1:6" ht="13.5" customHeight="1">
      <c r="A171" s="108" t="s">
        <v>166</v>
      </c>
      <c r="B171" s="185">
        <v>3130000</v>
      </c>
      <c r="C171" s="477">
        <v>3137367</v>
      </c>
      <c r="D171" s="439">
        <v>954133</v>
      </c>
      <c r="E171" s="416">
        <f t="shared" si="7"/>
        <v>30.411902719700944</v>
      </c>
      <c r="F171" s="99"/>
    </row>
    <row r="172" spans="1:6" ht="13.5" customHeight="1">
      <c r="A172" s="108" t="s">
        <v>167</v>
      </c>
      <c r="B172" s="187"/>
      <c r="C172" s="477"/>
      <c r="D172" s="439"/>
      <c r="E172" s="416"/>
      <c r="F172" s="99"/>
    </row>
    <row r="173" spans="1:6" ht="13.5" customHeight="1">
      <c r="A173" s="108" t="s">
        <v>168</v>
      </c>
      <c r="B173" s="185">
        <v>495000</v>
      </c>
      <c r="C173" s="477">
        <v>495000</v>
      </c>
      <c r="D173" s="439">
        <v>222410</v>
      </c>
      <c r="E173" s="416">
        <f t="shared" si="7"/>
        <v>44.931313131313132</v>
      </c>
      <c r="F173" s="99"/>
    </row>
    <row r="174" spans="1:6" ht="13.5" customHeight="1">
      <c r="A174" s="108" t="s">
        <v>169</v>
      </c>
      <c r="B174" s="185">
        <v>220000</v>
      </c>
      <c r="C174" s="477">
        <v>220000</v>
      </c>
      <c r="D174" s="439">
        <v>111698</v>
      </c>
      <c r="E174" s="416">
        <f t="shared" si="7"/>
        <v>50.771818181818183</v>
      </c>
      <c r="F174" s="99"/>
    </row>
    <row r="175" spans="1:6" ht="13.5" customHeight="1">
      <c r="A175" s="108" t="s">
        <v>170</v>
      </c>
      <c r="B175" s="185">
        <v>23031000</v>
      </c>
      <c r="C175" s="477">
        <v>23427728</v>
      </c>
      <c r="D175" s="439">
        <v>16708529</v>
      </c>
      <c r="E175" s="416">
        <f t="shared" si="7"/>
        <v>71.319459573715378</v>
      </c>
      <c r="F175" s="99"/>
    </row>
    <row r="176" spans="1:6" ht="13.5" customHeight="1">
      <c r="A176" s="108" t="s">
        <v>171</v>
      </c>
      <c r="B176" s="185">
        <v>600000</v>
      </c>
      <c r="C176" s="477">
        <v>684063</v>
      </c>
      <c r="D176" s="439">
        <v>509421</v>
      </c>
      <c r="E176" s="416">
        <f t="shared" si="7"/>
        <v>74.469895316659432</v>
      </c>
      <c r="F176" s="99"/>
    </row>
    <row r="177" spans="1:6" ht="13.5" customHeight="1">
      <c r="A177" s="108" t="s">
        <v>172</v>
      </c>
      <c r="B177" s="185">
        <v>680000</v>
      </c>
      <c r="C177" s="477">
        <v>783500</v>
      </c>
      <c r="D177" s="439">
        <v>453920</v>
      </c>
      <c r="E177" s="416">
        <f t="shared" ref="E177:E237" si="9">SUM(D177/C177*100)</f>
        <v>57.93490746649649</v>
      </c>
      <c r="F177" s="99"/>
    </row>
    <row r="178" spans="1:6" ht="13.5" customHeight="1">
      <c r="A178" s="108" t="s">
        <v>173</v>
      </c>
      <c r="B178" s="185">
        <v>500000</v>
      </c>
      <c r="C178" s="477">
        <v>630972</v>
      </c>
      <c r="D178" s="439">
        <v>611472</v>
      </c>
      <c r="E178" s="416">
        <f t="shared" si="9"/>
        <v>96.90953005838611</v>
      </c>
      <c r="F178" s="99"/>
    </row>
    <row r="179" spans="1:6" ht="13.5" customHeight="1">
      <c r="A179" s="108" t="s">
        <v>174</v>
      </c>
      <c r="B179" s="185">
        <v>2662000</v>
      </c>
      <c r="C179" s="477">
        <v>2662000</v>
      </c>
      <c r="D179" s="439">
        <v>657801</v>
      </c>
      <c r="E179" s="416">
        <f t="shared" si="9"/>
        <v>24.710781367392936</v>
      </c>
      <c r="F179" s="99"/>
    </row>
    <row r="180" spans="1:6" ht="13.5" customHeight="1">
      <c r="A180" s="108" t="s">
        <v>175</v>
      </c>
      <c r="B180" s="185">
        <v>7000000</v>
      </c>
      <c r="C180" s="477">
        <v>13321721</v>
      </c>
      <c r="D180" s="439">
        <v>6589366</v>
      </c>
      <c r="E180" s="416">
        <f t="shared" si="9"/>
        <v>49.463323845319984</v>
      </c>
      <c r="F180" s="99"/>
    </row>
    <row r="181" spans="1:6" ht="13.5" customHeight="1">
      <c r="A181" s="108" t="s">
        <v>176</v>
      </c>
      <c r="B181" s="185">
        <v>5520000</v>
      </c>
      <c r="C181" s="477">
        <v>5891090</v>
      </c>
      <c r="D181" s="439">
        <v>3353887</v>
      </c>
      <c r="E181" s="416">
        <f t="shared" si="9"/>
        <v>56.931518615400542</v>
      </c>
      <c r="F181" s="99"/>
    </row>
    <row r="182" spans="1:6" ht="13.5" customHeight="1">
      <c r="A182" s="108" t="s">
        <v>177</v>
      </c>
      <c r="B182" s="185">
        <v>140000</v>
      </c>
      <c r="C182" s="477">
        <v>140000</v>
      </c>
      <c r="D182" s="439">
        <v>36711</v>
      </c>
      <c r="E182" s="416">
        <f t="shared" si="9"/>
        <v>26.222142857142856</v>
      </c>
      <c r="F182" s="99"/>
    </row>
    <row r="183" spans="1:6" ht="13.5" customHeight="1">
      <c r="A183" s="108" t="s">
        <v>505</v>
      </c>
      <c r="B183" s="187"/>
      <c r="C183" s="477">
        <v>149906</v>
      </c>
      <c r="D183" s="439">
        <v>50000</v>
      </c>
      <c r="E183" s="416">
        <f t="shared" si="9"/>
        <v>33.354235320801031</v>
      </c>
      <c r="F183" s="99"/>
    </row>
    <row r="184" spans="1:6" ht="13.5" customHeight="1">
      <c r="A184" s="110" t="s">
        <v>178</v>
      </c>
      <c r="B184" s="185">
        <v>11922000</v>
      </c>
      <c r="C184" s="477">
        <v>11433639</v>
      </c>
      <c r="D184" s="439">
        <v>5814628</v>
      </c>
      <c r="E184" s="416">
        <f t="shared" si="9"/>
        <v>50.855445059967352</v>
      </c>
      <c r="F184" s="99"/>
    </row>
    <row r="185" spans="1:6" ht="13.5" customHeight="1">
      <c r="A185" s="108" t="s">
        <v>179</v>
      </c>
      <c r="B185" s="185">
        <v>3768000</v>
      </c>
      <c r="C185" s="477">
        <v>3768000</v>
      </c>
      <c r="D185" s="439">
        <v>1875000</v>
      </c>
      <c r="E185" s="416">
        <f t="shared" si="9"/>
        <v>49.761146496815286</v>
      </c>
      <c r="F185" s="99"/>
    </row>
    <row r="186" spans="1:6" ht="13.5" customHeight="1">
      <c r="A186" s="108" t="s">
        <v>180</v>
      </c>
      <c r="B186" s="187"/>
      <c r="C186" s="477">
        <v>476</v>
      </c>
      <c r="D186" s="439">
        <v>476</v>
      </c>
      <c r="E186" s="416">
        <f t="shared" si="9"/>
        <v>100</v>
      </c>
      <c r="F186" s="99"/>
    </row>
    <row r="187" spans="1:6" ht="13.5" customHeight="1">
      <c r="A187" s="108" t="s">
        <v>181</v>
      </c>
      <c r="B187" s="185">
        <v>150000</v>
      </c>
      <c r="C187" s="477">
        <v>1102523</v>
      </c>
      <c r="D187" s="439">
        <v>1041213</v>
      </c>
      <c r="E187" s="416">
        <f t="shared" si="9"/>
        <v>94.439118276897631</v>
      </c>
      <c r="F187" s="99"/>
    </row>
    <row r="188" spans="1:6" ht="13.5" customHeight="1">
      <c r="A188" s="111" t="s">
        <v>182</v>
      </c>
      <c r="B188" s="418">
        <f>SUM(B170:B187)</f>
        <v>59844000</v>
      </c>
      <c r="C188" s="418">
        <f t="shared" ref="C188:D188" si="10">SUM(C170:C187)</f>
        <v>68282840</v>
      </c>
      <c r="D188" s="418">
        <f t="shared" si="10"/>
        <v>39409056</v>
      </c>
      <c r="E188" s="416">
        <f t="shared" si="9"/>
        <v>57.714436013499146</v>
      </c>
      <c r="F188" s="99"/>
    </row>
    <row r="189" spans="1:6" ht="13.5" customHeight="1">
      <c r="A189" s="104" t="s">
        <v>183</v>
      </c>
      <c r="B189" s="408"/>
      <c r="C189" s="408"/>
      <c r="E189" s="416"/>
      <c r="F189" s="99"/>
    </row>
    <row r="190" spans="1:6" ht="13.5" customHeight="1">
      <c r="A190" s="104" t="s">
        <v>184</v>
      </c>
      <c r="B190" s="408"/>
      <c r="C190" s="408"/>
      <c r="E190" s="416"/>
      <c r="F190" s="99"/>
    </row>
    <row r="191" spans="1:6" ht="13.5" customHeight="1">
      <c r="A191" s="116" t="s">
        <v>185</v>
      </c>
      <c r="B191" s="408"/>
      <c r="C191" s="408"/>
      <c r="E191" s="416"/>
      <c r="F191" s="99"/>
    </row>
    <row r="192" spans="1:6" ht="13.5" customHeight="1">
      <c r="A192" s="108" t="s">
        <v>186</v>
      </c>
      <c r="B192" s="408"/>
      <c r="C192" s="408"/>
      <c r="E192" s="416"/>
      <c r="F192" s="99"/>
    </row>
    <row r="193" spans="1:6" ht="13.5" customHeight="1">
      <c r="A193" s="108" t="s">
        <v>187</v>
      </c>
      <c r="B193" s="408"/>
      <c r="C193" s="408"/>
      <c r="E193" s="416"/>
      <c r="F193" s="99"/>
    </row>
    <row r="194" spans="1:6" ht="13.5" customHeight="1">
      <c r="A194" s="108" t="s">
        <v>188</v>
      </c>
      <c r="B194" s="408"/>
      <c r="C194" s="408"/>
      <c r="E194" s="416"/>
      <c r="F194" s="99"/>
    </row>
    <row r="195" spans="1:6" ht="13.5" customHeight="1">
      <c r="A195" s="104" t="s">
        <v>189</v>
      </c>
      <c r="B195" s="408"/>
      <c r="C195" s="408">
        <v>2653487</v>
      </c>
      <c r="D195" s="402">
        <v>2425862</v>
      </c>
      <c r="E195" s="416">
        <f t="shared" si="9"/>
        <v>91.421665152307128</v>
      </c>
      <c r="F195" s="99"/>
    </row>
    <row r="196" spans="1:6" ht="13.5" customHeight="1">
      <c r="A196" s="104" t="s">
        <v>190</v>
      </c>
      <c r="B196" s="408"/>
      <c r="C196" s="408">
        <v>28169675</v>
      </c>
      <c r="D196" s="402">
        <v>19913376</v>
      </c>
      <c r="E196" s="416">
        <f t="shared" si="9"/>
        <v>70.690826216489896</v>
      </c>
      <c r="F196" s="99"/>
    </row>
    <row r="197" spans="1:6" ht="13.5" customHeight="1">
      <c r="A197" s="104" t="s">
        <v>191</v>
      </c>
      <c r="B197" s="408"/>
      <c r="C197" s="408"/>
      <c r="E197" s="416"/>
      <c r="F197" s="99"/>
    </row>
    <row r="198" spans="1:6" ht="13.5" customHeight="1">
      <c r="A198" s="108" t="s">
        <v>192</v>
      </c>
      <c r="B198" s="408"/>
      <c r="C198" s="408"/>
      <c r="E198" s="416"/>
      <c r="F198" s="99"/>
    </row>
    <row r="199" spans="1:6" ht="13.5" customHeight="1">
      <c r="A199" s="108" t="s">
        <v>193</v>
      </c>
      <c r="B199" s="408"/>
      <c r="C199" s="408"/>
      <c r="E199" s="416"/>
      <c r="F199" s="99"/>
    </row>
    <row r="200" spans="1:6" ht="13.5" customHeight="1">
      <c r="A200" s="108" t="s">
        <v>194</v>
      </c>
      <c r="B200" s="408"/>
      <c r="C200" s="408"/>
      <c r="E200" s="416"/>
      <c r="F200" s="99"/>
    </row>
    <row r="201" spans="1:6" ht="13.5" customHeight="1">
      <c r="A201" s="108" t="s">
        <v>195</v>
      </c>
      <c r="B201" s="408"/>
      <c r="C201" s="408"/>
      <c r="E201" s="416"/>
      <c r="F201" s="99"/>
    </row>
    <row r="202" spans="1:6" ht="13.5" customHeight="1">
      <c r="A202" s="108" t="s">
        <v>196</v>
      </c>
      <c r="B202" s="408"/>
      <c r="C202" s="408"/>
      <c r="E202" s="416"/>
      <c r="F202" s="99"/>
    </row>
    <row r="203" spans="1:6" ht="13.5" customHeight="1">
      <c r="A203" s="104" t="s">
        <v>197</v>
      </c>
      <c r="B203" s="408"/>
      <c r="C203" s="408"/>
      <c r="E203" s="416"/>
      <c r="F203" s="99"/>
    </row>
    <row r="204" spans="1:6" ht="13.5" customHeight="1">
      <c r="A204" s="117" t="s">
        <v>150</v>
      </c>
      <c r="B204" s="418">
        <f>B188+B168+B167+B195+B196</f>
        <v>109245178</v>
      </c>
      <c r="C204" s="418">
        <f t="shared" ref="C204:D204" si="11">C188+C168+C167+C195+C196</f>
        <v>148507180</v>
      </c>
      <c r="D204" s="418">
        <f t="shared" si="11"/>
        <v>85754307</v>
      </c>
      <c r="E204" s="416">
        <f t="shared" si="9"/>
        <v>57.744216138236546</v>
      </c>
      <c r="F204" s="99"/>
    </row>
    <row r="205" spans="1:6" ht="13.5" customHeight="1">
      <c r="B205" s="408"/>
      <c r="C205" s="408"/>
      <c r="E205" s="416"/>
      <c r="F205" s="99"/>
    </row>
    <row r="206" spans="1:6" s="132" customFormat="1" ht="13.5" customHeight="1">
      <c r="A206" s="104"/>
      <c r="B206" s="426"/>
      <c r="C206" s="426"/>
      <c r="E206" s="416"/>
      <c r="F206" s="131"/>
    </row>
    <row r="207" spans="1:6" s="136" customFormat="1" ht="13.5" customHeight="1">
      <c r="A207" s="144" t="s">
        <v>202</v>
      </c>
      <c r="B207" s="427"/>
      <c r="C207" s="427"/>
      <c r="E207" s="416"/>
      <c r="F207" s="135"/>
    </row>
    <row r="208" spans="1:6" s="136" customFormat="1" ht="13.5" customHeight="1">
      <c r="A208" s="104" t="s">
        <v>162</v>
      </c>
      <c r="B208" s="157">
        <v>139168031</v>
      </c>
      <c r="C208" s="451">
        <v>156430191</v>
      </c>
      <c r="D208" s="473">
        <v>83721877</v>
      </c>
      <c r="E208" s="416">
        <f t="shared" si="9"/>
        <v>53.520280493680403</v>
      </c>
      <c r="F208" s="135"/>
    </row>
    <row r="209" spans="1:6" s="136" customFormat="1" ht="13.5" customHeight="1">
      <c r="A209" s="104" t="s">
        <v>163</v>
      </c>
      <c r="B209" s="157">
        <v>17965483</v>
      </c>
      <c r="C209" s="451">
        <v>20368519</v>
      </c>
      <c r="D209" s="473">
        <v>10712938</v>
      </c>
      <c r="E209" s="416">
        <f t="shared" si="9"/>
        <v>52.595566717442729</v>
      </c>
      <c r="F209" s="135"/>
    </row>
    <row r="210" spans="1:6" s="136" customFormat="1" ht="13.5" customHeight="1">
      <c r="A210" s="104" t="s">
        <v>164</v>
      </c>
      <c r="B210" s="157"/>
      <c r="C210" s="451"/>
      <c r="D210" s="473"/>
      <c r="E210" s="416"/>
      <c r="F210" s="135"/>
    </row>
    <row r="211" spans="1:6" s="136" customFormat="1" ht="13.5" customHeight="1">
      <c r="A211" s="108" t="s">
        <v>165</v>
      </c>
      <c r="B211" s="157">
        <v>4000000</v>
      </c>
      <c r="C211" s="451">
        <v>5000000</v>
      </c>
      <c r="D211" s="473">
        <v>3273898</v>
      </c>
      <c r="E211" s="416">
        <f t="shared" si="9"/>
        <v>65.477959999999996</v>
      </c>
      <c r="F211" s="135"/>
    </row>
    <row r="212" spans="1:6" s="136" customFormat="1" ht="13.5" customHeight="1">
      <c r="A212" s="108" t="s">
        <v>166</v>
      </c>
      <c r="B212" s="157">
        <v>30100000</v>
      </c>
      <c r="C212" s="451">
        <v>27517685</v>
      </c>
      <c r="D212" s="473">
        <v>10964016</v>
      </c>
      <c r="E212" s="416">
        <f t="shared" si="9"/>
        <v>39.843526081499952</v>
      </c>
      <c r="F212" s="135"/>
    </row>
    <row r="213" spans="1:6" s="136" customFormat="1" ht="13.5" customHeight="1">
      <c r="A213" s="108" t="s">
        <v>167</v>
      </c>
      <c r="B213" s="157"/>
      <c r="C213" s="451"/>
      <c r="D213" s="473"/>
      <c r="E213" s="416"/>
      <c r="F213" s="135"/>
    </row>
    <row r="214" spans="1:6" s="136" customFormat="1" ht="13.5" customHeight="1">
      <c r="A214" s="108" t="s">
        <v>168</v>
      </c>
      <c r="B214" s="157">
        <v>335000</v>
      </c>
      <c r="C214" s="451">
        <v>245000</v>
      </c>
      <c r="D214" s="473">
        <v>92561</v>
      </c>
      <c r="E214" s="416">
        <f t="shared" si="9"/>
        <v>37.78</v>
      </c>
      <c r="F214" s="135"/>
    </row>
    <row r="215" spans="1:6" s="136" customFormat="1" ht="13.5" customHeight="1">
      <c r="A215" s="108" t="s">
        <v>169</v>
      </c>
      <c r="B215" s="157">
        <v>1080000</v>
      </c>
      <c r="C215" s="451">
        <v>1170000</v>
      </c>
      <c r="D215" s="473">
        <v>664584</v>
      </c>
      <c r="E215" s="416">
        <f t="shared" si="9"/>
        <v>56.802051282051281</v>
      </c>
      <c r="F215" s="135"/>
    </row>
    <row r="216" spans="1:6" s="136" customFormat="1" ht="13.5" customHeight="1">
      <c r="A216" s="108" t="s">
        <v>170</v>
      </c>
      <c r="B216" s="157">
        <v>44056072</v>
      </c>
      <c r="C216" s="451">
        <v>44056072</v>
      </c>
      <c r="D216" s="473">
        <v>16340784</v>
      </c>
      <c r="E216" s="416">
        <f t="shared" si="9"/>
        <v>37.090878188141694</v>
      </c>
      <c r="F216" s="135"/>
    </row>
    <row r="217" spans="1:6" s="136" customFormat="1" ht="13.5" customHeight="1">
      <c r="A217" s="108" t="s">
        <v>171</v>
      </c>
      <c r="B217" s="157">
        <v>2160000</v>
      </c>
      <c r="C217" s="451">
        <v>4471424</v>
      </c>
      <c r="D217" s="473">
        <v>4471424</v>
      </c>
      <c r="E217" s="416">
        <f t="shared" si="9"/>
        <v>100</v>
      </c>
      <c r="F217" s="135"/>
    </row>
    <row r="218" spans="1:6" s="136" customFormat="1" ht="13.5" customHeight="1">
      <c r="A218" s="108" t="s">
        <v>172</v>
      </c>
      <c r="B218" s="157">
        <v>50000</v>
      </c>
      <c r="C218" s="451">
        <v>50000</v>
      </c>
      <c r="D218" s="473"/>
      <c r="E218" s="416">
        <f t="shared" si="9"/>
        <v>0</v>
      </c>
      <c r="F218" s="135"/>
    </row>
    <row r="219" spans="1:6" s="136" customFormat="1" ht="13.5" customHeight="1">
      <c r="A219" s="108" t="s">
        <v>173</v>
      </c>
      <c r="B219" s="157">
        <v>1100000</v>
      </c>
      <c r="C219" s="451">
        <v>3819618</v>
      </c>
      <c r="D219" s="473">
        <v>3819618</v>
      </c>
      <c r="E219" s="416">
        <f t="shared" si="9"/>
        <v>100</v>
      </c>
      <c r="F219" s="135"/>
    </row>
    <row r="220" spans="1:6" s="136" customFormat="1" ht="13.5" customHeight="1">
      <c r="A220" s="108" t="s">
        <v>174</v>
      </c>
      <c r="B220" s="157"/>
      <c r="C220" s="451">
        <v>5540000</v>
      </c>
      <c r="D220" s="473"/>
      <c r="E220" s="416">
        <f t="shared" si="9"/>
        <v>0</v>
      </c>
      <c r="F220" s="135"/>
    </row>
    <row r="221" spans="1:6" s="136" customFormat="1" ht="13.5" customHeight="1">
      <c r="A221" s="108" t="s">
        <v>175</v>
      </c>
      <c r="B221" s="157">
        <v>3940000</v>
      </c>
      <c r="C221" s="451">
        <v>3940000</v>
      </c>
      <c r="D221" s="473">
        <v>1675700</v>
      </c>
      <c r="E221" s="416">
        <f t="shared" si="9"/>
        <v>42.530456852791879</v>
      </c>
      <c r="F221" s="135"/>
    </row>
    <row r="222" spans="1:6" s="136" customFormat="1" ht="13.5" customHeight="1">
      <c r="A222" s="108" t="s">
        <v>176</v>
      </c>
      <c r="B222" s="157">
        <v>2800000</v>
      </c>
      <c r="C222" s="451">
        <v>2677704</v>
      </c>
      <c r="D222" s="473">
        <v>1579831</v>
      </c>
      <c r="E222" s="416">
        <f t="shared" si="9"/>
        <v>58.999463719664313</v>
      </c>
      <c r="F222" s="135"/>
    </row>
    <row r="223" spans="1:6" s="136" customFormat="1" ht="13.5" customHeight="1">
      <c r="A223" s="108" t="s">
        <v>177</v>
      </c>
      <c r="B223" s="157"/>
      <c r="C223" s="451">
        <v>13296</v>
      </c>
      <c r="D223" s="473">
        <v>13296</v>
      </c>
      <c r="E223" s="416">
        <f t="shared" si="9"/>
        <v>100</v>
      </c>
      <c r="F223" s="135"/>
    </row>
    <row r="224" spans="1:6" s="136" customFormat="1" ht="13.5" customHeight="1">
      <c r="A224" s="108" t="s">
        <v>505</v>
      </c>
      <c r="B224" s="157"/>
      <c r="C224" s="451"/>
      <c r="D224" s="473"/>
      <c r="E224" s="416"/>
      <c r="F224" s="135"/>
    </row>
    <row r="225" spans="1:6" s="136" customFormat="1" ht="13.5" customHeight="1">
      <c r="A225" s="110" t="s">
        <v>178</v>
      </c>
      <c r="B225" s="157">
        <v>23600000</v>
      </c>
      <c r="C225" s="451">
        <v>25083571</v>
      </c>
      <c r="D225" s="473">
        <v>9524253</v>
      </c>
      <c r="E225" s="416">
        <f t="shared" si="9"/>
        <v>37.970084084120238</v>
      </c>
      <c r="F225" s="135"/>
    </row>
    <row r="226" spans="1:6" s="136" customFormat="1" ht="13.5" customHeight="1">
      <c r="A226" s="108" t="s">
        <v>179</v>
      </c>
      <c r="B226" s="157"/>
      <c r="C226" s="488">
        <v>581000</v>
      </c>
      <c r="D226" s="473">
        <v>581000</v>
      </c>
      <c r="E226" s="416">
        <f t="shared" si="9"/>
        <v>100</v>
      </c>
      <c r="F226" s="135"/>
    </row>
    <row r="227" spans="1:6" s="136" customFormat="1" ht="13.5" customHeight="1">
      <c r="A227" s="108" t="s">
        <v>180</v>
      </c>
      <c r="B227" s="157"/>
      <c r="C227" s="488"/>
      <c r="D227" s="473"/>
      <c r="E227" s="416"/>
      <c r="F227" s="135"/>
    </row>
    <row r="228" spans="1:6" s="136" customFormat="1" ht="13.5" customHeight="1">
      <c r="A228" s="108" t="s">
        <v>181</v>
      </c>
      <c r="B228" s="157">
        <v>50000</v>
      </c>
      <c r="C228" s="451">
        <v>159056</v>
      </c>
      <c r="D228" s="473">
        <v>111502</v>
      </c>
      <c r="E228" s="416">
        <f t="shared" si="9"/>
        <v>70.102353887938847</v>
      </c>
      <c r="F228" s="135"/>
    </row>
    <row r="229" spans="1:6" s="136" customFormat="1" ht="13.5" customHeight="1">
      <c r="A229" s="111" t="s">
        <v>182</v>
      </c>
      <c r="B229" s="157">
        <v>113271072</v>
      </c>
      <c r="C229" s="412">
        <f>SUM(C211:C228)</f>
        <v>124324426</v>
      </c>
      <c r="D229" s="411">
        <f>SUM(D211:D228)</f>
        <v>53112467</v>
      </c>
      <c r="E229" s="416">
        <f t="shared" si="9"/>
        <v>42.720862431329465</v>
      </c>
      <c r="F229" s="135"/>
    </row>
    <row r="230" spans="1:6" s="136" customFormat="1" ht="13.5" customHeight="1">
      <c r="A230" s="104" t="s">
        <v>183</v>
      </c>
      <c r="B230" s="157"/>
      <c r="C230" s="427"/>
      <c r="D230" s="490"/>
      <c r="E230" s="416"/>
      <c r="F230" s="135"/>
    </row>
    <row r="231" spans="1:6" s="136" customFormat="1" ht="13.5" customHeight="1">
      <c r="A231" s="104" t="s">
        <v>184</v>
      </c>
      <c r="B231" s="157">
        <v>4104000</v>
      </c>
      <c r="C231" s="451">
        <v>4104000</v>
      </c>
      <c r="D231" s="473">
        <v>2052000</v>
      </c>
      <c r="E231" s="416">
        <f t="shared" si="9"/>
        <v>50</v>
      </c>
      <c r="F231" s="135"/>
    </row>
    <row r="232" spans="1:6" s="136" customFormat="1" ht="13.5" customHeight="1">
      <c r="A232" s="116" t="s">
        <v>185</v>
      </c>
      <c r="B232" s="157">
        <v>4104000</v>
      </c>
      <c r="C232" s="451">
        <v>4104000</v>
      </c>
      <c r="D232" s="473">
        <v>2052000</v>
      </c>
      <c r="E232" s="416">
        <f t="shared" si="9"/>
        <v>50</v>
      </c>
      <c r="F232" s="135"/>
    </row>
    <row r="233" spans="1:6" s="136" customFormat="1" ht="13.5" customHeight="1">
      <c r="A233" s="108" t="s">
        <v>186</v>
      </c>
      <c r="B233" s="157"/>
      <c r="C233" s="451"/>
      <c r="D233" s="473"/>
      <c r="E233" s="416"/>
      <c r="F233" s="135"/>
    </row>
    <row r="234" spans="1:6" s="136" customFormat="1" ht="13.5" customHeight="1">
      <c r="A234" s="108" t="s">
        <v>187</v>
      </c>
      <c r="B234" s="157"/>
      <c r="C234" s="451"/>
      <c r="D234" s="473"/>
      <c r="E234" s="416"/>
      <c r="F234" s="135"/>
    </row>
    <row r="235" spans="1:6" s="136" customFormat="1" ht="13.5" customHeight="1">
      <c r="A235" s="108" t="s">
        <v>188</v>
      </c>
      <c r="B235" s="157"/>
      <c r="C235" s="451"/>
      <c r="D235" s="473"/>
      <c r="E235" s="416"/>
      <c r="F235" s="135"/>
    </row>
    <row r="236" spans="1:6" s="136" customFormat="1" ht="13.5" customHeight="1">
      <c r="A236" s="104" t="s">
        <v>189</v>
      </c>
      <c r="B236" s="157"/>
      <c r="C236" s="451">
        <v>1926991</v>
      </c>
      <c r="D236" s="473">
        <v>1926991</v>
      </c>
      <c r="E236" s="416">
        <f t="shared" si="9"/>
        <v>100</v>
      </c>
      <c r="F236" s="135"/>
    </row>
    <row r="237" spans="1:6" s="136" customFormat="1" ht="13.5" customHeight="1">
      <c r="A237" s="104" t="s">
        <v>190</v>
      </c>
      <c r="B237" s="157"/>
      <c r="C237" s="451">
        <v>13184385</v>
      </c>
      <c r="D237" s="473">
        <v>13184384</v>
      </c>
      <c r="E237" s="416">
        <f t="shared" si="9"/>
        <v>99.999992415270029</v>
      </c>
      <c r="F237" s="135"/>
    </row>
    <row r="238" spans="1:6" s="136" customFormat="1" ht="13.5" customHeight="1">
      <c r="A238" s="104" t="s">
        <v>191</v>
      </c>
      <c r="B238" s="157"/>
      <c r="C238" s="451"/>
      <c r="D238" s="473"/>
      <c r="E238" s="416"/>
      <c r="F238" s="135"/>
    </row>
    <row r="239" spans="1:6" s="136" customFormat="1" ht="13.5" customHeight="1">
      <c r="A239" s="108" t="s">
        <v>192</v>
      </c>
      <c r="B239" s="157"/>
      <c r="C239" s="451"/>
      <c r="D239" s="473"/>
      <c r="E239" s="416"/>
      <c r="F239" s="135"/>
    </row>
    <row r="240" spans="1:6" s="136" customFormat="1" ht="13.5" customHeight="1">
      <c r="A240" s="108" t="s">
        <v>193</v>
      </c>
      <c r="B240" s="157"/>
      <c r="C240" s="451"/>
      <c r="D240" s="473"/>
      <c r="E240" s="416"/>
      <c r="F240" s="135"/>
    </row>
    <row r="241" spans="1:6" s="136" customFormat="1" ht="13.5" customHeight="1">
      <c r="A241" s="108" t="s">
        <v>194</v>
      </c>
      <c r="B241" s="157"/>
      <c r="C241" s="451"/>
      <c r="D241" s="473"/>
      <c r="E241" s="416"/>
      <c r="F241" s="135"/>
    </row>
    <row r="242" spans="1:6" s="136" customFormat="1" ht="13.5" customHeight="1">
      <c r="A242" s="108" t="s">
        <v>195</v>
      </c>
      <c r="B242" s="157"/>
      <c r="C242" s="451"/>
      <c r="D242" s="473"/>
      <c r="E242" s="416"/>
      <c r="F242" s="135"/>
    </row>
    <row r="243" spans="1:6" s="136" customFormat="1" ht="13.5" customHeight="1">
      <c r="A243" s="108" t="s">
        <v>196</v>
      </c>
      <c r="B243" s="157"/>
      <c r="C243" s="451"/>
      <c r="D243" s="473"/>
      <c r="E243" s="416"/>
      <c r="F243" s="135"/>
    </row>
    <row r="244" spans="1:6" s="136" customFormat="1" ht="13.5" customHeight="1">
      <c r="A244" s="104" t="s">
        <v>197</v>
      </c>
      <c r="B244" s="157"/>
      <c r="C244" s="451"/>
      <c r="D244" s="450"/>
      <c r="E244" s="416"/>
      <c r="F244" s="135"/>
    </row>
    <row r="245" spans="1:6" s="136" customFormat="1" ht="13.5" customHeight="1">
      <c r="A245" s="117" t="s">
        <v>150</v>
      </c>
      <c r="B245" s="158">
        <f>B208+B209+B229+B231+B210</f>
        <v>274508586</v>
      </c>
      <c r="C245" s="158">
        <f>C208+C209+C229+C231+C210+C236+C237</f>
        <v>320338512</v>
      </c>
      <c r="D245" s="158">
        <f>D208+D209+D229+D231+D210+D236+D237</f>
        <v>164710657</v>
      </c>
      <c r="E245" s="416">
        <f t="shared" ref="E245" si="12">SUM(D245/C245*100)</f>
        <v>51.417688111131646</v>
      </c>
      <c r="F245" s="135"/>
    </row>
    <row r="246" spans="1:6" s="136" customFormat="1" ht="13.5" customHeight="1">
      <c r="A246" s="159"/>
      <c r="B246" s="427"/>
      <c r="C246" s="427"/>
      <c r="E246" s="416"/>
      <c r="F246" s="135"/>
    </row>
    <row r="247" spans="1:6" s="136" customFormat="1" ht="13.5" customHeight="1">
      <c r="A247" s="160" t="s">
        <v>203</v>
      </c>
      <c r="B247" s="427"/>
      <c r="C247" s="427"/>
      <c r="E247" s="416"/>
      <c r="F247" s="135"/>
    </row>
    <row r="248" spans="1:6" s="136" customFormat="1" ht="13.5" customHeight="1">
      <c r="A248" s="104" t="s">
        <v>162</v>
      </c>
      <c r="B248" s="188">
        <v>846707511</v>
      </c>
      <c r="C248" s="451">
        <v>870254766</v>
      </c>
      <c r="D248" s="491">
        <v>443652850</v>
      </c>
      <c r="E248" s="416">
        <f>SUM(D248/C248*100)</f>
        <v>50.979651859786536</v>
      </c>
      <c r="F248" s="135"/>
    </row>
    <row r="249" spans="1:6" s="136" customFormat="1" ht="13.5" customHeight="1">
      <c r="A249" s="104" t="s">
        <v>163</v>
      </c>
      <c r="B249" s="188">
        <v>92462805</v>
      </c>
      <c r="C249" s="451">
        <v>95290057</v>
      </c>
      <c r="D249" s="491">
        <v>49101447</v>
      </c>
      <c r="E249" s="416">
        <f t="shared" ref="E249:E285" si="13">SUM(D249/C249*100)</f>
        <v>51.528405529235854</v>
      </c>
      <c r="F249" s="135"/>
    </row>
    <row r="250" spans="1:6" s="136" customFormat="1" ht="13.5" customHeight="1">
      <c r="A250" s="104" t="s">
        <v>164</v>
      </c>
      <c r="B250" s="188"/>
      <c r="C250" s="451"/>
      <c r="D250" s="491"/>
      <c r="E250" s="416"/>
      <c r="F250" s="135"/>
    </row>
    <row r="251" spans="1:6" s="136" customFormat="1" ht="13.5" customHeight="1">
      <c r="A251" s="108" t="s">
        <v>165</v>
      </c>
      <c r="B251" s="188">
        <v>10159166</v>
      </c>
      <c r="C251" s="451">
        <v>11909541</v>
      </c>
      <c r="D251" s="491">
        <v>10610141</v>
      </c>
      <c r="E251" s="416">
        <f t="shared" si="13"/>
        <v>89.089419986882788</v>
      </c>
      <c r="F251" s="135"/>
    </row>
    <row r="252" spans="1:6" s="136" customFormat="1" ht="13.5" customHeight="1">
      <c r="A252" s="108" t="s">
        <v>166</v>
      </c>
      <c r="B252" s="188">
        <v>6072333</v>
      </c>
      <c r="C252" s="451">
        <v>9234524</v>
      </c>
      <c r="D252" s="491">
        <v>7435975</v>
      </c>
      <c r="E252" s="416">
        <f t="shared" si="13"/>
        <v>80.523641500092481</v>
      </c>
      <c r="F252" s="135"/>
    </row>
    <row r="253" spans="1:6" s="136" customFormat="1" ht="13.5" customHeight="1">
      <c r="A253" s="108" t="s">
        <v>167</v>
      </c>
      <c r="B253" s="188"/>
      <c r="C253" s="452"/>
      <c r="D253" s="492"/>
      <c r="E253" s="416"/>
      <c r="F253" s="135"/>
    </row>
    <row r="254" spans="1:6" s="136" customFormat="1" ht="13.5" customHeight="1">
      <c r="A254" s="108" t="s">
        <v>168</v>
      </c>
      <c r="B254" s="188">
        <v>5533395</v>
      </c>
      <c r="C254" s="451">
        <v>6336517</v>
      </c>
      <c r="D254" s="491">
        <v>5628197</v>
      </c>
      <c r="E254" s="416">
        <f t="shared" si="13"/>
        <v>88.821619195529649</v>
      </c>
      <c r="F254" s="135"/>
    </row>
    <row r="255" spans="1:6" s="136" customFormat="1" ht="13.5" customHeight="1">
      <c r="A255" s="108" t="s">
        <v>169</v>
      </c>
      <c r="B255" s="188">
        <v>2680302</v>
      </c>
      <c r="C255" s="451">
        <v>2769830</v>
      </c>
      <c r="D255" s="491">
        <v>1373580</v>
      </c>
      <c r="E255" s="416">
        <f t="shared" si="13"/>
        <v>49.590769108573454</v>
      </c>
      <c r="F255" s="135"/>
    </row>
    <row r="256" spans="1:6" s="136" customFormat="1" ht="13.5" customHeight="1">
      <c r="A256" s="108" t="s">
        <v>170</v>
      </c>
      <c r="B256" s="188">
        <v>53538717</v>
      </c>
      <c r="C256" s="451">
        <v>54382324</v>
      </c>
      <c r="D256" s="491">
        <v>26257900</v>
      </c>
      <c r="E256" s="416">
        <f t="shared" si="13"/>
        <v>48.283887242479743</v>
      </c>
      <c r="F256" s="135"/>
    </row>
    <row r="257" spans="1:6" s="136" customFormat="1" ht="13.5" customHeight="1">
      <c r="A257" s="108" t="s">
        <v>171</v>
      </c>
      <c r="B257" s="188">
        <v>39225000</v>
      </c>
      <c r="C257" s="451">
        <v>34486000</v>
      </c>
      <c r="D257" s="491">
        <v>17677814</v>
      </c>
      <c r="E257" s="416">
        <f t="shared" si="13"/>
        <v>51.260842080844405</v>
      </c>
      <c r="F257" s="135"/>
    </row>
    <row r="258" spans="1:6" s="136" customFormat="1" ht="13.5" customHeight="1">
      <c r="A258" s="108" t="s">
        <v>172</v>
      </c>
      <c r="B258" s="188">
        <v>2421932</v>
      </c>
      <c r="C258" s="451">
        <v>2767180</v>
      </c>
      <c r="D258" s="491">
        <v>2260108</v>
      </c>
      <c r="E258" s="416">
        <f t="shared" si="13"/>
        <v>81.675496353688587</v>
      </c>
      <c r="F258" s="135"/>
    </row>
    <row r="259" spans="1:6" s="136" customFormat="1" ht="13.5" customHeight="1">
      <c r="A259" s="108" t="s">
        <v>173</v>
      </c>
      <c r="B259" s="188">
        <v>3446917</v>
      </c>
      <c r="C259" s="451">
        <v>3765854</v>
      </c>
      <c r="D259" s="491">
        <v>2690368</v>
      </c>
      <c r="E259" s="416">
        <f t="shared" si="13"/>
        <v>71.441112693163362</v>
      </c>
      <c r="F259" s="135"/>
    </row>
    <row r="260" spans="1:6" s="136" customFormat="1" ht="13.5" customHeight="1">
      <c r="A260" s="108" t="s">
        <v>174</v>
      </c>
      <c r="B260" s="188">
        <v>1155556</v>
      </c>
      <c r="C260" s="451">
        <v>449822</v>
      </c>
      <c r="D260" s="491">
        <v>0</v>
      </c>
      <c r="E260" s="416">
        <f t="shared" si="13"/>
        <v>0</v>
      </c>
      <c r="F260" s="135"/>
    </row>
    <row r="261" spans="1:6" s="136" customFormat="1" ht="13.5" customHeight="1">
      <c r="A261" s="108" t="s">
        <v>175</v>
      </c>
      <c r="B261" s="188">
        <v>115292920</v>
      </c>
      <c r="C261" s="451">
        <v>120718923</v>
      </c>
      <c r="D261" s="491">
        <v>87325678</v>
      </c>
      <c r="E261" s="416">
        <f t="shared" si="13"/>
        <v>72.338019450355759</v>
      </c>
      <c r="F261" s="135"/>
    </row>
    <row r="262" spans="1:6" s="136" customFormat="1" ht="13.5" customHeight="1">
      <c r="A262" s="108" t="s">
        <v>176</v>
      </c>
      <c r="B262" s="188">
        <v>5078272</v>
      </c>
      <c r="C262" s="451">
        <v>10914661</v>
      </c>
      <c r="D262" s="491">
        <v>8159976</v>
      </c>
      <c r="E262" s="416">
        <f t="shared" si="13"/>
        <v>74.76160734630237</v>
      </c>
      <c r="F262" s="135"/>
    </row>
    <row r="263" spans="1:6" s="136" customFormat="1" ht="13.5" customHeight="1">
      <c r="A263" s="108" t="s">
        <v>177</v>
      </c>
      <c r="B263" s="188">
        <v>164115</v>
      </c>
      <c r="C263" s="451">
        <v>227846</v>
      </c>
      <c r="D263" s="491">
        <v>172974</v>
      </c>
      <c r="E263" s="416">
        <f t="shared" si="13"/>
        <v>75.917066790727077</v>
      </c>
      <c r="F263" s="135"/>
    </row>
    <row r="264" spans="1:6" s="136" customFormat="1" ht="13.5" customHeight="1">
      <c r="A264" s="108" t="s">
        <v>505</v>
      </c>
      <c r="B264" s="188"/>
      <c r="C264" s="451">
        <v>1267402</v>
      </c>
      <c r="D264" s="491">
        <v>1267402</v>
      </c>
      <c r="E264" s="416">
        <f t="shared" si="13"/>
        <v>100</v>
      </c>
      <c r="F264" s="135"/>
    </row>
    <row r="265" spans="1:6" s="136" customFormat="1" ht="13.5" customHeight="1">
      <c r="A265" s="110" t="s">
        <v>178</v>
      </c>
      <c r="B265" s="188">
        <v>26615927</v>
      </c>
      <c r="C265" s="451">
        <v>28162467</v>
      </c>
      <c r="D265" s="491">
        <v>18032309</v>
      </c>
      <c r="E265" s="416">
        <f t="shared" si="13"/>
        <v>64.029578800749249</v>
      </c>
      <c r="F265" s="135"/>
    </row>
    <row r="266" spans="1:6" s="136" customFormat="1" ht="13.5" customHeight="1">
      <c r="A266" s="108" t="s">
        <v>179</v>
      </c>
      <c r="B266" s="188">
        <v>2076539</v>
      </c>
      <c r="C266" s="451">
        <v>2076539</v>
      </c>
      <c r="D266" s="491">
        <v>568000</v>
      </c>
      <c r="E266" s="416">
        <f t="shared" si="13"/>
        <v>27.353206465180762</v>
      </c>
      <c r="F266" s="135"/>
    </row>
    <row r="267" spans="1:6" s="136" customFormat="1" ht="13.5" customHeight="1">
      <c r="A267" s="108" t="s">
        <v>180</v>
      </c>
      <c r="B267" s="188"/>
      <c r="C267" s="451"/>
      <c r="D267" s="491"/>
      <c r="E267" s="416"/>
      <c r="F267" s="135"/>
    </row>
    <row r="268" spans="1:6" s="136" customFormat="1" ht="13.5" customHeight="1">
      <c r="A268" s="108" t="s">
        <v>181</v>
      </c>
      <c r="B268" s="188">
        <v>643000</v>
      </c>
      <c r="C268" s="451">
        <v>688000</v>
      </c>
      <c r="D268" s="491">
        <v>523010</v>
      </c>
      <c r="E268" s="416">
        <f t="shared" si="13"/>
        <v>76.018895348837219</v>
      </c>
      <c r="F268" s="135"/>
    </row>
    <row r="269" spans="1:6" s="136" customFormat="1" ht="13.5" customHeight="1">
      <c r="A269" s="111" t="s">
        <v>182</v>
      </c>
      <c r="B269" s="412">
        <f>SUM(B251:B268)</f>
        <v>274104091</v>
      </c>
      <c r="C269" s="412">
        <f t="shared" ref="C269:D269" si="14">SUM(C251:C268)</f>
        <v>290157430</v>
      </c>
      <c r="D269" s="493">
        <f t="shared" si="14"/>
        <v>189983432</v>
      </c>
      <c r="E269" s="416">
        <f t="shared" si="13"/>
        <v>65.475983847802894</v>
      </c>
      <c r="F269" s="135"/>
    </row>
    <row r="270" spans="1:6" s="136" customFormat="1" ht="13.5" customHeight="1">
      <c r="A270" s="104" t="s">
        <v>183</v>
      </c>
      <c r="B270" s="415"/>
      <c r="C270" s="415"/>
      <c r="D270" s="489"/>
      <c r="E270" s="416"/>
      <c r="F270" s="135"/>
    </row>
    <row r="271" spans="1:6" s="136" customFormat="1" ht="13.5" customHeight="1">
      <c r="A271" s="104" t="s">
        <v>184</v>
      </c>
      <c r="B271" s="415">
        <v>11996608</v>
      </c>
      <c r="C271" s="451">
        <v>11996608</v>
      </c>
      <c r="D271" s="492">
        <v>5998304</v>
      </c>
      <c r="E271" s="416">
        <f t="shared" si="13"/>
        <v>50</v>
      </c>
      <c r="F271" s="135"/>
    </row>
    <row r="272" spans="1:6" s="136" customFormat="1" ht="13.5" customHeight="1">
      <c r="A272" s="116" t="s">
        <v>185</v>
      </c>
      <c r="B272" s="415">
        <v>11996608</v>
      </c>
      <c r="C272" s="451">
        <v>11996608</v>
      </c>
      <c r="D272" s="492">
        <v>5998304</v>
      </c>
      <c r="E272" s="416">
        <f t="shared" si="13"/>
        <v>50</v>
      </c>
      <c r="F272" s="135"/>
    </row>
    <row r="273" spans="1:6" s="136" customFormat="1" ht="13.5" customHeight="1">
      <c r="A273" s="108" t="s">
        <v>186</v>
      </c>
      <c r="B273" s="415"/>
      <c r="C273" s="451"/>
      <c r="D273" s="492"/>
      <c r="E273" s="416"/>
      <c r="F273" s="135"/>
    </row>
    <row r="274" spans="1:6" s="136" customFormat="1" ht="13.5" customHeight="1">
      <c r="A274" s="108" t="s">
        <v>187</v>
      </c>
      <c r="B274" s="415"/>
      <c r="C274" s="451"/>
      <c r="D274" s="492"/>
      <c r="E274" s="416"/>
      <c r="F274" s="135"/>
    </row>
    <row r="275" spans="1:6" s="136" customFormat="1" ht="13.5" customHeight="1">
      <c r="A275" s="108" t="s">
        <v>188</v>
      </c>
      <c r="B275" s="415"/>
      <c r="C275" s="451"/>
      <c r="D275" s="492"/>
      <c r="E275" s="416"/>
      <c r="F275" s="135"/>
    </row>
    <row r="276" spans="1:6" s="136" customFormat="1" ht="13.5" customHeight="1">
      <c r="A276" s="104" t="s">
        <v>189</v>
      </c>
      <c r="B276" s="415"/>
      <c r="C276" s="451">
        <v>2626825</v>
      </c>
      <c r="D276" s="492">
        <v>2626825</v>
      </c>
      <c r="E276" s="416">
        <f t="shared" si="13"/>
        <v>100</v>
      </c>
      <c r="F276" s="135"/>
    </row>
    <row r="277" spans="1:6" s="136" customFormat="1" ht="13.5" customHeight="1">
      <c r="A277" s="104" t="s">
        <v>190</v>
      </c>
      <c r="B277" s="415"/>
      <c r="C277" s="451">
        <v>34847640</v>
      </c>
      <c r="D277" s="492">
        <v>26870905</v>
      </c>
      <c r="E277" s="416">
        <f t="shared" si="13"/>
        <v>77.1096837547679</v>
      </c>
      <c r="F277" s="135"/>
    </row>
    <row r="278" spans="1:6" s="136" customFormat="1" ht="13.5" customHeight="1">
      <c r="A278" s="104" t="s">
        <v>191</v>
      </c>
      <c r="B278" s="415"/>
      <c r="C278" s="451"/>
      <c r="D278" s="453"/>
      <c r="E278" s="416"/>
      <c r="F278" s="135"/>
    </row>
    <row r="279" spans="1:6" s="136" customFormat="1" ht="13.5" customHeight="1">
      <c r="A279" s="108" t="s">
        <v>192</v>
      </c>
      <c r="B279" s="415"/>
      <c r="C279" s="451"/>
      <c r="D279" s="453"/>
      <c r="E279" s="416"/>
      <c r="F279" s="135"/>
    </row>
    <row r="280" spans="1:6" s="136" customFormat="1" ht="13.5" customHeight="1">
      <c r="A280" s="108" t="s">
        <v>193</v>
      </c>
      <c r="B280" s="415"/>
      <c r="C280" s="451"/>
      <c r="D280" s="453"/>
      <c r="E280" s="416"/>
      <c r="F280" s="135"/>
    </row>
    <row r="281" spans="1:6" s="136" customFormat="1" ht="13.5" customHeight="1">
      <c r="A281" s="108" t="s">
        <v>194</v>
      </c>
      <c r="B281" s="415"/>
      <c r="C281" s="451"/>
      <c r="D281" s="453"/>
      <c r="E281" s="416"/>
      <c r="F281" s="135"/>
    </row>
    <row r="282" spans="1:6" s="136" customFormat="1" ht="13.5" customHeight="1">
      <c r="A282" s="108" t="s">
        <v>195</v>
      </c>
      <c r="B282" s="415"/>
      <c r="C282" s="451"/>
      <c r="D282" s="453"/>
      <c r="E282" s="416"/>
      <c r="F282" s="135"/>
    </row>
    <row r="283" spans="1:6" s="136" customFormat="1" ht="13.5" customHeight="1">
      <c r="A283" s="108" t="s">
        <v>196</v>
      </c>
      <c r="B283" s="415"/>
      <c r="C283" s="451"/>
      <c r="D283" s="453"/>
      <c r="E283" s="416"/>
      <c r="F283" s="135"/>
    </row>
    <row r="284" spans="1:6" s="136" customFormat="1" ht="13.5" customHeight="1">
      <c r="A284" s="104" t="s">
        <v>197</v>
      </c>
      <c r="B284" s="415"/>
      <c r="C284" s="451"/>
      <c r="D284" s="453"/>
      <c r="E284" s="416"/>
      <c r="F284" s="135"/>
    </row>
    <row r="285" spans="1:6" s="136" customFormat="1" ht="13.5" customHeight="1">
      <c r="A285" s="117" t="s">
        <v>150</v>
      </c>
      <c r="B285" s="412">
        <f>SUM(B248+B249+B269+B271)</f>
        <v>1225271015</v>
      </c>
      <c r="C285" s="412">
        <f>SUM(C248+C249+C269+C271+C276+C277)</f>
        <v>1305173326</v>
      </c>
      <c r="D285" s="411">
        <f>SUM(D248+D249+D269+D271+D276+D277)</f>
        <v>718233763</v>
      </c>
      <c r="E285" s="416">
        <f t="shared" si="13"/>
        <v>55.029761081709381</v>
      </c>
      <c r="F285" s="135"/>
    </row>
    <row r="286" spans="1:6" s="136" customFormat="1" ht="13.5" customHeight="1">
      <c r="A286" s="117"/>
      <c r="B286" s="427"/>
      <c r="C286" s="427"/>
      <c r="E286" s="416"/>
      <c r="F286" s="135"/>
    </row>
    <row r="287" spans="1:6" s="136" customFormat="1" ht="13.5" customHeight="1">
      <c r="A287" s="160" t="s">
        <v>155</v>
      </c>
      <c r="B287" s="427"/>
      <c r="C287" s="427"/>
      <c r="E287" s="366"/>
      <c r="F287" s="135"/>
    </row>
    <row r="288" spans="1:6" s="136" customFormat="1" ht="13.5" customHeight="1">
      <c r="A288" s="104" t="s">
        <v>162</v>
      </c>
      <c r="B288" s="195">
        <v>11320000</v>
      </c>
      <c r="C288" s="440">
        <v>11520000</v>
      </c>
      <c r="D288" s="441">
        <v>5565080</v>
      </c>
      <c r="E288" s="416">
        <f>SUM(D288/C288*100)</f>
        <v>48.307986111111113</v>
      </c>
      <c r="F288" s="135"/>
    </row>
    <row r="289" spans="1:6" s="136" customFormat="1" ht="13.5" customHeight="1">
      <c r="A289" s="104" t="s">
        <v>163</v>
      </c>
      <c r="B289" s="195">
        <v>1320000</v>
      </c>
      <c r="C289" s="440">
        <v>1380000</v>
      </c>
      <c r="D289" s="441">
        <v>658959</v>
      </c>
      <c r="E289" s="416">
        <f t="shared" ref="E289:E352" si="15">SUM(D289/C289*100)</f>
        <v>47.750652173913046</v>
      </c>
      <c r="F289" s="135"/>
    </row>
    <row r="290" spans="1:6" s="136" customFormat="1" ht="13.5" customHeight="1">
      <c r="A290" s="104" t="s">
        <v>164</v>
      </c>
      <c r="B290" s="195"/>
      <c r="C290" s="440"/>
      <c r="D290" s="441"/>
      <c r="E290" s="416"/>
      <c r="F290" s="135"/>
    </row>
    <row r="291" spans="1:6" s="136" customFormat="1" ht="13.5" customHeight="1">
      <c r="A291" s="108" t="s">
        <v>165</v>
      </c>
      <c r="B291" s="195">
        <v>300000</v>
      </c>
      <c r="C291" s="440">
        <v>450000</v>
      </c>
      <c r="D291" s="441">
        <v>0</v>
      </c>
      <c r="E291" s="416">
        <f t="shared" si="15"/>
        <v>0</v>
      </c>
      <c r="F291" s="135"/>
    </row>
    <row r="292" spans="1:6" s="136" customFormat="1" ht="13.5" customHeight="1">
      <c r="A292" s="108" t="s">
        <v>166</v>
      </c>
      <c r="B292" s="195">
        <v>800000</v>
      </c>
      <c r="C292" s="440">
        <v>950000</v>
      </c>
      <c r="D292" s="441">
        <v>414213</v>
      </c>
      <c r="E292" s="416">
        <f t="shared" si="15"/>
        <v>43.601368421052634</v>
      </c>
      <c r="F292" s="135"/>
    </row>
    <row r="293" spans="1:6" s="136" customFormat="1" ht="13.5" customHeight="1">
      <c r="A293" s="108" t="s">
        <v>167</v>
      </c>
      <c r="B293" s="195"/>
      <c r="C293" s="440"/>
      <c r="D293" s="441"/>
      <c r="E293" s="416"/>
      <c r="F293" s="135"/>
    </row>
    <row r="294" spans="1:6" s="136" customFormat="1" ht="13.5" customHeight="1">
      <c r="A294" s="108" t="s">
        <v>168</v>
      </c>
      <c r="B294" s="195">
        <v>110000</v>
      </c>
      <c r="C294" s="440">
        <v>110000</v>
      </c>
      <c r="D294" s="441">
        <v>50081</v>
      </c>
      <c r="E294" s="416">
        <f t="shared" si="15"/>
        <v>45.528181818181821</v>
      </c>
      <c r="F294" s="135"/>
    </row>
    <row r="295" spans="1:6" s="136" customFormat="1" ht="13.5" customHeight="1">
      <c r="A295" s="108" t="s">
        <v>169</v>
      </c>
      <c r="B295" s="195">
        <v>120000</v>
      </c>
      <c r="C295" s="440">
        <v>120000</v>
      </c>
      <c r="D295" s="441">
        <v>27750</v>
      </c>
      <c r="E295" s="416">
        <f t="shared" si="15"/>
        <v>23.125</v>
      </c>
      <c r="F295" s="135"/>
    </row>
    <row r="296" spans="1:6" s="136" customFormat="1" ht="13.5" customHeight="1">
      <c r="A296" s="108" t="s">
        <v>170</v>
      </c>
      <c r="B296" s="195">
        <v>7270000</v>
      </c>
      <c r="C296" s="440">
        <v>7270000</v>
      </c>
      <c r="D296" s="441">
        <v>1429205</v>
      </c>
      <c r="E296" s="416">
        <f t="shared" si="15"/>
        <v>19.658940852819807</v>
      </c>
      <c r="F296" s="135"/>
    </row>
    <row r="297" spans="1:6" s="136" customFormat="1" ht="13.5" customHeight="1">
      <c r="A297" s="108" t="s">
        <v>171</v>
      </c>
      <c r="B297" s="195"/>
      <c r="C297" s="440"/>
      <c r="D297" s="441"/>
      <c r="E297" s="416"/>
      <c r="F297" s="135"/>
    </row>
    <row r="298" spans="1:6" s="136" customFormat="1" ht="13.5" customHeight="1">
      <c r="A298" s="108" t="s">
        <v>172</v>
      </c>
      <c r="B298" s="195"/>
      <c r="C298" s="440"/>
      <c r="D298" s="441"/>
      <c r="E298" s="416"/>
      <c r="F298" s="135"/>
    </row>
    <row r="299" spans="1:6" s="136" customFormat="1" ht="13.5" customHeight="1">
      <c r="A299" s="108" t="s">
        <v>173</v>
      </c>
      <c r="B299" s="195">
        <v>70000</v>
      </c>
      <c r="C299" s="440">
        <v>120000</v>
      </c>
      <c r="D299" s="441">
        <v>83651</v>
      </c>
      <c r="E299" s="416">
        <f t="shared" si="15"/>
        <v>69.709166666666661</v>
      </c>
      <c r="F299" s="135"/>
    </row>
    <row r="300" spans="1:6" s="136" customFormat="1" ht="13.5" customHeight="1">
      <c r="A300" s="108" t="s">
        <v>174</v>
      </c>
      <c r="B300" s="195"/>
      <c r="C300" s="440"/>
      <c r="D300" s="441"/>
      <c r="E300" s="416"/>
      <c r="F300" s="135"/>
    </row>
    <row r="301" spans="1:6" s="136" customFormat="1" ht="13.5" customHeight="1">
      <c r="A301" s="108" t="s">
        <v>175</v>
      </c>
      <c r="B301" s="195"/>
      <c r="C301" s="440"/>
      <c r="D301" s="441"/>
      <c r="E301" s="416"/>
      <c r="F301" s="135"/>
    </row>
    <row r="302" spans="1:6" s="136" customFormat="1" ht="13.5" customHeight="1">
      <c r="A302" s="108" t="s">
        <v>176</v>
      </c>
      <c r="B302" s="195">
        <v>850000</v>
      </c>
      <c r="C302" s="440">
        <v>5012389</v>
      </c>
      <c r="D302" s="441">
        <v>69679</v>
      </c>
      <c r="E302" s="416">
        <f t="shared" si="15"/>
        <v>1.3901355222030853</v>
      </c>
      <c r="F302" s="135"/>
    </row>
    <row r="303" spans="1:6" s="136" customFormat="1" ht="13.5" customHeight="1">
      <c r="A303" s="108" t="s">
        <v>177</v>
      </c>
      <c r="B303" s="195"/>
      <c r="C303" s="440">
        <v>10000</v>
      </c>
      <c r="D303" s="441">
        <v>8832</v>
      </c>
      <c r="E303" s="416">
        <f t="shared" si="15"/>
        <v>88.32</v>
      </c>
      <c r="F303" s="135"/>
    </row>
    <row r="304" spans="1:6" s="136" customFormat="1" ht="13.5" customHeight="1">
      <c r="A304" s="108" t="s">
        <v>505</v>
      </c>
      <c r="B304" s="195"/>
      <c r="C304" s="440"/>
      <c r="D304" s="441"/>
      <c r="E304" s="416"/>
      <c r="F304" s="135"/>
    </row>
    <row r="305" spans="1:6" s="136" customFormat="1" ht="13.5" customHeight="1">
      <c r="A305" s="110" t="s">
        <v>178</v>
      </c>
      <c r="B305" s="195">
        <v>2600000</v>
      </c>
      <c r="C305" s="440">
        <v>2600000</v>
      </c>
      <c r="D305" s="441">
        <v>527594</v>
      </c>
      <c r="E305" s="416">
        <f t="shared" si="15"/>
        <v>20.292076923076923</v>
      </c>
      <c r="F305" s="135"/>
    </row>
    <row r="306" spans="1:6" s="136" customFormat="1" ht="13.5" customHeight="1">
      <c r="A306" s="108" t="s">
        <v>179</v>
      </c>
      <c r="B306" s="195"/>
      <c r="C306" s="440"/>
      <c r="D306" s="441"/>
      <c r="E306" s="416"/>
      <c r="F306" s="135"/>
    </row>
    <row r="307" spans="1:6" s="136" customFormat="1" ht="13.5" customHeight="1">
      <c r="A307" s="108" t="s">
        <v>180</v>
      </c>
      <c r="B307" s="195"/>
      <c r="C307" s="440"/>
      <c r="D307" s="441"/>
      <c r="E307" s="416"/>
      <c r="F307" s="135"/>
    </row>
    <row r="308" spans="1:6" s="136" customFormat="1" ht="13.5" customHeight="1">
      <c r="A308" s="108" t="s">
        <v>181</v>
      </c>
      <c r="B308" s="195">
        <v>10000</v>
      </c>
      <c r="C308" s="440">
        <v>10000</v>
      </c>
      <c r="D308" s="441">
        <v>2540</v>
      </c>
      <c r="E308" s="416">
        <f t="shared" si="15"/>
        <v>25.4</v>
      </c>
      <c r="F308" s="135"/>
    </row>
    <row r="309" spans="1:6" s="136" customFormat="1" ht="13.5" customHeight="1">
      <c r="A309" s="111" t="s">
        <v>182</v>
      </c>
      <c r="B309" s="411">
        <f>SUM(B291:B308)</f>
        <v>12130000</v>
      </c>
      <c r="C309" s="411">
        <f t="shared" ref="C309:D309" si="16">SUM(C291:C308)</f>
        <v>16652389</v>
      </c>
      <c r="D309" s="411">
        <f t="shared" si="16"/>
        <v>2613545</v>
      </c>
      <c r="E309" s="416">
        <f t="shared" si="15"/>
        <v>15.694715034581524</v>
      </c>
      <c r="F309" s="135"/>
    </row>
    <row r="310" spans="1:6" s="136" customFormat="1" ht="13.5" customHeight="1">
      <c r="A310" s="104" t="s">
        <v>183</v>
      </c>
      <c r="B310" s="415"/>
      <c r="C310" s="415"/>
      <c r="E310" s="416"/>
      <c r="F310" s="135"/>
    </row>
    <row r="311" spans="1:6" s="136" customFormat="1" ht="13.5" customHeight="1">
      <c r="A311" s="104" t="s">
        <v>184</v>
      </c>
      <c r="B311" s="415"/>
      <c r="C311" s="440">
        <v>4729248</v>
      </c>
      <c r="D311" s="441">
        <v>4729248</v>
      </c>
      <c r="E311" s="416">
        <f t="shared" si="15"/>
        <v>100</v>
      </c>
      <c r="F311" s="135"/>
    </row>
    <row r="312" spans="1:6" s="136" customFormat="1" ht="13.5" customHeight="1">
      <c r="A312" s="116" t="s">
        <v>185</v>
      </c>
      <c r="B312" s="415"/>
      <c r="C312" s="440">
        <v>4729248</v>
      </c>
      <c r="D312" s="441">
        <v>4729248</v>
      </c>
      <c r="E312" s="416">
        <f t="shared" si="15"/>
        <v>100</v>
      </c>
      <c r="F312" s="135"/>
    </row>
    <row r="313" spans="1:6" s="136" customFormat="1" ht="13.5" customHeight="1">
      <c r="A313" s="108" t="s">
        <v>186</v>
      </c>
      <c r="B313" s="415"/>
      <c r="C313" s="440"/>
      <c r="D313" s="441"/>
      <c r="E313" s="416"/>
      <c r="F313" s="135"/>
    </row>
    <row r="314" spans="1:6" s="136" customFormat="1" ht="13.5" customHeight="1">
      <c r="A314" s="108" t="s">
        <v>187</v>
      </c>
      <c r="B314" s="415"/>
      <c r="C314" s="440"/>
      <c r="D314" s="441"/>
      <c r="E314" s="416"/>
      <c r="F314" s="135"/>
    </row>
    <row r="315" spans="1:6" s="136" customFormat="1" ht="13.5" customHeight="1">
      <c r="A315" s="108" t="s">
        <v>188</v>
      </c>
      <c r="B315" s="415"/>
      <c r="C315" s="440"/>
      <c r="D315" s="441"/>
      <c r="E315" s="416"/>
      <c r="F315" s="135"/>
    </row>
    <row r="316" spans="1:6" s="136" customFormat="1" ht="13.5" customHeight="1">
      <c r="A316" s="104" t="s">
        <v>189</v>
      </c>
      <c r="B316" s="415"/>
      <c r="C316" s="440"/>
      <c r="D316" s="441"/>
      <c r="E316" s="416"/>
      <c r="F316" s="135"/>
    </row>
    <row r="317" spans="1:6" s="136" customFormat="1" ht="13.5" customHeight="1">
      <c r="A317" s="104" t="s">
        <v>190</v>
      </c>
      <c r="B317" s="415"/>
      <c r="C317" s="440">
        <v>3754000</v>
      </c>
      <c r="D317" s="441">
        <v>3754000</v>
      </c>
      <c r="E317" s="416">
        <f t="shared" si="15"/>
        <v>100</v>
      </c>
      <c r="F317" s="135"/>
    </row>
    <row r="318" spans="1:6" s="136" customFormat="1" ht="13.5" customHeight="1">
      <c r="A318" s="104" t="s">
        <v>191</v>
      </c>
      <c r="B318" s="415"/>
      <c r="C318" s="440"/>
      <c r="D318" s="441"/>
      <c r="E318" s="416"/>
      <c r="F318" s="135"/>
    </row>
    <row r="319" spans="1:6" s="136" customFormat="1" ht="13.5" customHeight="1">
      <c r="A319" s="108" t="s">
        <v>192</v>
      </c>
      <c r="B319" s="415"/>
      <c r="C319" s="440"/>
      <c r="D319" s="441"/>
      <c r="E319" s="416"/>
      <c r="F319" s="135"/>
    </row>
    <row r="320" spans="1:6" s="136" customFormat="1" ht="13.5" customHeight="1">
      <c r="A320" s="108" t="s">
        <v>193</v>
      </c>
      <c r="B320" s="415"/>
      <c r="C320" s="440"/>
      <c r="D320" s="441"/>
      <c r="E320" s="416"/>
      <c r="F320" s="135"/>
    </row>
    <row r="321" spans="1:6" s="136" customFormat="1" ht="13.5" customHeight="1">
      <c r="A321" s="108" t="s">
        <v>194</v>
      </c>
      <c r="B321" s="415"/>
      <c r="C321" s="440"/>
      <c r="D321" s="441"/>
      <c r="E321" s="416"/>
      <c r="F321" s="135"/>
    </row>
    <row r="322" spans="1:6" s="136" customFormat="1" ht="13.5" customHeight="1">
      <c r="A322" s="108" t="s">
        <v>195</v>
      </c>
      <c r="B322" s="415"/>
      <c r="C322" s="440"/>
      <c r="D322" s="441"/>
      <c r="E322" s="416"/>
      <c r="F322" s="135"/>
    </row>
    <row r="323" spans="1:6" s="136" customFormat="1" ht="13.5" customHeight="1">
      <c r="A323" s="108" t="s">
        <v>196</v>
      </c>
      <c r="B323" s="415"/>
      <c r="C323" s="440"/>
      <c r="D323" s="441"/>
      <c r="E323" s="416"/>
      <c r="F323" s="135"/>
    </row>
    <row r="324" spans="1:6" s="136" customFormat="1" ht="13.5" customHeight="1">
      <c r="A324" s="104" t="s">
        <v>197</v>
      </c>
      <c r="B324" s="415"/>
      <c r="C324" s="440"/>
      <c r="D324" s="441"/>
      <c r="E324" s="416"/>
      <c r="F324" s="135"/>
    </row>
    <row r="325" spans="1:6" s="136" customFormat="1" ht="13.5" customHeight="1">
      <c r="A325" s="117" t="s">
        <v>150</v>
      </c>
      <c r="B325" s="411">
        <f>B316+B317+B309+B288+B289</f>
        <v>24770000</v>
      </c>
      <c r="C325" s="411">
        <f>C311+C323+C316+C317+C309+C288+C289</f>
        <v>38035637</v>
      </c>
      <c r="D325" s="411">
        <f>D311+D323+D316+D317+D309+D288+D289</f>
        <v>17320832</v>
      </c>
      <c r="E325" s="416">
        <f t="shared" si="15"/>
        <v>45.538430183251563</v>
      </c>
      <c r="F325" s="135"/>
    </row>
    <row r="326" spans="1:6" s="136" customFormat="1" ht="13.5" customHeight="1">
      <c r="A326" s="160"/>
      <c r="B326" s="427"/>
      <c r="C326" s="427"/>
      <c r="E326" s="416"/>
      <c r="F326" s="135"/>
    </row>
    <row r="327" spans="1:6" s="127" customFormat="1" ht="13.5" customHeight="1">
      <c r="A327" s="108"/>
      <c r="B327" s="428"/>
      <c r="C327" s="428"/>
      <c r="E327" s="416"/>
      <c r="F327" s="143"/>
    </row>
    <row r="328" spans="1:6" s="127" customFormat="1" ht="13.5" customHeight="1">
      <c r="A328" s="144" t="s">
        <v>204</v>
      </c>
      <c r="B328" s="428"/>
      <c r="C328" s="428"/>
      <c r="E328" s="416"/>
      <c r="F328" s="143"/>
    </row>
    <row r="329" spans="1:6" s="127" customFormat="1" ht="13.5" customHeight="1">
      <c r="A329" s="101" t="s">
        <v>162</v>
      </c>
      <c r="B329" s="429">
        <f t="shared" ref="B329:D357" si="17">B288+B248+B208+B167+B127+B87+B47+B7</f>
        <v>1855237611</v>
      </c>
      <c r="C329" s="429">
        <f t="shared" si="17"/>
        <v>1909047185</v>
      </c>
      <c r="D329" s="429">
        <f t="shared" si="17"/>
        <v>956945086</v>
      </c>
      <c r="E329" s="416">
        <f t="shared" si="15"/>
        <v>50.126843040812531</v>
      </c>
      <c r="F329" s="143"/>
    </row>
    <row r="330" spans="1:6" s="127" customFormat="1" ht="13.5" customHeight="1">
      <c r="A330" s="101" t="s">
        <v>163</v>
      </c>
      <c r="B330" s="429">
        <f t="shared" si="17"/>
        <v>223215232</v>
      </c>
      <c r="C330" s="429">
        <f t="shared" ref="C330:D330" si="18">C289+C249+C209+C168+C128+C88+C48+C8</f>
        <v>229973912</v>
      </c>
      <c r="D330" s="429">
        <f t="shared" si="18"/>
        <v>116957102</v>
      </c>
      <c r="E330" s="416">
        <f t="shared" si="15"/>
        <v>50.856682387522291</v>
      </c>
      <c r="F330" s="143"/>
    </row>
    <row r="331" spans="1:6" s="127" customFormat="1" ht="13.5" customHeight="1">
      <c r="A331" s="101" t="s">
        <v>164</v>
      </c>
      <c r="B331" s="429">
        <f t="shared" si="17"/>
        <v>0</v>
      </c>
      <c r="C331" s="429">
        <f t="shared" ref="C331:D331" si="19">C290+C250+C210+C169+C129+C89+C49+C9</f>
        <v>0</v>
      </c>
      <c r="D331" s="429">
        <f t="shared" si="19"/>
        <v>0</v>
      </c>
      <c r="E331" s="416"/>
      <c r="F331" s="143"/>
    </row>
    <row r="332" spans="1:6" s="127" customFormat="1" ht="13.5" customHeight="1">
      <c r="A332" s="144" t="s">
        <v>165</v>
      </c>
      <c r="B332" s="429">
        <f t="shared" si="17"/>
        <v>19837166</v>
      </c>
      <c r="C332" s="429">
        <f t="shared" ref="C332:D332" si="20">C291+C251+C211+C170+C130+C90+C50+C10</f>
        <v>43747445</v>
      </c>
      <c r="D332" s="429">
        <f t="shared" si="20"/>
        <v>14941969</v>
      </c>
      <c r="E332" s="416">
        <f t="shared" si="15"/>
        <v>34.155066655892703</v>
      </c>
      <c r="F332" s="143"/>
    </row>
    <row r="333" spans="1:6" s="127" customFormat="1" ht="13.5" customHeight="1">
      <c r="A333" s="144" t="s">
        <v>166</v>
      </c>
      <c r="B333" s="429">
        <f t="shared" si="17"/>
        <v>308588333</v>
      </c>
      <c r="C333" s="429">
        <f t="shared" ref="C333:D333" si="21">C292+C252+C212+C171+C131+C91+C51+C11</f>
        <v>316098785</v>
      </c>
      <c r="D333" s="429">
        <f t="shared" si="21"/>
        <v>143920879</v>
      </c>
      <c r="E333" s="416">
        <f t="shared" si="15"/>
        <v>45.53034868514284</v>
      </c>
      <c r="F333" s="143"/>
    </row>
    <row r="334" spans="1:6" s="127" customFormat="1" ht="13.5" customHeight="1">
      <c r="A334" s="144" t="s">
        <v>167</v>
      </c>
      <c r="B334" s="429">
        <f t="shared" si="17"/>
        <v>0</v>
      </c>
      <c r="C334" s="429">
        <f t="shared" ref="C334:D334" si="22">C293+C253+C213+C172+C132+C92+C52+C12</f>
        <v>0</v>
      </c>
      <c r="D334" s="429">
        <f t="shared" si="22"/>
        <v>0</v>
      </c>
      <c r="E334" s="416"/>
      <c r="F334" s="143"/>
    </row>
    <row r="335" spans="1:6" s="127" customFormat="1" ht="13.5" customHeight="1">
      <c r="A335" s="144" t="s">
        <v>168</v>
      </c>
      <c r="B335" s="429">
        <f t="shared" si="17"/>
        <v>9720395</v>
      </c>
      <c r="C335" s="429">
        <f t="shared" ref="C335:D335" si="23">C294+C254+C214+C173+C133+C93+C53+C13</f>
        <v>10427337</v>
      </c>
      <c r="D335" s="429">
        <f t="shared" si="23"/>
        <v>7747385</v>
      </c>
      <c r="E335" s="416">
        <f t="shared" si="15"/>
        <v>74.29878788802931</v>
      </c>
      <c r="F335" s="143"/>
    </row>
    <row r="336" spans="1:6" s="127" customFormat="1" ht="13.5" customHeight="1">
      <c r="A336" s="144" t="s">
        <v>169</v>
      </c>
      <c r="B336" s="429">
        <f t="shared" si="17"/>
        <v>5249302</v>
      </c>
      <c r="C336" s="429">
        <f t="shared" ref="C336:D336" si="24">C295+C255+C215+C174+C134+C94+C54+C14</f>
        <v>5435010</v>
      </c>
      <c r="D336" s="429">
        <f t="shared" si="24"/>
        <v>2788178</v>
      </c>
      <c r="E336" s="416">
        <f t="shared" si="15"/>
        <v>51.300328794243242</v>
      </c>
      <c r="F336" s="143"/>
    </row>
    <row r="337" spans="1:6" s="127" customFormat="1" ht="13.5" customHeight="1">
      <c r="A337" s="144" t="s">
        <v>170</v>
      </c>
      <c r="B337" s="429">
        <f t="shared" si="17"/>
        <v>246553789</v>
      </c>
      <c r="C337" s="429">
        <f t="shared" ref="C337:D337" si="25">C296+C256+C216+C175+C135+C95+C55+C15</f>
        <v>247794124</v>
      </c>
      <c r="D337" s="429">
        <f t="shared" si="25"/>
        <v>114301955</v>
      </c>
      <c r="E337" s="416">
        <f t="shared" si="15"/>
        <v>46.127790746159903</v>
      </c>
      <c r="F337" s="143"/>
    </row>
    <row r="338" spans="1:6" s="127" customFormat="1" ht="13.5" customHeight="1">
      <c r="A338" s="144" t="s">
        <v>171</v>
      </c>
      <c r="B338" s="429">
        <f t="shared" si="17"/>
        <v>42381000</v>
      </c>
      <c r="C338" s="429">
        <f t="shared" ref="C338:D338" si="26">C297+C257+C217+C176+C136+C96+C56+C16</f>
        <v>42117498</v>
      </c>
      <c r="D338" s="429">
        <f t="shared" si="26"/>
        <v>24896194</v>
      </c>
      <c r="E338" s="416">
        <f t="shared" si="15"/>
        <v>59.111284340774475</v>
      </c>
      <c r="F338" s="143"/>
    </row>
    <row r="339" spans="1:6" s="127" customFormat="1" ht="13.5" customHeight="1">
      <c r="A339" s="144" t="s">
        <v>172</v>
      </c>
      <c r="B339" s="429">
        <f t="shared" si="17"/>
        <v>5359932</v>
      </c>
      <c r="C339" s="429">
        <f t="shared" ref="C339:D339" si="27">C298+C258+C218+C177+C137+C97+C57+C17</f>
        <v>5872302</v>
      </c>
      <c r="D339" s="429">
        <f t="shared" si="27"/>
        <v>3650838</v>
      </c>
      <c r="E339" s="416">
        <f t="shared" si="15"/>
        <v>62.170474202450762</v>
      </c>
      <c r="F339" s="143"/>
    </row>
    <row r="340" spans="1:6" s="127" customFormat="1" ht="13.5" customHeight="1">
      <c r="A340" s="144" t="s">
        <v>173</v>
      </c>
      <c r="B340" s="429">
        <f t="shared" si="17"/>
        <v>16576917</v>
      </c>
      <c r="C340" s="429">
        <f t="shared" ref="C340:D340" si="28">C299+C259+C219+C178+C138+C98+C58+C18</f>
        <v>20469225</v>
      </c>
      <c r="D340" s="429">
        <f t="shared" si="28"/>
        <v>16445144</v>
      </c>
      <c r="E340" s="416">
        <f t="shared" si="15"/>
        <v>80.340823846530583</v>
      </c>
      <c r="F340" s="143"/>
    </row>
    <row r="341" spans="1:6" s="127" customFormat="1" ht="13.5" customHeight="1">
      <c r="A341" s="144" t="s">
        <v>174</v>
      </c>
      <c r="B341" s="429">
        <f t="shared" si="17"/>
        <v>15424556</v>
      </c>
      <c r="C341" s="429">
        <f t="shared" ref="C341:D341" si="29">C300+C260+C220+C179+C139+C99+C59+C19</f>
        <v>20946774</v>
      </c>
      <c r="D341" s="429">
        <f t="shared" si="29"/>
        <v>6927264</v>
      </c>
      <c r="E341" s="416">
        <f t="shared" si="15"/>
        <v>33.070791712365825</v>
      </c>
      <c r="F341" s="143"/>
    </row>
    <row r="342" spans="1:6" s="127" customFormat="1" ht="13.5" customHeight="1">
      <c r="A342" s="144" t="s">
        <v>175</v>
      </c>
      <c r="B342" s="429">
        <f t="shared" si="17"/>
        <v>133819920</v>
      </c>
      <c r="C342" s="429">
        <f t="shared" ref="C342:D342" si="30">C301+C261+C221+C180+C140+C100+C60+C20</f>
        <v>151530294</v>
      </c>
      <c r="D342" s="429">
        <f t="shared" si="30"/>
        <v>103221708</v>
      </c>
      <c r="E342" s="416">
        <f t="shared" si="15"/>
        <v>68.119519387984568</v>
      </c>
      <c r="F342" s="143"/>
    </row>
    <row r="343" spans="1:6" s="127" customFormat="1" ht="13.5" customHeight="1">
      <c r="A343" s="144" t="s">
        <v>176</v>
      </c>
      <c r="B343" s="429">
        <f t="shared" si="17"/>
        <v>63094272</v>
      </c>
      <c r="C343" s="429">
        <f t="shared" ref="C343:D343" si="31">C302+C262+C222+C181+C141+C101+C61+C21</f>
        <v>81369989</v>
      </c>
      <c r="D343" s="429">
        <f t="shared" si="31"/>
        <v>38633495</v>
      </c>
      <c r="E343" s="416">
        <f t="shared" si="15"/>
        <v>47.478800814388705</v>
      </c>
      <c r="F343" s="143"/>
    </row>
    <row r="344" spans="1:6" s="127" customFormat="1" ht="13.5" customHeight="1">
      <c r="A344" s="144" t="s">
        <v>177</v>
      </c>
      <c r="B344" s="429">
        <f t="shared" si="17"/>
        <v>624115</v>
      </c>
      <c r="C344" s="429">
        <f t="shared" ref="C344:D344" si="32">C303+C263+C223+C182+C142+C102+C62+C22</f>
        <v>740238</v>
      </c>
      <c r="D344" s="429">
        <f t="shared" si="32"/>
        <v>327119</v>
      </c>
      <c r="E344" s="416">
        <f t="shared" si="15"/>
        <v>44.191057470705367</v>
      </c>
      <c r="F344" s="143"/>
    </row>
    <row r="345" spans="1:6" s="127" customFormat="1" ht="13.5" customHeight="1">
      <c r="A345" s="144" t="s">
        <v>505</v>
      </c>
      <c r="B345" s="429">
        <f t="shared" si="17"/>
        <v>0</v>
      </c>
      <c r="C345" s="429">
        <f t="shared" ref="C345:D345" si="33">C304+C264+C224+C183+C143+C103+C63+C23</f>
        <v>1417308</v>
      </c>
      <c r="D345" s="429">
        <f t="shared" si="33"/>
        <v>1317402</v>
      </c>
      <c r="E345" s="416">
        <f t="shared" si="15"/>
        <v>92.951002887163554</v>
      </c>
      <c r="F345" s="143"/>
    </row>
    <row r="346" spans="1:6" s="127" customFormat="1" ht="13.5" customHeight="1">
      <c r="A346" s="161" t="s">
        <v>178</v>
      </c>
      <c r="B346" s="429">
        <f t="shared" si="17"/>
        <v>177047927</v>
      </c>
      <c r="C346" s="429">
        <f t="shared" ref="C346:D346" si="34">C305+C265+C225+C184+C144+C104+C64+C24</f>
        <v>180665194</v>
      </c>
      <c r="D346" s="429">
        <f t="shared" si="34"/>
        <v>85062923</v>
      </c>
      <c r="E346" s="416">
        <f t="shared" si="15"/>
        <v>47.083182497232976</v>
      </c>
      <c r="F346" s="143"/>
    </row>
    <row r="347" spans="1:6" s="127" customFormat="1" ht="13.5" customHeight="1">
      <c r="A347" s="144" t="s">
        <v>179</v>
      </c>
      <c r="B347" s="429">
        <f t="shared" si="17"/>
        <v>71086539</v>
      </c>
      <c r="C347" s="429">
        <f t="shared" ref="C347:D347" si="35">C306+C266+C226+C185+C145+C105+C65+C25</f>
        <v>71667539</v>
      </c>
      <c r="D347" s="429">
        <f t="shared" si="35"/>
        <v>37500000</v>
      </c>
      <c r="E347" s="416">
        <f t="shared" si="15"/>
        <v>52.32494449125705</v>
      </c>
      <c r="F347" s="143"/>
    </row>
    <row r="348" spans="1:6" s="127" customFormat="1" ht="13.5" customHeight="1">
      <c r="A348" s="144" t="s">
        <v>180</v>
      </c>
      <c r="B348" s="429">
        <f t="shared" si="17"/>
        <v>0</v>
      </c>
      <c r="C348" s="429">
        <f t="shared" si="17"/>
        <v>476</v>
      </c>
      <c r="D348" s="429">
        <f t="shared" si="17"/>
        <v>476</v>
      </c>
      <c r="E348" s="416">
        <f t="shared" si="15"/>
        <v>100</v>
      </c>
      <c r="F348" s="143"/>
    </row>
    <row r="349" spans="1:6" s="127" customFormat="1" ht="13.5" customHeight="1">
      <c r="A349" s="144" t="s">
        <v>181</v>
      </c>
      <c r="B349" s="429">
        <f t="shared" si="17"/>
        <v>2113000</v>
      </c>
      <c r="C349" s="429">
        <f t="shared" si="17"/>
        <v>4141123</v>
      </c>
      <c r="D349" s="429">
        <f t="shared" si="17"/>
        <v>3270973</v>
      </c>
      <c r="E349" s="416">
        <f t="shared" si="15"/>
        <v>78.987583802751089</v>
      </c>
      <c r="F349" s="143"/>
    </row>
    <row r="350" spans="1:6" s="127" customFormat="1" ht="13.5" customHeight="1">
      <c r="A350" s="162" t="s">
        <v>182</v>
      </c>
      <c r="B350" s="429">
        <f t="shared" si="17"/>
        <v>1117477163</v>
      </c>
      <c r="C350" s="429">
        <f t="shared" si="17"/>
        <v>1204450661</v>
      </c>
      <c r="D350" s="429">
        <f t="shared" si="17"/>
        <v>604953902</v>
      </c>
      <c r="E350" s="416">
        <f t="shared" si="15"/>
        <v>50.226540744951279</v>
      </c>
      <c r="F350" s="143"/>
    </row>
    <row r="351" spans="1:6" s="127" customFormat="1" ht="13.5" customHeight="1">
      <c r="A351" s="101" t="s">
        <v>183</v>
      </c>
      <c r="B351" s="429">
        <f t="shared" si="17"/>
        <v>0</v>
      </c>
      <c r="C351" s="429">
        <f t="shared" si="17"/>
        <v>0</v>
      </c>
      <c r="D351" s="429">
        <f t="shared" si="17"/>
        <v>0</v>
      </c>
      <c r="E351" s="416"/>
      <c r="F351" s="143"/>
    </row>
    <row r="352" spans="1:6" s="127" customFormat="1" ht="13.5" customHeight="1">
      <c r="A352" s="101" t="s">
        <v>184</v>
      </c>
      <c r="B352" s="429">
        <f t="shared" si="17"/>
        <v>16100608</v>
      </c>
      <c r="C352" s="429">
        <f t="shared" si="17"/>
        <v>23809856</v>
      </c>
      <c r="D352" s="429">
        <f t="shared" si="17"/>
        <v>15759552</v>
      </c>
      <c r="E352" s="416">
        <f t="shared" si="15"/>
        <v>66.18919492835235</v>
      </c>
      <c r="F352" s="143"/>
    </row>
    <row r="353" spans="1:6" s="127" customFormat="1" ht="13.5" customHeight="1">
      <c r="A353" s="163" t="s">
        <v>185</v>
      </c>
      <c r="B353" s="429">
        <f t="shared" si="17"/>
        <v>16100608</v>
      </c>
      <c r="C353" s="429">
        <f t="shared" si="17"/>
        <v>20829856</v>
      </c>
      <c r="D353" s="429">
        <f t="shared" si="17"/>
        <v>12779552</v>
      </c>
      <c r="E353" s="416">
        <f t="shared" ref="E353:E416" si="36">SUM(D353/C353*100)</f>
        <v>61.35209000004609</v>
      </c>
      <c r="F353" s="143"/>
    </row>
    <row r="354" spans="1:6" s="127" customFormat="1" ht="13.5" customHeight="1">
      <c r="A354" s="144" t="s">
        <v>186</v>
      </c>
      <c r="B354" s="429">
        <f t="shared" si="17"/>
        <v>0</v>
      </c>
      <c r="C354" s="429">
        <f t="shared" si="17"/>
        <v>0</v>
      </c>
      <c r="D354" s="429">
        <f t="shared" si="17"/>
        <v>0</v>
      </c>
      <c r="E354" s="416"/>
      <c r="F354" s="143"/>
    </row>
    <row r="355" spans="1:6" s="127" customFormat="1" ht="13.5" customHeight="1">
      <c r="A355" s="144" t="s">
        <v>187</v>
      </c>
      <c r="B355" s="429">
        <f t="shared" si="17"/>
        <v>0</v>
      </c>
      <c r="C355" s="429">
        <f t="shared" si="17"/>
        <v>2980000</v>
      </c>
      <c r="D355" s="429">
        <f t="shared" si="17"/>
        <v>2980000</v>
      </c>
      <c r="E355" s="416">
        <f t="shared" si="36"/>
        <v>100</v>
      </c>
      <c r="F355" s="143"/>
    </row>
    <row r="356" spans="1:6" s="127" customFormat="1" ht="13.5" customHeight="1">
      <c r="A356" s="144" t="s">
        <v>188</v>
      </c>
      <c r="B356" s="429">
        <f t="shared" si="17"/>
        <v>0</v>
      </c>
      <c r="C356" s="429">
        <f t="shared" si="17"/>
        <v>0</v>
      </c>
      <c r="D356" s="429">
        <f t="shared" si="17"/>
        <v>0</v>
      </c>
      <c r="E356" s="416"/>
      <c r="F356" s="143"/>
    </row>
    <row r="357" spans="1:6" s="127" customFormat="1" ht="13.5" customHeight="1">
      <c r="A357" s="101" t="s">
        <v>189</v>
      </c>
      <c r="B357" s="429">
        <f t="shared" si="17"/>
        <v>0</v>
      </c>
      <c r="C357" s="429">
        <f t="shared" si="17"/>
        <v>26428384</v>
      </c>
      <c r="D357" s="429">
        <f t="shared" si="17"/>
        <v>17189641</v>
      </c>
      <c r="E357" s="416">
        <f t="shared" si="36"/>
        <v>65.04234613815207</v>
      </c>
      <c r="F357" s="143"/>
    </row>
    <row r="358" spans="1:6" s="127" customFormat="1" ht="13.5" customHeight="1">
      <c r="A358" s="101" t="s">
        <v>190</v>
      </c>
      <c r="B358" s="429"/>
      <c r="C358" s="429">
        <f t="shared" ref="C358:D358" si="37">C317+C277+C237+C196+C156+C116+C76+C36</f>
        <v>131278970</v>
      </c>
      <c r="D358" s="429">
        <f t="shared" si="37"/>
        <v>67758762</v>
      </c>
      <c r="E358" s="416">
        <f t="shared" si="36"/>
        <v>51.614330916825445</v>
      </c>
      <c r="F358" s="143"/>
    </row>
    <row r="359" spans="1:6" s="127" customFormat="1" ht="13.5" customHeight="1">
      <c r="A359" s="101" t="s">
        <v>191</v>
      </c>
      <c r="B359" s="429">
        <f t="shared" ref="B359:D366" si="38">B318+B278+B238+B197+B157+B117+B77+B37</f>
        <v>0</v>
      </c>
      <c r="C359" s="429">
        <f t="shared" si="38"/>
        <v>0</v>
      </c>
      <c r="D359" s="429">
        <f t="shared" si="38"/>
        <v>0</v>
      </c>
      <c r="E359" s="416"/>
      <c r="F359" s="143"/>
    </row>
    <row r="360" spans="1:6" ht="13.5" customHeight="1">
      <c r="A360" s="144" t="s">
        <v>192</v>
      </c>
      <c r="B360" s="429">
        <f t="shared" si="38"/>
        <v>0</v>
      </c>
      <c r="C360" s="429">
        <f t="shared" si="38"/>
        <v>0</v>
      </c>
      <c r="D360" s="429">
        <f t="shared" si="38"/>
        <v>0</v>
      </c>
      <c r="E360" s="416"/>
      <c r="F360" s="99"/>
    </row>
    <row r="361" spans="1:6" ht="13.5" customHeight="1">
      <c r="A361" s="144" t="s">
        <v>193</v>
      </c>
      <c r="B361" s="429">
        <f t="shared" si="38"/>
        <v>0</v>
      </c>
      <c r="C361" s="429">
        <f t="shared" si="38"/>
        <v>0</v>
      </c>
      <c r="D361" s="429">
        <f t="shared" si="38"/>
        <v>0</v>
      </c>
      <c r="E361" s="416"/>
      <c r="F361" s="99"/>
    </row>
    <row r="362" spans="1:6" ht="13.5" customHeight="1">
      <c r="A362" s="144" t="s">
        <v>194</v>
      </c>
      <c r="B362" s="429">
        <f t="shared" si="38"/>
        <v>0</v>
      </c>
      <c r="C362" s="429">
        <f t="shared" si="38"/>
        <v>0</v>
      </c>
      <c r="D362" s="429">
        <f t="shared" si="38"/>
        <v>0</v>
      </c>
      <c r="E362" s="416"/>
      <c r="F362" s="99"/>
    </row>
    <row r="363" spans="1:6" ht="13.5" customHeight="1">
      <c r="A363" s="144" t="s">
        <v>195</v>
      </c>
      <c r="B363" s="429">
        <f t="shared" si="38"/>
        <v>0</v>
      </c>
      <c r="C363" s="429">
        <f t="shared" si="38"/>
        <v>0</v>
      </c>
      <c r="D363" s="429">
        <f t="shared" si="38"/>
        <v>0</v>
      </c>
      <c r="E363" s="416"/>
      <c r="F363" s="99"/>
    </row>
    <row r="364" spans="1:6" ht="13.5" customHeight="1">
      <c r="A364" s="144" t="s">
        <v>196</v>
      </c>
      <c r="B364" s="429">
        <f t="shared" si="38"/>
        <v>0</v>
      </c>
      <c r="C364" s="429">
        <f t="shared" si="38"/>
        <v>0</v>
      </c>
      <c r="D364" s="429">
        <f t="shared" si="38"/>
        <v>0</v>
      </c>
      <c r="E364" s="416"/>
      <c r="F364" s="99"/>
    </row>
    <row r="365" spans="1:6" ht="13.5" customHeight="1">
      <c r="A365" s="101" t="s">
        <v>197</v>
      </c>
      <c r="B365" s="429">
        <f t="shared" si="38"/>
        <v>0</v>
      </c>
      <c r="C365" s="429">
        <f t="shared" si="38"/>
        <v>0</v>
      </c>
      <c r="D365" s="429">
        <f t="shared" si="38"/>
        <v>0</v>
      </c>
      <c r="E365" s="416"/>
      <c r="F365" s="99"/>
    </row>
    <row r="366" spans="1:6" ht="13.5" customHeight="1">
      <c r="A366" s="117" t="s">
        <v>150</v>
      </c>
      <c r="B366" s="429">
        <f t="shared" si="38"/>
        <v>3212030614</v>
      </c>
      <c r="C366" s="429">
        <f t="shared" si="38"/>
        <v>3524988968</v>
      </c>
      <c r="D366" s="429">
        <f t="shared" si="38"/>
        <v>1779564045</v>
      </c>
      <c r="E366" s="416">
        <f t="shared" si="36"/>
        <v>50.484244380761425</v>
      </c>
      <c r="F366" s="99"/>
    </row>
    <row r="367" spans="1:6" ht="13.5" customHeight="1">
      <c r="A367" s="144"/>
      <c r="B367" s="430"/>
      <c r="C367" s="430"/>
      <c r="E367" s="416"/>
      <c r="F367" s="99"/>
    </row>
    <row r="368" spans="1:6" ht="13.5" customHeight="1">
      <c r="A368" s="164" t="s">
        <v>205</v>
      </c>
      <c r="B368" s="430"/>
      <c r="C368" s="430"/>
      <c r="E368" s="416"/>
      <c r="F368" s="99"/>
    </row>
    <row r="369" spans="1:7" ht="13.5" customHeight="1">
      <c r="A369" s="104" t="s">
        <v>162</v>
      </c>
      <c r="B369" s="430">
        <v>316809621</v>
      </c>
      <c r="C369" s="430">
        <v>329055681</v>
      </c>
      <c r="D369" s="431">
        <v>172471223</v>
      </c>
      <c r="E369" s="416">
        <f t="shared" si="36"/>
        <v>52.413993423805984</v>
      </c>
      <c r="F369" s="99"/>
      <c r="G369" s="99"/>
    </row>
    <row r="370" spans="1:7" ht="13.5" customHeight="1">
      <c r="A370" s="104" t="s">
        <v>163</v>
      </c>
      <c r="B370" s="430">
        <v>40969248</v>
      </c>
      <c r="C370" s="430">
        <v>42311071</v>
      </c>
      <c r="D370" s="431">
        <v>22673994</v>
      </c>
      <c r="E370" s="416"/>
      <c r="F370" s="99"/>
      <c r="G370" s="99"/>
    </row>
    <row r="371" spans="1:7" ht="13.5" customHeight="1">
      <c r="A371" s="104" t="s">
        <v>164</v>
      </c>
      <c r="B371" s="430"/>
      <c r="C371" s="430"/>
      <c r="D371" s="431"/>
      <c r="E371" s="416"/>
      <c r="F371" s="99"/>
      <c r="G371" s="99"/>
    </row>
    <row r="372" spans="1:7" ht="13.5" customHeight="1">
      <c r="A372" s="108" t="s">
        <v>165</v>
      </c>
      <c r="B372" s="430">
        <v>1700000</v>
      </c>
      <c r="C372" s="430">
        <v>1700000</v>
      </c>
      <c r="D372" s="431">
        <v>444886</v>
      </c>
      <c r="E372" s="416">
        <f t="shared" si="36"/>
        <v>26.169764705882354</v>
      </c>
      <c r="F372" s="99"/>
      <c r="G372" s="99"/>
    </row>
    <row r="373" spans="1:7" ht="13.5" customHeight="1">
      <c r="A373" s="108" t="s">
        <v>166</v>
      </c>
      <c r="B373" s="430">
        <v>6600000</v>
      </c>
      <c r="C373" s="430">
        <v>6412992</v>
      </c>
      <c r="D373" s="431">
        <v>2719459</v>
      </c>
      <c r="E373" s="416">
        <f t="shared" si="36"/>
        <v>42.405463783519451</v>
      </c>
      <c r="F373" s="99"/>
      <c r="G373" s="99"/>
    </row>
    <row r="374" spans="1:7" ht="13.5" customHeight="1">
      <c r="A374" s="108" t="s">
        <v>167</v>
      </c>
      <c r="B374" s="430"/>
      <c r="C374" s="430"/>
      <c r="D374" s="431"/>
      <c r="E374" s="416"/>
      <c r="F374" s="99"/>
      <c r="G374" s="99"/>
    </row>
    <row r="375" spans="1:7" ht="13.5" customHeight="1">
      <c r="A375" s="108" t="s">
        <v>168</v>
      </c>
      <c r="B375" s="430">
        <v>1000000</v>
      </c>
      <c r="C375" s="430">
        <v>2000000</v>
      </c>
      <c r="D375" s="431">
        <v>1148298</v>
      </c>
      <c r="E375" s="416">
        <f t="shared" si="36"/>
        <v>57.414900000000003</v>
      </c>
      <c r="F375" s="99"/>
      <c r="G375" s="99"/>
    </row>
    <row r="376" spans="1:7" ht="13.5" customHeight="1">
      <c r="A376" s="108" t="s">
        <v>169</v>
      </c>
      <c r="B376" s="430">
        <v>2500000</v>
      </c>
      <c r="C376" s="430">
        <v>2500000</v>
      </c>
      <c r="D376" s="431">
        <v>1341107</v>
      </c>
      <c r="E376" s="416">
        <f t="shared" si="36"/>
        <v>53.644280000000002</v>
      </c>
      <c r="F376" s="99"/>
      <c r="G376" s="99"/>
    </row>
    <row r="377" spans="1:7" ht="13.5" customHeight="1">
      <c r="A377" s="108" t="s">
        <v>170</v>
      </c>
      <c r="B377" s="430">
        <v>20842968</v>
      </c>
      <c r="C377" s="430">
        <v>21510569</v>
      </c>
      <c r="D377" s="431">
        <v>9418918</v>
      </c>
      <c r="E377" s="416">
        <f t="shared" si="36"/>
        <v>43.787395861076476</v>
      </c>
      <c r="F377" s="99"/>
      <c r="G377" s="99"/>
    </row>
    <row r="378" spans="1:7" ht="13.5" customHeight="1">
      <c r="A378" s="108" t="s">
        <v>171</v>
      </c>
      <c r="B378" s="430"/>
      <c r="C378" s="430"/>
      <c r="D378" s="431"/>
      <c r="E378" s="416"/>
      <c r="F378" s="99"/>
      <c r="G378" s="99"/>
    </row>
    <row r="379" spans="1:7" ht="13.5" customHeight="1">
      <c r="A379" s="108" t="s">
        <v>172</v>
      </c>
      <c r="B379" s="430">
        <v>3500000</v>
      </c>
      <c r="C379" s="430">
        <v>3500000</v>
      </c>
      <c r="D379" s="431">
        <v>2165347</v>
      </c>
      <c r="E379" s="416">
        <f t="shared" si="36"/>
        <v>61.867057142857142</v>
      </c>
      <c r="F379" s="99"/>
      <c r="G379" s="99"/>
    </row>
    <row r="380" spans="1:7" ht="13.5" customHeight="1">
      <c r="A380" s="108" t="s">
        <v>173</v>
      </c>
      <c r="B380" s="430">
        <v>1000000</v>
      </c>
      <c r="C380" s="430">
        <v>1000000</v>
      </c>
      <c r="D380" s="431">
        <v>397517</v>
      </c>
      <c r="E380" s="416">
        <f t="shared" si="36"/>
        <v>39.7517</v>
      </c>
      <c r="F380" s="99"/>
      <c r="G380" s="99"/>
    </row>
    <row r="381" spans="1:7" ht="13.5" customHeight="1">
      <c r="A381" s="108" t="s">
        <v>174</v>
      </c>
      <c r="B381" s="430"/>
      <c r="C381" s="430"/>
      <c r="D381" s="431"/>
      <c r="E381" s="416"/>
      <c r="F381" s="99"/>
      <c r="G381" s="99"/>
    </row>
    <row r="382" spans="1:7" ht="13.5" customHeight="1">
      <c r="A382" s="108" t="s">
        <v>175</v>
      </c>
      <c r="B382" s="430">
        <v>2018000</v>
      </c>
      <c r="C382" s="430">
        <v>2018000</v>
      </c>
      <c r="D382" s="431">
        <v>860700</v>
      </c>
      <c r="E382" s="416">
        <f t="shared" si="36"/>
        <v>42.651139742319124</v>
      </c>
      <c r="F382" s="99"/>
      <c r="G382" s="99"/>
    </row>
    <row r="383" spans="1:7" ht="13.5" customHeight="1">
      <c r="A383" s="108" t="s">
        <v>176</v>
      </c>
      <c r="B383" s="430">
        <v>11300000</v>
      </c>
      <c r="C383" s="430">
        <v>11260010</v>
      </c>
      <c r="D383" s="431">
        <v>3810361</v>
      </c>
      <c r="E383" s="416">
        <f t="shared" si="36"/>
        <v>33.839765684044686</v>
      </c>
      <c r="F383" s="99"/>
      <c r="G383" s="99"/>
    </row>
    <row r="384" spans="1:7" ht="13.5" customHeight="1">
      <c r="A384" s="108" t="s">
        <v>177</v>
      </c>
      <c r="B384" s="430">
        <v>200000</v>
      </c>
      <c r="C384" s="430">
        <v>200000</v>
      </c>
      <c r="D384" s="431">
        <v>16809</v>
      </c>
      <c r="E384" s="416">
        <f t="shared" si="36"/>
        <v>8.4044999999999987</v>
      </c>
      <c r="F384" s="99"/>
      <c r="G384" s="99"/>
    </row>
    <row r="385" spans="1:7" ht="13.5" customHeight="1">
      <c r="A385" s="108" t="s">
        <v>505</v>
      </c>
      <c r="B385" s="430">
        <v>150000</v>
      </c>
      <c r="C385" s="430">
        <v>150000</v>
      </c>
      <c r="D385" s="431"/>
      <c r="E385" s="416">
        <f t="shared" si="36"/>
        <v>0</v>
      </c>
      <c r="F385" s="99"/>
      <c r="G385" s="99"/>
    </row>
    <row r="386" spans="1:7" ht="13.5" customHeight="1">
      <c r="A386" s="110" t="s">
        <v>178</v>
      </c>
      <c r="B386" s="430">
        <v>14295190</v>
      </c>
      <c r="C386" s="430">
        <v>14295190</v>
      </c>
      <c r="D386" s="431">
        <v>3796207</v>
      </c>
      <c r="E386" s="416">
        <f t="shared" si="36"/>
        <v>26.555834514966225</v>
      </c>
      <c r="F386" s="99"/>
      <c r="G386" s="99"/>
    </row>
    <row r="387" spans="1:7" ht="13.5" customHeight="1">
      <c r="A387" s="108" t="s">
        <v>179</v>
      </c>
      <c r="B387" s="430">
        <v>400000</v>
      </c>
      <c r="C387" s="430">
        <v>400000</v>
      </c>
      <c r="D387" s="431">
        <v>162000</v>
      </c>
      <c r="E387" s="416">
        <f t="shared" si="36"/>
        <v>40.5</v>
      </c>
      <c r="F387" s="99"/>
      <c r="G387" s="99"/>
    </row>
    <row r="388" spans="1:7" ht="13.5" customHeight="1">
      <c r="A388" s="108" t="s">
        <v>180</v>
      </c>
      <c r="B388" s="430"/>
      <c r="C388" s="430"/>
      <c r="D388" s="431"/>
      <c r="E388" s="416"/>
      <c r="F388" s="99"/>
      <c r="G388" s="99"/>
    </row>
    <row r="389" spans="1:7" ht="13.5" customHeight="1">
      <c r="A389" s="108" t="s">
        <v>181</v>
      </c>
      <c r="B389" s="430">
        <v>1510000</v>
      </c>
      <c r="C389" s="430">
        <v>2774661</v>
      </c>
      <c r="D389" s="431">
        <v>2114675</v>
      </c>
      <c r="E389" s="416">
        <f t="shared" si="36"/>
        <v>76.21381494892529</v>
      </c>
      <c r="F389" s="99"/>
      <c r="G389" s="99"/>
    </row>
    <row r="390" spans="1:7" ht="13.5" customHeight="1">
      <c r="A390" s="111" t="s">
        <v>182</v>
      </c>
      <c r="B390" s="428">
        <f>SUM(B372:B389)</f>
        <v>67016158</v>
      </c>
      <c r="C390" s="428">
        <f t="shared" ref="C390:D390" si="39">SUM(C372:C389)</f>
        <v>69721422</v>
      </c>
      <c r="D390" s="429">
        <f t="shared" si="39"/>
        <v>28396284</v>
      </c>
      <c r="E390" s="416">
        <f t="shared" si="36"/>
        <v>40.728205457427421</v>
      </c>
      <c r="F390" s="99"/>
      <c r="G390" s="99"/>
    </row>
    <row r="391" spans="1:7" ht="13.5" customHeight="1">
      <c r="A391" s="104" t="s">
        <v>183</v>
      </c>
      <c r="B391" s="430"/>
      <c r="C391" s="430"/>
      <c r="E391" s="416"/>
      <c r="F391" s="99"/>
    </row>
    <row r="392" spans="1:7" ht="13.5" customHeight="1">
      <c r="A392" s="104" t="s">
        <v>184</v>
      </c>
      <c r="B392" s="430">
        <v>190000</v>
      </c>
      <c r="C392" s="430">
        <v>190000</v>
      </c>
      <c r="E392" s="416">
        <f t="shared" si="36"/>
        <v>0</v>
      </c>
      <c r="F392" s="99"/>
    </row>
    <row r="393" spans="1:7" ht="13.5" customHeight="1">
      <c r="A393" s="116" t="s">
        <v>185</v>
      </c>
      <c r="B393" s="430"/>
      <c r="C393" s="430"/>
      <c r="E393" s="416"/>
      <c r="F393" s="99"/>
    </row>
    <row r="394" spans="1:7" ht="13.5" customHeight="1">
      <c r="A394" s="108" t="s">
        <v>186</v>
      </c>
      <c r="B394" s="430"/>
      <c r="C394" s="430"/>
      <c r="E394" s="416"/>
      <c r="F394" s="99"/>
    </row>
    <row r="395" spans="1:7" ht="13.5" customHeight="1">
      <c r="A395" s="108" t="s">
        <v>187</v>
      </c>
      <c r="B395" s="430">
        <v>190000</v>
      </c>
      <c r="C395" s="430">
        <v>190000</v>
      </c>
      <c r="E395" s="416">
        <f t="shared" si="36"/>
        <v>0</v>
      </c>
      <c r="F395" s="99"/>
    </row>
    <row r="396" spans="1:7" ht="13.5" customHeight="1">
      <c r="A396" s="108" t="s">
        <v>188</v>
      </c>
      <c r="B396" s="430"/>
      <c r="C396" s="430"/>
      <c r="E396" s="416"/>
      <c r="F396" s="99"/>
    </row>
    <row r="397" spans="1:7" ht="13.5" customHeight="1">
      <c r="A397" s="104" t="s">
        <v>189</v>
      </c>
      <c r="B397" s="430"/>
      <c r="C397" s="430">
        <v>226998</v>
      </c>
      <c r="D397" s="479">
        <v>226998</v>
      </c>
      <c r="E397" s="416">
        <f t="shared" si="36"/>
        <v>100</v>
      </c>
      <c r="F397" s="99"/>
    </row>
    <row r="398" spans="1:7" ht="13.5" customHeight="1">
      <c r="A398" s="104" t="s">
        <v>190</v>
      </c>
      <c r="B398" s="430"/>
      <c r="C398" s="430">
        <v>9000000</v>
      </c>
      <c r="D398" s="479">
        <v>3015812</v>
      </c>
      <c r="E398" s="416">
        <f t="shared" si="36"/>
        <v>33.509022222222221</v>
      </c>
      <c r="F398" s="99"/>
    </row>
    <row r="399" spans="1:7" ht="13.5" customHeight="1">
      <c r="A399" s="104" t="s">
        <v>191</v>
      </c>
      <c r="B399" s="430"/>
      <c r="C399" s="430"/>
      <c r="E399" s="416"/>
      <c r="F399" s="99"/>
    </row>
    <row r="400" spans="1:7" ht="13.5" customHeight="1">
      <c r="A400" s="108" t="s">
        <v>192</v>
      </c>
      <c r="B400" s="430"/>
      <c r="C400" s="430"/>
      <c r="E400" s="416"/>
      <c r="F400" s="99"/>
    </row>
    <row r="401" spans="1:6" ht="13.5" customHeight="1">
      <c r="A401" s="108" t="s">
        <v>193</v>
      </c>
      <c r="B401" s="430"/>
      <c r="C401" s="430"/>
      <c r="E401" s="416"/>
      <c r="F401" s="99"/>
    </row>
    <row r="402" spans="1:6" ht="13.5" customHeight="1">
      <c r="A402" s="108" t="s">
        <v>194</v>
      </c>
      <c r="B402" s="430"/>
      <c r="C402" s="430"/>
      <c r="E402" s="416"/>
      <c r="F402" s="99"/>
    </row>
    <row r="403" spans="1:6" ht="13.5" customHeight="1">
      <c r="A403" s="108" t="s">
        <v>195</v>
      </c>
      <c r="B403" s="430"/>
      <c r="C403" s="430"/>
      <c r="E403" s="416"/>
      <c r="F403" s="99"/>
    </row>
    <row r="404" spans="1:6" ht="13.5" customHeight="1">
      <c r="A404" s="108" t="s">
        <v>196</v>
      </c>
      <c r="B404" s="430"/>
      <c r="C404" s="430"/>
      <c r="E404" s="416"/>
      <c r="F404" s="99"/>
    </row>
    <row r="405" spans="1:6" ht="13.5" customHeight="1">
      <c r="A405" s="104" t="s">
        <v>197</v>
      </c>
      <c r="B405" s="430"/>
      <c r="C405" s="430"/>
      <c r="E405" s="416"/>
      <c r="F405" s="99"/>
    </row>
    <row r="406" spans="1:6" ht="13.5" customHeight="1">
      <c r="A406" s="117" t="s">
        <v>150</v>
      </c>
      <c r="B406" s="428">
        <v>424985027</v>
      </c>
      <c r="C406" s="428">
        <f>C390+C369+C370+C394+C392+C397+C398</f>
        <v>450505172</v>
      </c>
      <c r="D406" s="429">
        <f>D390+D369+D370+D394+D392+D395+D397+D398</f>
        <v>226784311</v>
      </c>
      <c r="E406" s="416">
        <f t="shared" si="36"/>
        <v>50.340001645974439</v>
      </c>
      <c r="F406" s="99"/>
    </row>
    <row r="407" spans="1:6" ht="13.5" customHeight="1">
      <c r="A407" s="117"/>
      <c r="B407" s="107"/>
      <c r="C407" s="431"/>
      <c r="E407" s="416"/>
      <c r="F407" s="99"/>
    </row>
    <row r="408" spans="1:6" ht="13.5" customHeight="1">
      <c r="A408" s="144" t="s">
        <v>206</v>
      </c>
      <c r="B408" s="107"/>
      <c r="C408" s="431"/>
      <c r="E408" s="416"/>
      <c r="F408" s="99"/>
    </row>
    <row r="409" spans="1:6" ht="13.5" customHeight="1">
      <c r="A409" s="104" t="s">
        <v>162</v>
      </c>
      <c r="B409" s="428">
        <v>53665896</v>
      </c>
      <c r="C409" s="431">
        <v>72795044</v>
      </c>
      <c r="D409" s="431">
        <v>42662033</v>
      </c>
      <c r="E409" s="416">
        <f t="shared" si="36"/>
        <v>58.605683375917735</v>
      </c>
      <c r="F409" s="99"/>
    </row>
    <row r="410" spans="1:6" ht="13.5" customHeight="1">
      <c r="A410" s="104" t="s">
        <v>163</v>
      </c>
      <c r="B410" s="428">
        <v>6976568</v>
      </c>
      <c r="C410" s="431">
        <v>8376557</v>
      </c>
      <c r="D410" s="431">
        <v>4359722</v>
      </c>
      <c r="E410" s="416">
        <f t="shared" si="36"/>
        <v>52.046706063123551</v>
      </c>
      <c r="F410" s="99"/>
    </row>
    <row r="411" spans="1:6" ht="13.5" customHeight="1">
      <c r="A411" s="104" t="s">
        <v>164</v>
      </c>
      <c r="B411" s="430"/>
      <c r="C411" s="431"/>
      <c r="D411" s="431"/>
      <c r="E411" s="416"/>
      <c r="F411" s="99"/>
    </row>
    <row r="412" spans="1:6" ht="13.5" customHeight="1">
      <c r="A412" s="108" t="s">
        <v>165</v>
      </c>
      <c r="B412" s="430"/>
      <c r="C412" s="431">
        <v>191052</v>
      </c>
      <c r="D412" s="431">
        <v>174552</v>
      </c>
      <c r="E412" s="416">
        <f t="shared" si="36"/>
        <v>91.363607813579549</v>
      </c>
      <c r="F412" s="99"/>
    </row>
    <row r="413" spans="1:6" ht="13.5" customHeight="1">
      <c r="A413" s="108" t="s">
        <v>166</v>
      </c>
      <c r="B413" s="430">
        <v>1953267</v>
      </c>
      <c r="C413" s="431">
        <v>6931524</v>
      </c>
      <c r="D413" s="431">
        <v>5989116</v>
      </c>
      <c r="E413" s="416"/>
      <c r="F413" s="99"/>
    </row>
    <row r="414" spans="1:6" ht="13.5" customHeight="1">
      <c r="A414" s="108" t="s">
        <v>167</v>
      </c>
      <c r="B414" s="430"/>
      <c r="C414" s="431"/>
      <c r="D414" s="431"/>
      <c r="E414" s="416"/>
      <c r="F414" s="99"/>
    </row>
    <row r="415" spans="1:6" ht="13.5" customHeight="1">
      <c r="A415" s="108" t="s">
        <v>168</v>
      </c>
      <c r="B415" s="430"/>
      <c r="C415" s="431">
        <v>887501</v>
      </c>
      <c r="D415" s="431">
        <v>887501</v>
      </c>
      <c r="E415" s="416">
        <f t="shared" si="36"/>
        <v>100</v>
      </c>
      <c r="F415" s="99"/>
    </row>
    <row r="416" spans="1:6" ht="13.5" customHeight="1">
      <c r="A416" s="108" t="s">
        <v>169</v>
      </c>
      <c r="B416" s="430">
        <v>200000</v>
      </c>
      <c r="C416" s="431">
        <v>247465</v>
      </c>
      <c r="D416" s="431">
        <v>52488</v>
      </c>
      <c r="E416" s="416">
        <f t="shared" si="36"/>
        <v>21.21027215969935</v>
      </c>
      <c r="F416" s="99"/>
    </row>
    <row r="417" spans="1:6" ht="13.5" customHeight="1">
      <c r="A417" s="108" t="s">
        <v>170</v>
      </c>
      <c r="B417" s="430">
        <v>157273085</v>
      </c>
      <c r="C417" s="430">
        <v>171315600</v>
      </c>
      <c r="D417" s="431">
        <v>115318395</v>
      </c>
      <c r="E417" s="416">
        <f t="shared" ref="E417:E471" si="40">SUM(D417/C417*100)</f>
        <v>67.313423295952035</v>
      </c>
      <c r="F417" s="99"/>
    </row>
    <row r="418" spans="1:6" ht="13.5" customHeight="1">
      <c r="A418" s="108" t="s">
        <v>171</v>
      </c>
      <c r="B418" s="430"/>
      <c r="C418" s="430"/>
      <c r="D418" s="431"/>
      <c r="E418" s="416"/>
      <c r="F418" s="99"/>
    </row>
    <row r="419" spans="1:6" ht="13.5" customHeight="1">
      <c r="A419" s="108" t="s">
        <v>172</v>
      </c>
      <c r="B419" s="430"/>
      <c r="C419" s="430">
        <v>315918</v>
      </c>
      <c r="D419" s="431">
        <v>315918</v>
      </c>
      <c r="E419" s="416">
        <f t="shared" si="40"/>
        <v>100</v>
      </c>
      <c r="F419" s="99"/>
    </row>
    <row r="420" spans="1:6" ht="13.5" customHeight="1">
      <c r="A420" s="108" t="s">
        <v>173</v>
      </c>
      <c r="B420" s="430">
        <v>8000000</v>
      </c>
      <c r="C420" s="430">
        <v>8029750</v>
      </c>
      <c r="D420" s="431">
        <v>7905894</v>
      </c>
      <c r="E420" s="416">
        <f t="shared" si="40"/>
        <v>98.457536037859199</v>
      </c>
      <c r="F420" s="99"/>
    </row>
    <row r="421" spans="1:6" ht="13.5" customHeight="1">
      <c r="A421" s="108" t="s">
        <v>174</v>
      </c>
      <c r="B421" s="430"/>
      <c r="C421" s="430">
        <v>5108949</v>
      </c>
      <c r="D421" s="431">
        <v>4359082</v>
      </c>
      <c r="E421" s="416">
        <f t="shared" si="40"/>
        <v>85.322480220491542</v>
      </c>
      <c r="F421" s="99"/>
    </row>
    <row r="422" spans="1:6" ht="13.5" customHeight="1">
      <c r="A422" s="108" t="s">
        <v>175</v>
      </c>
      <c r="B422" s="430">
        <v>13143914</v>
      </c>
      <c r="C422" s="430">
        <v>15246179</v>
      </c>
      <c r="D422" s="431">
        <v>9863605</v>
      </c>
      <c r="E422" s="416">
        <f t="shared" si="40"/>
        <v>64.695587005767152</v>
      </c>
      <c r="F422" s="99"/>
    </row>
    <row r="423" spans="1:6" ht="13.5" customHeight="1">
      <c r="A423" s="108" t="s">
        <v>176</v>
      </c>
      <c r="B423" s="430">
        <v>30062205</v>
      </c>
      <c r="C423" s="430">
        <v>80155914</v>
      </c>
      <c r="D423" s="431">
        <v>39687645</v>
      </c>
      <c r="E423" s="416">
        <f t="shared" si="40"/>
        <v>49.513059011466076</v>
      </c>
      <c r="F423" s="99"/>
    </row>
    <row r="424" spans="1:6" ht="13.5" customHeight="1">
      <c r="A424" s="108" t="s">
        <v>177</v>
      </c>
      <c r="B424" s="430"/>
      <c r="C424" s="430">
        <v>33430</v>
      </c>
      <c r="D424" s="431">
        <v>33430</v>
      </c>
      <c r="E424" s="416">
        <f t="shared" si="40"/>
        <v>100</v>
      </c>
      <c r="F424" s="99"/>
    </row>
    <row r="425" spans="1:6" ht="13.5" customHeight="1">
      <c r="A425" s="108" t="s">
        <v>505</v>
      </c>
      <c r="B425" s="430">
        <v>500000</v>
      </c>
      <c r="C425" s="430">
        <v>1700000</v>
      </c>
      <c r="D425" s="431">
        <v>1200000</v>
      </c>
      <c r="E425" s="416">
        <f t="shared" si="40"/>
        <v>70.588235294117652</v>
      </c>
      <c r="F425" s="99"/>
    </row>
    <row r="426" spans="1:6" ht="13.5" customHeight="1">
      <c r="A426" s="110" t="s">
        <v>178</v>
      </c>
      <c r="B426" s="430">
        <v>51400519</v>
      </c>
      <c r="C426" s="430">
        <v>62995067</v>
      </c>
      <c r="D426" s="431">
        <v>39496004</v>
      </c>
      <c r="E426" s="416">
        <f t="shared" si="40"/>
        <v>62.696979114253502</v>
      </c>
      <c r="F426" s="99"/>
    </row>
    <row r="427" spans="1:6" ht="13.5" customHeight="1">
      <c r="A427" s="108" t="s">
        <v>179</v>
      </c>
      <c r="B427" s="430">
        <v>42547000</v>
      </c>
      <c r="C427" s="430">
        <v>36047000</v>
      </c>
      <c r="D427" s="431">
        <v>17067000</v>
      </c>
      <c r="E427" s="416">
        <f t="shared" si="40"/>
        <v>47.346519821344359</v>
      </c>
      <c r="F427" s="99"/>
    </row>
    <row r="428" spans="1:6" ht="13.5" customHeight="1">
      <c r="A428" s="108" t="s">
        <v>207</v>
      </c>
      <c r="B428" s="430">
        <v>38496000</v>
      </c>
      <c r="C428" s="430">
        <v>38496000</v>
      </c>
      <c r="D428" s="431">
        <v>6944445</v>
      </c>
      <c r="E428" s="416">
        <f t="shared" si="40"/>
        <v>18.039393703241895</v>
      </c>
      <c r="F428" s="99"/>
    </row>
    <row r="429" spans="1:6" ht="13.5" customHeight="1">
      <c r="A429" s="108" t="s">
        <v>181</v>
      </c>
      <c r="B429" s="430">
        <v>16596142</v>
      </c>
      <c r="C429" s="430">
        <v>7255402</v>
      </c>
      <c r="D429" s="431">
        <v>1320068</v>
      </c>
      <c r="E429" s="416">
        <f t="shared" si="40"/>
        <v>18.194277863583576</v>
      </c>
      <c r="F429" s="99"/>
    </row>
    <row r="430" spans="1:6" ht="13.5" customHeight="1">
      <c r="A430" s="111" t="s">
        <v>182</v>
      </c>
      <c r="B430" s="428">
        <f>SUM(B412:B429)</f>
        <v>360172132</v>
      </c>
      <c r="C430" s="428">
        <f>SUM(C412:C429)</f>
        <v>434956751</v>
      </c>
      <c r="D430" s="429">
        <f>SUM(D412:D429)</f>
        <v>250615143</v>
      </c>
      <c r="E430" s="416">
        <f t="shared" si="40"/>
        <v>57.618405145756668</v>
      </c>
      <c r="F430" s="99"/>
    </row>
    <row r="431" spans="1:6" ht="13.5" customHeight="1">
      <c r="A431" s="104" t="s">
        <v>183</v>
      </c>
      <c r="B431" s="428">
        <v>44800000</v>
      </c>
      <c r="C431" s="429">
        <v>41368900</v>
      </c>
      <c r="D431" s="518">
        <v>21805751</v>
      </c>
      <c r="E431" s="416">
        <f t="shared" si="40"/>
        <v>52.710492664779586</v>
      </c>
      <c r="F431" s="99"/>
    </row>
    <row r="432" spans="1:6" ht="13.5" customHeight="1">
      <c r="A432" s="104" t="s">
        <v>184</v>
      </c>
      <c r="B432" s="428">
        <v>212594407</v>
      </c>
      <c r="C432" s="429">
        <v>278446518</v>
      </c>
      <c r="D432" s="518">
        <v>210963173</v>
      </c>
      <c r="E432" s="416">
        <f t="shared" si="40"/>
        <v>75.764342292834854</v>
      </c>
      <c r="F432" s="99"/>
    </row>
    <row r="433" spans="1:6" ht="13.5" customHeight="1">
      <c r="A433" s="116" t="s">
        <v>185</v>
      </c>
      <c r="B433" s="430">
        <v>45607867</v>
      </c>
      <c r="C433" s="431">
        <v>28650057</v>
      </c>
      <c r="D433" s="479">
        <v>10462558</v>
      </c>
      <c r="E433" s="416">
        <f t="shared" si="40"/>
        <v>36.518454396094221</v>
      </c>
      <c r="F433" s="99"/>
    </row>
    <row r="434" spans="1:6" ht="13.5" customHeight="1">
      <c r="A434" s="108" t="s">
        <v>186</v>
      </c>
      <c r="B434" s="430"/>
      <c r="C434" s="431"/>
      <c r="D434" s="479"/>
      <c r="E434" s="416"/>
      <c r="F434" s="99"/>
    </row>
    <row r="435" spans="1:6" ht="13.5" customHeight="1">
      <c r="A435" s="108" t="s">
        <v>187</v>
      </c>
      <c r="B435" s="430">
        <v>166986540</v>
      </c>
      <c r="C435" s="431">
        <v>249796461</v>
      </c>
      <c r="D435" s="479">
        <v>200500615</v>
      </c>
      <c r="E435" s="416">
        <f t="shared" si="40"/>
        <v>80.265594715531222</v>
      </c>
      <c r="F435" s="99"/>
    </row>
    <row r="436" spans="1:6" ht="13.5" customHeight="1">
      <c r="A436" s="108" t="s">
        <v>188</v>
      </c>
      <c r="B436" s="430"/>
      <c r="C436" s="431"/>
      <c r="D436" s="479"/>
      <c r="E436" s="416"/>
      <c r="F436" s="99"/>
    </row>
    <row r="437" spans="1:6" ht="13.5" customHeight="1">
      <c r="A437" s="104" t="s">
        <v>189</v>
      </c>
      <c r="B437" s="428">
        <v>243000000</v>
      </c>
      <c r="C437" s="431">
        <v>142716738</v>
      </c>
      <c r="D437" s="479">
        <v>49792708</v>
      </c>
      <c r="E437" s="416">
        <f t="shared" si="40"/>
        <v>34.889185878113331</v>
      </c>
      <c r="F437" s="99"/>
    </row>
    <row r="438" spans="1:6" ht="13.5" customHeight="1">
      <c r="A438" s="104" t="s">
        <v>190</v>
      </c>
      <c r="B438" s="428"/>
      <c r="C438" s="431">
        <v>79548259</v>
      </c>
      <c r="D438" s="479">
        <v>35825660</v>
      </c>
      <c r="E438" s="416">
        <f t="shared" si="40"/>
        <v>45.036384768647167</v>
      </c>
      <c r="F438" s="99"/>
    </row>
    <row r="439" spans="1:6" ht="13.5" customHeight="1">
      <c r="A439" s="104" t="s">
        <v>191</v>
      </c>
      <c r="B439" s="428">
        <v>10000000</v>
      </c>
      <c r="C439" s="431">
        <v>41741126</v>
      </c>
      <c r="D439" s="479">
        <v>17863250</v>
      </c>
      <c r="E439" s="416">
        <f t="shared" si="40"/>
        <v>42.795323729407784</v>
      </c>
      <c r="F439" s="99"/>
    </row>
    <row r="440" spans="1:6" ht="13.5" customHeight="1">
      <c r="A440" s="108" t="s">
        <v>192</v>
      </c>
      <c r="B440" s="430"/>
      <c r="C440" s="431"/>
      <c r="D440" s="479"/>
      <c r="E440" s="416"/>
      <c r="F440" s="99"/>
    </row>
    <row r="441" spans="1:6" ht="13.5" customHeight="1">
      <c r="A441" s="108" t="s">
        <v>193</v>
      </c>
      <c r="B441" s="430"/>
      <c r="C441" s="431"/>
      <c r="D441" s="479"/>
      <c r="E441" s="416"/>
      <c r="F441" s="99"/>
    </row>
    <row r="442" spans="1:6" ht="13.5" customHeight="1">
      <c r="A442" s="108" t="s">
        <v>194</v>
      </c>
      <c r="B442" s="430">
        <v>5000000</v>
      </c>
      <c r="C442" s="431">
        <v>5000000</v>
      </c>
      <c r="D442" s="479">
        <v>1725000</v>
      </c>
      <c r="E442" s="416">
        <f t="shared" si="40"/>
        <v>34.5</v>
      </c>
      <c r="F442" s="99"/>
    </row>
    <row r="443" spans="1:6" ht="13.5" customHeight="1">
      <c r="A443" s="108" t="s">
        <v>195</v>
      </c>
      <c r="B443" s="430"/>
      <c r="C443" s="431">
        <v>31741126</v>
      </c>
      <c r="D443" s="479">
        <v>14413250</v>
      </c>
      <c r="E443" s="416">
        <f t="shared" si="40"/>
        <v>45.408754560250955</v>
      </c>
      <c r="F443" s="99"/>
    </row>
    <row r="444" spans="1:6" ht="13.5" customHeight="1">
      <c r="A444" s="108" t="s">
        <v>196</v>
      </c>
      <c r="B444" s="430">
        <v>5000000</v>
      </c>
      <c r="C444" s="431">
        <v>5000000</v>
      </c>
      <c r="D444" s="479">
        <v>1725000</v>
      </c>
      <c r="E444" s="416">
        <f t="shared" si="40"/>
        <v>34.5</v>
      </c>
      <c r="F444" s="99"/>
    </row>
    <row r="445" spans="1:6" ht="13.5" customHeight="1">
      <c r="A445" s="104" t="s">
        <v>197</v>
      </c>
      <c r="B445" s="428">
        <v>744761993</v>
      </c>
      <c r="C445" s="431">
        <v>752609562</v>
      </c>
      <c r="D445" s="479">
        <v>216224486</v>
      </c>
      <c r="E445" s="416">
        <f t="shared" si="40"/>
        <v>28.729967956479406</v>
      </c>
      <c r="F445" s="99"/>
    </row>
    <row r="446" spans="1:6" ht="13.5" customHeight="1">
      <c r="A446" s="108" t="s">
        <v>233</v>
      </c>
      <c r="B446" s="428"/>
      <c r="C446" s="431"/>
      <c r="D446" s="479"/>
      <c r="E446" s="416"/>
      <c r="F446" s="99"/>
    </row>
    <row r="447" spans="1:6" ht="13.5" customHeight="1">
      <c r="A447" s="117" t="s">
        <v>150</v>
      </c>
      <c r="B447" s="428">
        <f>B446+B439+B438+B437+B432+B431+B409+B410+B430+B445</f>
        <v>1675970996</v>
      </c>
      <c r="C447" s="428">
        <f>C446+C439+C438+C437+C432+C431+C409+C410+C430+C445</f>
        <v>1852559455</v>
      </c>
      <c r="D447" s="429">
        <f>D446+D439+D438+D437+D432+D431+D409+D410+D430+D445</f>
        <v>850111926</v>
      </c>
      <c r="E447" s="416">
        <f t="shared" si="40"/>
        <v>45.888509742862752</v>
      </c>
      <c r="F447" s="99"/>
    </row>
    <row r="448" spans="1:6" ht="13.5" customHeight="1">
      <c r="B448" s="430"/>
      <c r="C448" s="431"/>
      <c r="D448" s="479"/>
      <c r="E448" s="416"/>
      <c r="F448" s="99"/>
    </row>
    <row r="449" spans="1:6" ht="13.5" customHeight="1">
      <c r="A449" s="101" t="s">
        <v>208</v>
      </c>
      <c r="B449" s="430"/>
      <c r="C449" s="431"/>
      <c r="D449" s="479"/>
      <c r="E449" s="416"/>
      <c r="F449" s="99"/>
    </row>
    <row r="450" spans="1:6" ht="13.5" customHeight="1">
      <c r="A450" s="104" t="s">
        <v>162</v>
      </c>
      <c r="B450" s="205">
        <v>2244000</v>
      </c>
      <c r="C450" s="481">
        <v>2244000</v>
      </c>
      <c r="D450" s="439">
        <v>1112452</v>
      </c>
      <c r="E450" s="416">
        <f t="shared" si="40"/>
        <v>49.574509803921565</v>
      </c>
      <c r="F450" s="99"/>
    </row>
    <row r="451" spans="1:6" ht="13.5" customHeight="1">
      <c r="A451" s="104" t="s">
        <v>163</v>
      </c>
      <c r="B451" s="205">
        <v>292000</v>
      </c>
      <c r="C451" s="481">
        <v>292000</v>
      </c>
      <c r="D451" s="439">
        <v>144616</v>
      </c>
      <c r="E451" s="416">
        <f t="shared" si="40"/>
        <v>49.526027397260272</v>
      </c>
      <c r="F451" s="99"/>
    </row>
    <row r="452" spans="1:6" ht="13.5" customHeight="1">
      <c r="A452" s="104" t="s">
        <v>164</v>
      </c>
      <c r="B452" s="129"/>
      <c r="C452" s="481"/>
      <c r="D452" s="439"/>
      <c r="E452" s="416"/>
      <c r="F452" s="99"/>
    </row>
    <row r="453" spans="1:6" ht="13.5" customHeight="1">
      <c r="A453" s="108" t="s">
        <v>165</v>
      </c>
      <c r="B453" s="109"/>
      <c r="C453" s="481"/>
      <c r="D453" s="439"/>
      <c r="E453" s="416"/>
      <c r="F453" s="99"/>
    </row>
    <row r="454" spans="1:6" ht="13.5" customHeight="1">
      <c r="A454" s="108" t="s">
        <v>166</v>
      </c>
      <c r="B454" s="109"/>
      <c r="C454" s="481"/>
      <c r="D454" s="439"/>
      <c r="E454" s="416"/>
      <c r="F454" s="99"/>
    </row>
    <row r="455" spans="1:6" ht="13.5" customHeight="1">
      <c r="A455" s="108" t="s">
        <v>167</v>
      </c>
      <c r="B455" s="109"/>
      <c r="C455" s="481"/>
      <c r="D455" s="439"/>
      <c r="E455" s="416"/>
      <c r="F455" s="99"/>
    </row>
    <row r="456" spans="1:6" ht="13.5" customHeight="1">
      <c r="A456" s="108" t="s">
        <v>168</v>
      </c>
      <c r="B456" s="109"/>
      <c r="C456" s="481"/>
      <c r="D456" s="439"/>
      <c r="E456" s="416"/>
      <c r="F456" s="99"/>
    </row>
    <row r="457" spans="1:6" ht="13.5" customHeight="1">
      <c r="A457" s="108" t="s">
        <v>169</v>
      </c>
      <c r="B457" s="109"/>
      <c r="C457" s="481"/>
      <c r="D457" s="439"/>
      <c r="E457" s="416"/>
      <c r="F457" s="99"/>
    </row>
    <row r="458" spans="1:6" ht="13.5" customHeight="1">
      <c r="A458" s="108" t="s">
        <v>170</v>
      </c>
      <c r="B458" s="109"/>
      <c r="C458" s="481"/>
      <c r="D458" s="439"/>
      <c r="E458" s="416"/>
      <c r="F458" s="99"/>
    </row>
    <row r="459" spans="1:6" ht="13.5" customHeight="1">
      <c r="A459" s="108" t="s">
        <v>171</v>
      </c>
      <c r="B459" s="109"/>
      <c r="C459" s="481"/>
      <c r="D459" s="439"/>
      <c r="E459" s="416"/>
      <c r="F459" s="99"/>
    </row>
    <row r="460" spans="1:6" ht="13.5" customHeight="1">
      <c r="A460" s="108" t="s">
        <v>172</v>
      </c>
      <c r="B460" s="109"/>
      <c r="C460" s="481"/>
      <c r="D460" s="439"/>
      <c r="E460" s="416"/>
      <c r="F460" s="99"/>
    </row>
    <row r="461" spans="1:6" ht="13.5" customHeight="1">
      <c r="A461" s="108" t="s">
        <v>173</v>
      </c>
      <c r="B461" s="109"/>
      <c r="C461" s="481"/>
      <c r="D461" s="439"/>
      <c r="E461" s="416"/>
      <c r="F461" s="99"/>
    </row>
    <row r="462" spans="1:6" ht="13.5" customHeight="1">
      <c r="A462" s="108" t="s">
        <v>174</v>
      </c>
      <c r="B462" s="109"/>
      <c r="C462" s="481"/>
      <c r="D462" s="439"/>
      <c r="E462" s="416"/>
      <c r="F462" s="99"/>
    </row>
    <row r="463" spans="1:6" ht="13.5" customHeight="1">
      <c r="A463" s="108" t="s">
        <v>175</v>
      </c>
      <c r="B463" s="205">
        <v>900000</v>
      </c>
      <c r="C463" s="481">
        <v>900000</v>
      </c>
      <c r="D463" s="439">
        <v>450000</v>
      </c>
      <c r="E463" s="416">
        <f t="shared" si="40"/>
        <v>50</v>
      </c>
      <c r="F463" s="99"/>
    </row>
    <row r="464" spans="1:6" ht="13.5" customHeight="1">
      <c r="A464" s="108" t="s">
        <v>176</v>
      </c>
      <c r="B464" s="205">
        <v>44710000</v>
      </c>
      <c r="C464" s="481">
        <v>43710000</v>
      </c>
      <c r="D464" s="439">
        <v>13695410</v>
      </c>
      <c r="E464" s="416">
        <f t="shared" si="40"/>
        <v>31.332441088995655</v>
      </c>
      <c r="F464" s="99"/>
    </row>
    <row r="465" spans="1:6" ht="13.5" customHeight="1">
      <c r="A465" s="108" t="s">
        <v>177</v>
      </c>
      <c r="B465" s="205"/>
      <c r="C465" s="481"/>
      <c r="D465" s="439"/>
      <c r="E465" s="416"/>
      <c r="F465" s="99"/>
    </row>
    <row r="466" spans="1:6" ht="13.5" customHeight="1">
      <c r="A466" s="108" t="s">
        <v>505</v>
      </c>
      <c r="B466" s="205"/>
      <c r="C466" s="481"/>
      <c r="D466" s="439"/>
      <c r="E466" s="416"/>
      <c r="F466" s="99"/>
    </row>
    <row r="467" spans="1:6" ht="13.5" customHeight="1">
      <c r="A467" s="110" t="s">
        <v>178</v>
      </c>
      <c r="B467" s="205">
        <v>12314000</v>
      </c>
      <c r="C467" s="481">
        <v>12314000</v>
      </c>
      <c r="D467" s="439">
        <v>3805131</v>
      </c>
      <c r="E467" s="416">
        <f t="shared" si="40"/>
        <v>30.9008526879974</v>
      </c>
      <c r="F467" s="99"/>
    </row>
    <row r="468" spans="1:6" ht="13.5" customHeight="1">
      <c r="A468" s="108" t="s">
        <v>179</v>
      </c>
      <c r="B468" s="205">
        <v>5845000</v>
      </c>
      <c r="C468" s="481">
        <v>9374043</v>
      </c>
      <c r="D468" s="439">
        <v>6809000</v>
      </c>
      <c r="E468" s="416">
        <f t="shared" si="40"/>
        <v>72.636748092578628</v>
      </c>
      <c r="F468" s="99"/>
    </row>
    <row r="469" spans="1:6" ht="13.5" customHeight="1">
      <c r="A469" s="108" t="s">
        <v>180</v>
      </c>
      <c r="B469" s="205"/>
      <c r="C469" s="481"/>
      <c r="D469" s="439"/>
      <c r="E469" s="416"/>
      <c r="F469" s="99"/>
    </row>
    <row r="470" spans="1:6" ht="13.5" customHeight="1">
      <c r="A470" s="108" t="s">
        <v>181</v>
      </c>
      <c r="B470" s="205">
        <v>5000</v>
      </c>
      <c r="C470" s="481">
        <v>5000</v>
      </c>
      <c r="D470" s="439">
        <v>2213</v>
      </c>
      <c r="E470" s="416">
        <f t="shared" si="40"/>
        <v>44.26</v>
      </c>
      <c r="F470" s="99"/>
    </row>
    <row r="471" spans="1:6" ht="13.5" customHeight="1">
      <c r="A471" s="111" t="s">
        <v>182</v>
      </c>
      <c r="B471" s="367">
        <v>63774000</v>
      </c>
      <c r="C471" s="367">
        <f>SUM(C453:C470)</f>
        <v>66303043</v>
      </c>
      <c r="D471" s="367">
        <f>SUM(D453:D470)</f>
        <v>24761754</v>
      </c>
      <c r="E471" s="416">
        <f t="shared" si="40"/>
        <v>37.346331148028902</v>
      </c>
      <c r="F471" s="99"/>
    </row>
    <row r="472" spans="1:6" ht="13.5" customHeight="1">
      <c r="A472" s="104" t="s">
        <v>183</v>
      </c>
      <c r="B472" s="205"/>
      <c r="C472" s="481"/>
      <c r="D472" s="439"/>
      <c r="E472" s="416"/>
      <c r="F472" s="99"/>
    </row>
    <row r="473" spans="1:6" ht="13.5" customHeight="1">
      <c r="A473" s="104" t="s">
        <v>184</v>
      </c>
      <c r="B473" s="205"/>
      <c r="C473" s="481"/>
      <c r="D473" s="439"/>
      <c r="E473" s="416"/>
      <c r="F473" s="99"/>
    </row>
    <row r="474" spans="1:6" ht="13.5" customHeight="1">
      <c r="A474" s="116" t="s">
        <v>185</v>
      </c>
      <c r="B474" s="205"/>
      <c r="C474" s="481"/>
      <c r="D474" s="439"/>
      <c r="E474" s="416"/>
      <c r="F474" s="99"/>
    </row>
    <row r="475" spans="1:6" ht="13.5" customHeight="1">
      <c r="A475" s="108" t="s">
        <v>186</v>
      </c>
      <c r="B475" s="205"/>
      <c r="C475" s="481"/>
      <c r="D475" s="439"/>
      <c r="E475" s="416"/>
      <c r="F475" s="99"/>
    </row>
    <row r="476" spans="1:6" ht="13.5" customHeight="1">
      <c r="A476" s="108" t="s">
        <v>187</v>
      </c>
      <c r="B476" s="205"/>
      <c r="C476" s="481"/>
      <c r="D476" s="439"/>
      <c r="E476" s="416"/>
      <c r="F476" s="99"/>
    </row>
    <row r="477" spans="1:6" ht="13.5" customHeight="1">
      <c r="A477" s="108" t="s">
        <v>188</v>
      </c>
      <c r="B477" s="205"/>
      <c r="C477" s="481"/>
      <c r="D477" s="439"/>
      <c r="E477" s="416"/>
      <c r="F477" s="99"/>
    </row>
    <row r="478" spans="1:6" ht="13.5" customHeight="1">
      <c r="A478" s="104" t="s">
        <v>189</v>
      </c>
      <c r="B478" s="205"/>
      <c r="C478" s="481"/>
      <c r="D478" s="439"/>
      <c r="E478" s="416"/>
      <c r="F478" s="99"/>
    </row>
    <row r="479" spans="1:6" ht="13.5" customHeight="1">
      <c r="A479" s="104" t="s">
        <v>190</v>
      </c>
      <c r="B479" s="205"/>
      <c r="C479" s="481"/>
      <c r="D479" s="439"/>
      <c r="E479" s="416"/>
      <c r="F479" s="99"/>
    </row>
    <row r="480" spans="1:6" ht="13.5" customHeight="1">
      <c r="A480" s="104" t="s">
        <v>191</v>
      </c>
      <c r="B480" s="205"/>
      <c r="C480" s="481"/>
      <c r="D480" s="439"/>
      <c r="E480" s="416"/>
      <c r="F480" s="99"/>
    </row>
    <row r="481" spans="1:6" ht="13.5" customHeight="1">
      <c r="A481" s="108" t="s">
        <v>192</v>
      </c>
      <c r="B481" s="205"/>
      <c r="C481" s="481"/>
      <c r="D481" s="439"/>
      <c r="E481" s="416"/>
      <c r="F481" s="99"/>
    </row>
    <row r="482" spans="1:6" s="127" customFormat="1" ht="13.5" customHeight="1">
      <c r="A482" s="108" t="s">
        <v>193</v>
      </c>
      <c r="B482" s="368"/>
      <c r="C482" s="482"/>
      <c r="D482" s="483"/>
      <c r="E482" s="416"/>
      <c r="F482" s="143"/>
    </row>
    <row r="483" spans="1:6" s="127" customFormat="1" ht="13.5" customHeight="1">
      <c r="A483" s="108" t="s">
        <v>194</v>
      </c>
      <c r="B483" s="368"/>
      <c r="C483" s="482"/>
      <c r="D483" s="483"/>
      <c r="E483" s="416"/>
      <c r="F483" s="143"/>
    </row>
    <row r="484" spans="1:6" s="127" customFormat="1" ht="13.5" customHeight="1">
      <c r="A484" s="108" t="s">
        <v>195</v>
      </c>
      <c r="B484" s="368"/>
      <c r="C484" s="482"/>
      <c r="D484" s="483"/>
      <c r="E484" s="416"/>
      <c r="F484" s="143"/>
    </row>
    <row r="485" spans="1:6" s="127" customFormat="1" ht="13.5" customHeight="1">
      <c r="A485" s="108" t="s">
        <v>196</v>
      </c>
      <c r="B485" s="368"/>
      <c r="C485" s="482"/>
      <c r="D485" s="483"/>
      <c r="E485" s="416"/>
      <c r="F485" s="143"/>
    </row>
    <row r="486" spans="1:6" s="127" customFormat="1" ht="13.5" customHeight="1">
      <c r="A486" s="104" t="s">
        <v>197</v>
      </c>
      <c r="B486" s="368"/>
      <c r="C486" s="482"/>
      <c r="D486" s="483"/>
      <c r="E486" s="416"/>
      <c r="F486" s="143"/>
    </row>
    <row r="487" spans="1:6" s="127" customFormat="1" ht="13.5" customHeight="1">
      <c r="A487" s="117" t="s">
        <v>150</v>
      </c>
      <c r="B487" s="432">
        <f>SUM(B450,B451,B471)</f>
        <v>66310000</v>
      </c>
      <c r="C487" s="432">
        <f t="shared" ref="C487:D487" si="41">SUM(C450,C451,C471)</f>
        <v>68839043</v>
      </c>
      <c r="D487" s="432">
        <f t="shared" si="41"/>
        <v>26018822</v>
      </c>
      <c r="E487" s="416">
        <f t="shared" ref="E487:E527" si="42">SUM(D487/C487*100)</f>
        <v>37.796606207904432</v>
      </c>
      <c r="F487" s="143"/>
    </row>
    <row r="488" spans="1:6" s="127" customFormat="1" ht="13.5" customHeight="1">
      <c r="A488" s="117"/>
      <c r="B488" s="428"/>
      <c r="C488" s="428"/>
      <c r="E488" s="416"/>
      <c r="F488" s="143"/>
    </row>
    <row r="489" spans="1:6" s="127" customFormat="1" ht="13.5" customHeight="1">
      <c r="A489" s="144" t="s">
        <v>160</v>
      </c>
      <c r="B489" s="428"/>
      <c r="C489" s="428"/>
      <c r="E489" s="416"/>
      <c r="F489" s="143"/>
    </row>
    <row r="490" spans="1:6" s="127" customFormat="1" ht="13.5" customHeight="1">
      <c r="A490" s="101" t="s">
        <v>162</v>
      </c>
      <c r="B490" s="429">
        <f t="shared" ref="B490:D525" si="43">B450+B409+B369+B329</f>
        <v>2227957128</v>
      </c>
      <c r="C490" s="429">
        <f t="shared" si="43"/>
        <v>2313141910</v>
      </c>
      <c r="D490" s="429">
        <f t="shared" si="43"/>
        <v>1173190794</v>
      </c>
      <c r="E490" s="416">
        <f t="shared" si="42"/>
        <v>50.718496298396154</v>
      </c>
      <c r="F490" s="143"/>
    </row>
    <row r="491" spans="1:6" s="127" customFormat="1" ht="13.5" customHeight="1">
      <c r="A491" s="101" t="s">
        <v>163</v>
      </c>
      <c r="B491" s="429">
        <f t="shared" si="43"/>
        <v>271453048</v>
      </c>
      <c r="C491" s="429">
        <f t="shared" ref="C491:D491" si="44">C451+C410+C370+C330</f>
        <v>280953540</v>
      </c>
      <c r="D491" s="429">
        <f t="shared" si="44"/>
        <v>144135434</v>
      </c>
      <c r="E491" s="416">
        <f t="shared" si="42"/>
        <v>51.302230966728523</v>
      </c>
      <c r="F491" s="143"/>
    </row>
    <row r="492" spans="1:6" s="127" customFormat="1" ht="13.5" customHeight="1">
      <c r="A492" s="101" t="s">
        <v>164</v>
      </c>
      <c r="B492" s="429">
        <f t="shared" si="43"/>
        <v>0</v>
      </c>
      <c r="C492" s="429">
        <f t="shared" ref="C492:D492" si="45">C452+C411+C371+C331</f>
        <v>0</v>
      </c>
      <c r="D492" s="429">
        <f t="shared" si="45"/>
        <v>0</v>
      </c>
      <c r="E492" s="416"/>
      <c r="F492" s="143"/>
    </row>
    <row r="493" spans="1:6" s="127" customFormat="1" ht="13.5" customHeight="1">
      <c r="A493" s="144" t="s">
        <v>165</v>
      </c>
      <c r="B493" s="429">
        <f t="shared" si="43"/>
        <v>21537166</v>
      </c>
      <c r="C493" s="429">
        <f t="shared" ref="C493:D493" si="46">C453+C412+C372+C332</f>
        <v>45638497</v>
      </c>
      <c r="D493" s="429">
        <f t="shared" si="46"/>
        <v>15561407</v>
      </c>
      <c r="E493" s="416">
        <f t="shared" si="42"/>
        <v>34.097106659757003</v>
      </c>
      <c r="F493" s="143"/>
    </row>
    <row r="494" spans="1:6" s="127" customFormat="1" ht="13.5" customHeight="1">
      <c r="A494" s="144" t="s">
        <v>166</v>
      </c>
      <c r="B494" s="429">
        <f t="shared" si="43"/>
        <v>317141600</v>
      </c>
      <c r="C494" s="429">
        <f t="shared" ref="C494:D494" si="47">C454+C413+C373+C333</f>
        <v>329443301</v>
      </c>
      <c r="D494" s="429">
        <f t="shared" si="47"/>
        <v>152629454</v>
      </c>
      <c r="E494" s="416">
        <f t="shared" si="42"/>
        <v>46.3295060293243</v>
      </c>
      <c r="F494" s="143"/>
    </row>
    <row r="495" spans="1:6" s="127" customFormat="1" ht="13.5" customHeight="1">
      <c r="A495" s="144" t="s">
        <v>167</v>
      </c>
      <c r="B495" s="429">
        <f t="shared" si="43"/>
        <v>0</v>
      </c>
      <c r="C495" s="429">
        <f t="shared" ref="C495:D495" si="48">C455+C414+C374+C334</f>
        <v>0</v>
      </c>
      <c r="D495" s="429">
        <f t="shared" si="48"/>
        <v>0</v>
      </c>
      <c r="E495" s="416"/>
      <c r="F495" s="143"/>
    </row>
    <row r="496" spans="1:6" s="127" customFormat="1" ht="13.5" customHeight="1">
      <c r="A496" s="144" t="s">
        <v>168</v>
      </c>
      <c r="B496" s="429">
        <f t="shared" si="43"/>
        <v>10720395</v>
      </c>
      <c r="C496" s="429">
        <f t="shared" ref="C496:D496" si="49">C456+C415+C375+C335</f>
        <v>13314838</v>
      </c>
      <c r="D496" s="429">
        <f t="shared" si="49"/>
        <v>9783184</v>
      </c>
      <c r="E496" s="416">
        <f t="shared" si="42"/>
        <v>73.475801958686986</v>
      </c>
      <c r="F496" s="143"/>
    </row>
    <row r="497" spans="1:6" s="127" customFormat="1" ht="13.5" customHeight="1">
      <c r="A497" s="144" t="s">
        <v>169</v>
      </c>
      <c r="B497" s="429">
        <f t="shared" si="43"/>
        <v>7949302</v>
      </c>
      <c r="C497" s="429">
        <f t="shared" ref="C497:D497" si="50">C457+C416+C376+C336</f>
        <v>8182475</v>
      </c>
      <c r="D497" s="429">
        <f t="shared" si="50"/>
        <v>4181773</v>
      </c>
      <c r="E497" s="416">
        <f t="shared" si="42"/>
        <v>51.106456176156968</v>
      </c>
      <c r="F497" s="143"/>
    </row>
    <row r="498" spans="1:6" s="127" customFormat="1" ht="13.5" customHeight="1">
      <c r="A498" s="144" t="s">
        <v>170</v>
      </c>
      <c r="B498" s="429">
        <f t="shared" si="43"/>
        <v>424669842</v>
      </c>
      <c r="C498" s="429">
        <f t="shared" ref="C498:D498" si="51">C458+C417+C377+C337</f>
        <v>440620293</v>
      </c>
      <c r="D498" s="429">
        <f t="shared" si="51"/>
        <v>239039268</v>
      </c>
      <c r="E498" s="416">
        <f t="shared" si="42"/>
        <v>54.250626173497643</v>
      </c>
      <c r="F498" s="143"/>
    </row>
    <row r="499" spans="1:6" s="127" customFormat="1" ht="13.5" customHeight="1">
      <c r="A499" s="144" t="s">
        <v>171</v>
      </c>
      <c r="B499" s="429">
        <f t="shared" si="43"/>
        <v>42381000</v>
      </c>
      <c r="C499" s="429">
        <f t="shared" ref="C499:D499" si="52">C459+C418+C378+C338</f>
        <v>42117498</v>
      </c>
      <c r="D499" s="429">
        <f t="shared" si="52"/>
        <v>24896194</v>
      </c>
      <c r="E499" s="416">
        <f t="shared" si="42"/>
        <v>59.111284340774475</v>
      </c>
      <c r="F499" s="143"/>
    </row>
    <row r="500" spans="1:6" s="127" customFormat="1" ht="13.5" customHeight="1">
      <c r="A500" s="144" t="s">
        <v>172</v>
      </c>
      <c r="B500" s="429">
        <f t="shared" si="43"/>
        <v>8859932</v>
      </c>
      <c r="C500" s="429">
        <f t="shared" ref="C500:D500" si="53">C460+C419+C379+C339</f>
        <v>9688220</v>
      </c>
      <c r="D500" s="429">
        <f t="shared" si="53"/>
        <v>6132103</v>
      </c>
      <c r="E500" s="416">
        <f t="shared" si="42"/>
        <v>63.294423537037758</v>
      </c>
      <c r="F500" s="143"/>
    </row>
    <row r="501" spans="1:6" s="127" customFormat="1" ht="13.5" customHeight="1">
      <c r="A501" s="144" t="s">
        <v>173</v>
      </c>
      <c r="B501" s="429">
        <f t="shared" si="43"/>
        <v>25576917</v>
      </c>
      <c r="C501" s="429">
        <f t="shared" ref="C501:D501" si="54">C461+C420+C380+C340</f>
        <v>29498975</v>
      </c>
      <c r="D501" s="429">
        <f t="shared" si="54"/>
        <v>24748555</v>
      </c>
      <c r="E501" s="416">
        <f t="shared" si="42"/>
        <v>83.896321821351421</v>
      </c>
      <c r="F501" s="143"/>
    </row>
    <row r="502" spans="1:6" s="127" customFormat="1" ht="13.5" customHeight="1">
      <c r="A502" s="144" t="s">
        <v>174</v>
      </c>
      <c r="B502" s="429">
        <f t="shared" si="43"/>
        <v>15424556</v>
      </c>
      <c r="C502" s="429">
        <f t="shared" ref="C502:D502" si="55">C462+C421+C381+C341</f>
        <v>26055723</v>
      </c>
      <c r="D502" s="429">
        <f t="shared" si="55"/>
        <v>11286346</v>
      </c>
      <c r="E502" s="416">
        <f t="shared" si="42"/>
        <v>43.316188155669295</v>
      </c>
      <c r="F502" s="143"/>
    </row>
    <row r="503" spans="1:6" s="127" customFormat="1" ht="13.5" customHeight="1">
      <c r="A503" s="144" t="s">
        <v>175</v>
      </c>
      <c r="B503" s="429">
        <f t="shared" si="43"/>
        <v>149881834</v>
      </c>
      <c r="C503" s="429">
        <f t="shared" ref="C503:D503" si="56">C463+C422+C382+C342</f>
        <v>169694473</v>
      </c>
      <c r="D503" s="429">
        <f t="shared" si="56"/>
        <v>114396013</v>
      </c>
      <c r="E503" s="416">
        <f t="shared" si="42"/>
        <v>67.412928056884908</v>
      </c>
      <c r="F503" s="143"/>
    </row>
    <row r="504" spans="1:6" s="127" customFormat="1" ht="13.5" customHeight="1">
      <c r="A504" s="144" t="s">
        <v>176</v>
      </c>
      <c r="B504" s="429">
        <f t="shared" si="43"/>
        <v>149166477</v>
      </c>
      <c r="C504" s="429">
        <f t="shared" ref="C504:D504" si="57">C464+C423+C383+C343</f>
        <v>216495913</v>
      </c>
      <c r="D504" s="429">
        <f t="shared" si="57"/>
        <v>95826911</v>
      </c>
      <c r="E504" s="416">
        <f t="shared" si="42"/>
        <v>44.262688229130681</v>
      </c>
      <c r="F504" s="143"/>
    </row>
    <row r="505" spans="1:6" s="127" customFormat="1" ht="13.5" customHeight="1">
      <c r="A505" s="144" t="s">
        <v>177</v>
      </c>
      <c r="B505" s="429">
        <f t="shared" si="43"/>
        <v>824115</v>
      </c>
      <c r="C505" s="429">
        <f t="shared" ref="C505:D505" si="58">C465+C424+C384+C344</f>
        <v>973668</v>
      </c>
      <c r="D505" s="429">
        <f t="shared" si="58"/>
        <v>377358</v>
      </c>
      <c r="E505" s="416">
        <f t="shared" si="42"/>
        <v>38.756331727036319</v>
      </c>
      <c r="F505" s="143"/>
    </row>
    <row r="506" spans="1:6" s="127" customFormat="1" ht="13.5" customHeight="1">
      <c r="A506" s="144" t="s">
        <v>505</v>
      </c>
      <c r="B506" s="429">
        <f t="shared" si="43"/>
        <v>650000</v>
      </c>
      <c r="C506" s="429">
        <f t="shared" ref="C506:D506" si="59">C466+C425+C385+C345</f>
        <v>3267308</v>
      </c>
      <c r="D506" s="429">
        <f t="shared" si="59"/>
        <v>2517402</v>
      </c>
      <c r="E506" s="416">
        <f t="shared" si="42"/>
        <v>77.048199924831081</v>
      </c>
      <c r="F506" s="143"/>
    </row>
    <row r="507" spans="1:6" s="127" customFormat="1" ht="13.5" customHeight="1">
      <c r="A507" s="161" t="s">
        <v>178</v>
      </c>
      <c r="B507" s="429">
        <f t="shared" si="43"/>
        <v>255057636</v>
      </c>
      <c r="C507" s="429">
        <f t="shared" ref="C507:D507" si="60">C467+C426+C386+C346</f>
        <v>270269451</v>
      </c>
      <c r="D507" s="429">
        <f t="shared" si="60"/>
        <v>132160265</v>
      </c>
      <c r="E507" s="416">
        <f t="shared" si="42"/>
        <v>48.899446278891503</v>
      </c>
      <c r="F507" s="143"/>
    </row>
    <row r="508" spans="1:6" s="127" customFormat="1" ht="13.5" customHeight="1">
      <c r="A508" s="144" t="s">
        <v>179</v>
      </c>
      <c r="B508" s="429">
        <f t="shared" si="43"/>
        <v>119878539</v>
      </c>
      <c r="C508" s="429">
        <f t="shared" ref="C508:D508" si="61">C468+C427+C387+C347</f>
        <v>117488582</v>
      </c>
      <c r="D508" s="429">
        <f t="shared" si="61"/>
        <v>61538000</v>
      </c>
      <c r="E508" s="416">
        <f t="shared" si="42"/>
        <v>52.377855747718527</v>
      </c>
      <c r="F508" s="143"/>
    </row>
    <row r="509" spans="1:6" s="127" customFormat="1" ht="13.5" customHeight="1">
      <c r="A509" s="144" t="s">
        <v>209</v>
      </c>
      <c r="B509" s="429">
        <f t="shared" si="43"/>
        <v>38496000</v>
      </c>
      <c r="C509" s="429">
        <f t="shared" ref="C509:D509" si="62">C469+C428+C388+C348</f>
        <v>38496476</v>
      </c>
      <c r="D509" s="429">
        <f t="shared" si="62"/>
        <v>6944921</v>
      </c>
      <c r="E509" s="416">
        <f t="shared" si="42"/>
        <v>18.040407127135481</v>
      </c>
      <c r="F509" s="143"/>
    </row>
    <row r="510" spans="1:6" s="127" customFormat="1" ht="13.5" customHeight="1">
      <c r="A510" s="144" t="s">
        <v>181</v>
      </c>
      <c r="B510" s="429">
        <f t="shared" si="43"/>
        <v>20224142</v>
      </c>
      <c r="C510" s="429">
        <f t="shared" ref="C510:D510" si="63">C470+C429+C389+C349</f>
        <v>14176186</v>
      </c>
      <c r="D510" s="429">
        <f t="shared" si="63"/>
        <v>6707929</v>
      </c>
      <c r="E510" s="416">
        <f t="shared" si="42"/>
        <v>47.318291393750059</v>
      </c>
      <c r="F510" s="143"/>
    </row>
    <row r="511" spans="1:6" s="127" customFormat="1" ht="13.5" customHeight="1">
      <c r="A511" s="162" t="s">
        <v>182</v>
      </c>
      <c r="B511" s="429">
        <f t="shared" si="43"/>
        <v>1608439453</v>
      </c>
      <c r="C511" s="429">
        <f t="shared" ref="C511:D511" si="64">C471+C430+C390+C350</f>
        <v>1775431877</v>
      </c>
      <c r="D511" s="429">
        <f t="shared" si="64"/>
        <v>908727083</v>
      </c>
      <c r="E511" s="416">
        <f t="shared" si="42"/>
        <v>51.183438507114289</v>
      </c>
      <c r="F511" s="143"/>
    </row>
    <row r="512" spans="1:6" s="127" customFormat="1" ht="13.5" customHeight="1">
      <c r="A512" s="101" t="s">
        <v>183</v>
      </c>
      <c r="B512" s="429">
        <f t="shared" si="43"/>
        <v>44800000</v>
      </c>
      <c r="C512" s="429">
        <f t="shared" ref="C512:D512" si="65">C472+C431+C391+C351</f>
        <v>41368900</v>
      </c>
      <c r="D512" s="429">
        <f t="shared" si="65"/>
        <v>21805751</v>
      </c>
      <c r="E512" s="416"/>
      <c r="F512" s="143"/>
    </row>
    <row r="513" spans="1:6" s="127" customFormat="1" ht="13.5" customHeight="1">
      <c r="A513" s="101" t="s">
        <v>184</v>
      </c>
      <c r="B513" s="429">
        <f t="shared" si="43"/>
        <v>228885015</v>
      </c>
      <c r="C513" s="429">
        <f t="shared" ref="C513:D513" si="66">C473+C432+C392+C352</f>
        <v>302446374</v>
      </c>
      <c r="D513" s="429">
        <f t="shared" si="66"/>
        <v>226722725</v>
      </c>
      <c r="E513" s="416">
        <f t="shared" si="42"/>
        <v>74.962950291478776</v>
      </c>
      <c r="F513" s="143"/>
    </row>
    <row r="514" spans="1:6" s="127" customFormat="1" ht="13.5" customHeight="1">
      <c r="A514" s="163" t="s">
        <v>185</v>
      </c>
      <c r="B514" s="429">
        <f t="shared" si="43"/>
        <v>61708475</v>
      </c>
      <c r="C514" s="429">
        <f t="shared" ref="C514:D514" si="67">C474+C433+C393+C353</f>
        <v>49479913</v>
      </c>
      <c r="D514" s="429">
        <f t="shared" si="67"/>
        <v>23242110</v>
      </c>
      <c r="E514" s="416">
        <f t="shared" si="42"/>
        <v>46.97281905083382</v>
      </c>
      <c r="F514" s="143"/>
    </row>
    <row r="515" spans="1:6" s="127" customFormat="1" ht="13.5" customHeight="1">
      <c r="A515" s="144" t="s">
        <v>186</v>
      </c>
      <c r="B515" s="429">
        <f t="shared" si="43"/>
        <v>0</v>
      </c>
      <c r="C515" s="429">
        <f t="shared" ref="C515:D515" si="68">C475+C434+C394+C354</f>
        <v>0</v>
      </c>
      <c r="D515" s="429">
        <f t="shared" si="68"/>
        <v>0</v>
      </c>
      <c r="E515" s="416"/>
      <c r="F515" s="143"/>
    </row>
    <row r="516" spans="1:6" s="127" customFormat="1" ht="13.5" customHeight="1">
      <c r="A516" s="144" t="s">
        <v>187</v>
      </c>
      <c r="B516" s="429">
        <f t="shared" si="43"/>
        <v>167176540</v>
      </c>
      <c r="C516" s="429">
        <f t="shared" ref="C516:D516" si="69">C476+C435+C395+C355</f>
        <v>252966461</v>
      </c>
      <c r="D516" s="429">
        <f t="shared" si="69"/>
        <v>203480615</v>
      </c>
      <c r="E516" s="416">
        <f t="shared" si="42"/>
        <v>80.437783805656366</v>
      </c>
      <c r="F516" s="143"/>
    </row>
    <row r="517" spans="1:6" s="127" customFormat="1" ht="13.5" customHeight="1">
      <c r="A517" s="144" t="s">
        <v>188</v>
      </c>
      <c r="B517" s="429">
        <f t="shared" si="43"/>
        <v>0</v>
      </c>
      <c r="C517" s="429">
        <f t="shared" ref="C517:D517" si="70">C477+C436+C396+C356</f>
        <v>0</v>
      </c>
      <c r="D517" s="429">
        <f t="shared" si="70"/>
        <v>0</v>
      </c>
      <c r="E517" s="416"/>
      <c r="F517" s="143"/>
    </row>
    <row r="518" spans="1:6" s="127" customFormat="1" ht="13.5" customHeight="1">
      <c r="A518" s="101" t="s">
        <v>189</v>
      </c>
      <c r="B518" s="429">
        <f t="shared" si="43"/>
        <v>243000000</v>
      </c>
      <c r="C518" s="429">
        <f t="shared" ref="C518:D518" si="71">C478+C437+C397+C357</f>
        <v>169372120</v>
      </c>
      <c r="D518" s="429">
        <f t="shared" si="71"/>
        <v>67209347</v>
      </c>
      <c r="E518" s="416">
        <f t="shared" si="42"/>
        <v>39.681470008168994</v>
      </c>
      <c r="F518" s="143"/>
    </row>
    <row r="519" spans="1:6" s="127" customFormat="1" ht="13.5" customHeight="1">
      <c r="A519" s="101" t="s">
        <v>190</v>
      </c>
      <c r="B519" s="429">
        <f t="shared" si="43"/>
        <v>0</v>
      </c>
      <c r="C519" s="429">
        <f t="shared" ref="C519:D519" si="72">C479+C438+C398+C358</f>
        <v>219827229</v>
      </c>
      <c r="D519" s="429">
        <f t="shared" si="72"/>
        <v>106600234</v>
      </c>
      <c r="E519" s="416">
        <f t="shared" si="42"/>
        <v>48.492734264507334</v>
      </c>
      <c r="F519" s="143"/>
    </row>
    <row r="520" spans="1:6" s="127" customFormat="1" ht="13.5" customHeight="1">
      <c r="A520" s="101" t="s">
        <v>191</v>
      </c>
      <c r="B520" s="429">
        <f t="shared" si="43"/>
        <v>10000000</v>
      </c>
      <c r="C520" s="429">
        <f t="shared" ref="C520:D520" si="73">C480+C439+C399+C359</f>
        <v>41741126</v>
      </c>
      <c r="D520" s="429">
        <f t="shared" si="73"/>
        <v>17863250</v>
      </c>
      <c r="E520" s="416"/>
      <c r="F520" s="143"/>
    </row>
    <row r="521" spans="1:6" s="127" customFormat="1" ht="13.5" customHeight="1">
      <c r="A521" s="144" t="s">
        <v>192</v>
      </c>
      <c r="B521" s="429">
        <f t="shared" si="43"/>
        <v>0</v>
      </c>
      <c r="C521" s="429">
        <f t="shared" ref="C521:D521" si="74">C481+C440+C400+C360</f>
        <v>0</v>
      </c>
      <c r="D521" s="429">
        <f t="shared" si="74"/>
        <v>0</v>
      </c>
      <c r="E521" s="416"/>
      <c r="F521" s="143"/>
    </row>
    <row r="522" spans="1:6" s="127" customFormat="1" ht="13.5" customHeight="1">
      <c r="A522" s="144" t="s">
        <v>193</v>
      </c>
      <c r="B522" s="429">
        <f t="shared" si="43"/>
        <v>0</v>
      </c>
      <c r="C522" s="429">
        <f t="shared" ref="C522:D522" si="75">C482+C441+C401+C361</f>
        <v>0</v>
      </c>
      <c r="D522" s="429">
        <f t="shared" si="75"/>
        <v>0</v>
      </c>
      <c r="E522" s="416"/>
      <c r="F522" s="143"/>
    </row>
    <row r="523" spans="1:6" s="127" customFormat="1" ht="13.5" customHeight="1">
      <c r="A523" s="144" t="s">
        <v>194</v>
      </c>
      <c r="B523" s="429">
        <f t="shared" si="43"/>
        <v>5000000</v>
      </c>
      <c r="C523" s="429">
        <f t="shared" ref="C523:D523" si="76">C483+C442+C402+C362</f>
        <v>5000000</v>
      </c>
      <c r="D523" s="429">
        <f t="shared" si="76"/>
        <v>1725000</v>
      </c>
      <c r="E523" s="416"/>
      <c r="F523" s="143"/>
    </row>
    <row r="524" spans="1:6" ht="13.5" customHeight="1">
      <c r="A524" s="144" t="s">
        <v>195</v>
      </c>
      <c r="B524" s="429">
        <f t="shared" si="43"/>
        <v>0</v>
      </c>
      <c r="C524" s="429">
        <f t="shared" ref="C524:D524" si="77">C484+C443+C403+C363</f>
        <v>31741126</v>
      </c>
      <c r="D524" s="429">
        <f t="shared" si="77"/>
        <v>14413250</v>
      </c>
      <c r="E524" s="416"/>
      <c r="F524" s="99"/>
    </row>
    <row r="525" spans="1:6" ht="13.5" customHeight="1">
      <c r="A525" s="144" t="s">
        <v>196</v>
      </c>
      <c r="B525" s="429">
        <f t="shared" si="43"/>
        <v>5000000</v>
      </c>
      <c r="C525" s="429">
        <f t="shared" ref="C525:D525" si="78">C485+C444+C404+C364</f>
        <v>5000000</v>
      </c>
      <c r="D525" s="429">
        <f t="shared" si="78"/>
        <v>1725000</v>
      </c>
      <c r="E525" s="416"/>
      <c r="F525" s="99"/>
    </row>
    <row r="526" spans="1:6" ht="13.5" customHeight="1">
      <c r="A526" s="101" t="s">
        <v>197</v>
      </c>
      <c r="B526" s="429">
        <f>B486+B446+B405+B365</f>
        <v>0</v>
      </c>
      <c r="C526" s="429">
        <f t="shared" ref="C526:D526" si="79">C486+C445+C405+C365</f>
        <v>752609562</v>
      </c>
      <c r="D526" s="429">
        <f t="shared" si="79"/>
        <v>216224486</v>
      </c>
      <c r="E526" s="416"/>
      <c r="F526" s="99"/>
    </row>
    <row r="527" spans="1:6" ht="13.5" customHeight="1">
      <c r="A527" s="117" t="s">
        <v>150</v>
      </c>
      <c r="B527" s="429">
        <f>B487+B447+B406+B366</f>
        <v>5379296637</v>
      </c>
      <c r="C527" s="429">
        <f>C487+C406+C366+C447</f>
        <v>5896892638</v>
      </c>
      <c r="D527" s="429">
        <f>D487+D406+D366+D447</f>
        <v>2882479104</v>
      </c>
      <c r="E527" s="416">
        <f t="shared" si="42"/>
        <v>48.881322434549638</v>
      </c>
      <c r="F527" s="99"/>
    </row>
    <row r="528" spans="1:6" ht="13.5" customHeight="1">
      <c r="B528" s="430"/>
      <c r="C528" s="430"/>
      <c r="E528" s="365"/>
      <c r="F528" s="99"/>
    </row>
  </sheetData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Header>&amp;C&amp;"Arial CE,Félkövér"&amp;12 8. KIADÁSOK alakulása kiemelt előirányzatonként  
                                                                                      &amp;R 
&amp;9A Pü/24-2/2023. sz. előterjesztés 8. melléklete&amp;10
adatok Ft-ban</oddHeader>
    <oddFooter>&amp;C&amp;Z&amp;F</oddFooter>
  </headerFooter>
  <colBreaks count="1" manualBreakCount="1">
    <brk id="5" max="64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D157"/>
  <sheetViews>
    <sheetView topLeftCell="A100" workbookViewId="0">
      <selection activeCell="A111" sqref="A111:XFD111"/>
    </sheetView>
  </sheetViews>
  <sheetFormatPr defaultRowHeight="13.2"/>
  <cols>
    <col min="1" max="1" width="4.44140625" customWidth="1"/>
    <col min="2" max="2" width="63.33203125" customWidth="1"/>
    <col min="3" max="3" width="18.44140625" customWidth="1"/>
    <col min="4" max="4" width="18" hidden="1" customWidth="1"/>
  </cols>
  <sheetData>
    <row r="1" spans="1:4" ht="82.5" customHeight="1">
      <c r="A1" s="609" t="s">
        <v>488</v>
      </c>
      <c r="B1" s="610"/>
      <c r="C1" s="610"/>
      <c r="D1" s="610"/>
    </row>
    <row r="2" spans="1:4" ht="13.5" customHeight="1">
      <c r="A2" s="22"/>
      <c r="B2" s="21" t="s">
        <v>28</v>
      </c>
      <c r="C2" s="178" t="s">
        <v>211</v>
      </c>
    </row>
    <row r="3" spans="1:4" ht="15.75" customHeight="1">
      <c r="A3" s="22"/>
      <c r="B3" s="196" t="s">
        <v>8</v>
      </c>
      <c r="C3" s="22"/>
    </row>
    <row r="4" spans="1:4" ht="15.75" customHeight="1">
      <c r="A4" s="22"/>
      <c r="B4" s="529" t="s">
        <v>239</v>
      </c>
      <c r="C4" s="85"/>
    </row>
    <row r="5" spans="1:4" ht="15.75" customHeight="1">
      <c r="A5" s="22"/>
      <c r="B5" s="22" t="s">
        <v>449</v>
      </c>
      <c r="C5" s="85">
        <v>11999</v>
      </c>
    </row>
    <row r="6" spans="1:4" ht="15.75" customHeight="1">
      <c r="A6" s="22"/>
      <c r="B6" s="22" t="s">
        <v>450</v>
      </c>
      <c r="C6" s="85">
        <v>7998</v>
      </c>
    </row>
    <row r="7" spans="1:4" ht="15.75" customHeight="1">
      <c r="A7" s="22"/>
      <c r="B7" s="22" t="s">
        <v>451</v>
      </c>
      <c r="C7" s="85">
        <v>13000</v>
      </c>
    </row>
    <row r="8" spans="1:4" ht="14.4" thickBot="1">
      <c r="A8" s="22"/>
      <c r="B8" s="457" t="s">
        <v>452</v>
      </c>
      <c r="C8" s="458">
        <v>7990921</v>
      </c>
    </row>
    <row r="9" spans="1:4" ht="14.4">
      <c r="A9" s="22"/>
      <c r="B9" s="215" t="s">
        <v>5</v>
      </c>
      <c r="C9" s="203">
        <f>SUM(C5:C8)</f>
        <v>8023918</v>
      </c>
    </row>
    <row r="10" spans="1:4" ht="11.25" customHeight="1">
      <c r="A10" s="22"/>
      <c r="B10" s="86"/>
      <c r="C10" s="87"/>
    </row>
    <row r="11" spans="1:4" ht="15.75" customHeight="1">
      <c r="A11" s="22"/>
      <c r="B11" s="197" t="s">
        <v>120</v>
      </c>
      <c r="C11" s="184"/>
    </row>
    <row r="12" spans="1:4" ht="16.5" customHeight="1">
      <c r="A12" s="183"/>
      <c r="B12" s="1" t="s">
        <v>338</v>
      </c>
      <c r="C12" s="2">
        <v>3006743</v>
      </c>
    </row>
    <row r="13" spans="1:4" ht="15.6" customHeight="1" thickBot="1">
      <c r="A13" s="183"/>
      <c r="B13" s="462" t="s">
        <v>339</v>
      </c>
      <c r="C13" s="472">
        <v>41900</v>
      </c>
    </row>
    <row r="14" spans="1:4" ht="16.2" customHeight="1">
      <c r="A14" s="22"/>
      <c r="B14" s="525" t="s">
        <v>5</v>
      </c>
      <c r="C14" s="526">
        <f>SUM(C10:C13)</f>
        <v>3048643</v>
      </c>
    </row>
    <row r="15" spans="1:4" ht="15.75" customHeight="1">
      <c r="A15" s="22"/>
      <c r="B15" s="22"/>
      <c r="C15" s="85"/>
    </row>
    <row r="16" spans="1:4" ht="15.75" customHeight="1">
      <c r="A16" s="22"/>
      <c r="B16" s="196" t="s">
        <v>6</v>
      </c>
      <c r="C16" s="85"/>
    </row>
    <row r="17" spans="1:3" ht="15.75" customHeight="1">
      <c r="A17" s="22"/>
      <c r="B17" s="529" t="s">
        <v>239</v>
      </c>
      <c r="C17" s="85"/>
    </row>
    <row r="18" spans="1:3" ht="15.75" customHeight="1">
      <c r="A18" s="183"/>
      <c r="B18" s="22" t="s">
        <v>450</v>
      </c>
      <c r="C18" s="85">
        <v>7998</v>
      </c>
    </row>
    <row r="19" spans="1:3" ht="15.75" customHeight="1">
      <c r="A19" s="183"/>
      <c r="B19" s="22" t="s">
        <v>453</v>
      </c>
      <c r="C19" s="85">
        <v>101346</v>
      </c>
    </row>
    <row r="20" spans="1:3" ht="15.75" customHeight="1">
      <c r="A20" s="183"/>
      <c r="B20" s="22" t="s">
        <v>454</v>
      </c>
      <c r="C20" s="85">
        <v>29990</v>
      </c>
    </row>
    <row r="21" spans="1:3" ht="15.75" customHeight="1">
      <c r="A21" s="183"/>
      <c r="B21" s="89" t="s">
        <v>455</v>
      </c>
      <c r="C21" s="166">
        <v>101282</v>
      </c>
    </row>
    <row r="22" spans="1:3" ht="15.75" customHeight="1">
      <c r="A22" s="183"/>
      <c r="B22" s="573" t="s">
        <v>348</v>
      </c>
      <c r="C22" s="85">
        <f>SUM(C18:C21)</f>
        <v>240616</v>
      </c>
    </row>
    <row r="23" spans="1:3" ht="9" customHeight="1">
      <c r="A23" s="183"/>
      <c r="B23" s="1"/>
      <c r="C23" s="2"/>
    </row>
    <row r="24" spans="1:3" ht="15.75" customHeight="1">
      <c r="A24" s="183"/>
      <c r="B24" s="528" t="s">
        <v>240</v>
      </c>
      <c r="C24" s="459"/>
    </row>
    <row r="25" spans="1:3" ht="15.75" customHeight="1" thickBot="1">
      <c r="A25" s="183"/>
      <c r="B25" s="462" t="s">
        <v>355</v>
      </c>
      <c r="C25" s="527">
        <v>1029354</v>
      </c>
    </row>
    <row r="26" spans="1:3" ht="15.75" customHeight="1">
      <c r="A26" s="22"/>
      <c r="B26" s="525" t="s">
        <v>5</v>
      </c>
      <c r="C26" s="526">
        <f>SUM(C22:C25)</f>
        <v>1269970</v>
      </c>
    </row>
    <row r="27" spans="1:3" ht="14.25" customHeight="1">
      <c r="A27" s="22"/>
      <c r="B27" s="22"/>
      <c r="C27" s="85"/>
    </row>
    <row r="28" spans="1:3" ht="28.5" customHeight="1">
      <c r="A28" s="22"/>
      <c r="B28" s="198" t="s">
        <v>121</v>
      </c>
      <c r="C28" s="166"/>
    </row>
    <row r="29" spans="1:3" ht="13.8">
      <c r="A29" s="183"/>
      <c r="B29" s="530" t="s">
        <v>239</v>
      </c>
      <c r="C29" s="2"/>
    </row>
    <row r="30" spans="1:3" ht="13.8">
      <c r="A30" s="183"/>
      <c r="B30" s="199" t="s">
        <v>456</v>
      </c>
      <c r="C30" s="2">
        <v>25990</v>
      </c>
    </row>
    <row r="31" spans="1:3" ht="14.4" thickBot="1">
      <c r="A31" s="183"/>
      <c r="B31" s="531" t="s">
        <v>457</v>
      </c>
      <c r="C31" s="472">
        <v>1877539</v>
      </c>
    </row>
    <row r="32" spans="1:3" ht="14.4">
      <c r="A32" s="22"/>
      <c r="B32" s="525" t="s">
        <v>5</v>
      </c>
      <c r="C32" s="526">
        <f>SUM(C29:C31)</f>
        <v>1903529</v>
      </c>
    </row>
    <row r="33" spans="1:3" ht="12" customHeight="1">
      <c r="A33" s="22"/>
      <c r="B33" s="22"/>
      <c r="C33" s="85"/>
    </row>
    <row r="34" spans="1:3" ht="13.8">
      <c r="A34" s="22"/>
      <c r="B34" s="197" t="s">
        <v>7</v>
      </c>
      <c r="C34" s="166"/>
    </row>
    <row r="35" spans="1:3" ht="13.8">
      <c r="A35" s="183"/>
      <c r="B35" s="199" t="s">
        <v>239</v>
      </c>
      <c r="C35" s="2"/>
    </row>
    <row r="36" spans="1:3" ht="13.8">
      <c r="A36" s="183"/>
      <c r="B36" s="199" t="s">
        <v>458</v>
      </c>
      <c r="C36" s="2">
        <v>1080547</v>
      </c>
    </row>
    <row r="37" spans="1:3" ht="13.8">
      <c r="A37" s="183"/>
      <c r="B37" s="199" t="s">
        <v>459</v>
      </c>
      <c r="C37" s="2">
        <v>6250</v>
      </c>
    </row>
    <row r="38" spans="1:3" ht="13.8">
      <c r="A38" s="183"/>
      <c r="B38" s="199" t="s">
        <v>460</v>
      </c>
      <c r="C38" s="2">
        <v>1339065</v>
      </c>
    </row>
    <row r="39" spans="1:3" ht="13.8">
      <c r="A39" s="183"/>
      <c r="B39" s="524" t="s">
        <v>448</v>
      </c>
      <c r="C39" s="460">
        <v>2425862</v>
      </c>
    </row>
    <row r="40" spans="1:3" ht="7.8" customHeight="1">
      <c r="A40" s="183"/>
      <c r="B40" s="199"/>
      <c r="C40" s="2"/>
    </row>
    <row r="41" spans="1:3" ht="13.8">
      <c r="A41" s="183"/>
      <c r="B41" s="530" t="s">
        <v>240</v>
      </c>
      <c r="C41" s="2"/>
    </row>
    <row r="42" spans="1:3" ht="14.4" thickBot="1">
      <c r="A42" s="183"/>
      <c r="B42" s="531" t="s">
        <v>461</v>
      </c>
      <c r="C42" s="472">
        <v>19913376</v>
      </c>
    </row>
    <row r="43" spans="1:3" ht="14.4">
      <c r="A43" s="22"/>
      <c r="B43" s="525" t="s">
        <v>5</v>
      </c>
      <c r="C43" s="526">
        <f>SUM(C39:C42)</f>
        <v>22339238</v>
      </c>
    </row>
    <row r="44" spans="1:3" ht="14.4">
      <c r="A44" s="22"/>
      <c r="B44" s="200"/>
      <c r="C44" s="201"/>
    </row>
    <row r="45" spans="1:3" ht="14.4">
      <c r="A45" s="22"/>
      <c r="B45" s="204" t="s">
        <v>241</v>
      </c>
      <c r="C45" s="203"/>
    </row>
    <row r="46" spans="1:3" ht="14.4" thickBot="1">
      <c r="A46" s="183"/>
      <c r="B46" s="462" t="s">
        <v>342</v>
      </c>
      <c r="C46" s="532">
        <v>3754000</v>
      </c>
    </row>
    <row r="47" spans="1:3" ht="14.4">
      <c r="A47" s="22"/>
      <c r="B47" s="525" t="s">
        <v>5</v>
      </c>
      <c r="C47" s="526">
        <f>SUM(C46)</f>
        <v>3754000</v>
      </c>
    </row>
    <row r="48" spans="1:3" ht="15.6" customHeight="1">
      <c r="A48" s="22"/>
      <c r="B48" s="200"/>
      <c r="C48" s="201"/>
    </row>
    <row r="49" spans="1:3" ht="16.2" customHeight="1">
      <c r="A49" s="22"/>
      <c r="B49" s="196" t="s">
        <v>242</v>
      </c>
      <c r="C49" s="87"/>
    </row>
    <row r="50" spans="1:3" ht="13.8">
      <c r="A50" s="22"/>
      <c r="B50" s="22" t="s">
        <v>462</v>
      </c>
      <c r="C50" s="85">
        <v>280400</v>
      </c>
    </row>
    <row r="51" spans="1:3" ht="13.8">
      <c r="A51" s="22"/>
      <c r="B51" s="22" t="s">
        <v>463</v>
      </c>
      <c r="C51" s="85">
        <v>200000</v>
      </c>
    </row>
    <row r="52" spans="1:3" ht="13.8">
      <c r="A52" s="22"/>
      <c r="B52" s="22" t="s">
        <v>464</v>
      </c>
      <c r="C52" s="85">
        <v>97000</v>
      </c>
    </row>
    <row r="53" spans="1:3" ht="13.8">
      <c r="A53" s="22"/>
      <c r="B53" s="22" t="s">
        <v>506</v>
      </c>
      <c r="C53" s="85">
        <v>2049425</v>
      </c>
    </row>
    <row r="54" spans="1:3" ht="14.4">
      <c r="A54" s="22"/>
      <c r="B54" s="574" t="s">
        <v>348</v>
      </c>
      <c r="C54" s="201">
        <f>SUM(C50:C53)</f>
        <v>2626825</v>
      </c>
    </row>
    <row r="55" spans="1:3" ht="12" customHeight="1">
      <c r="A55" s="22"/>
      <c r="B55" s="574"/>
      <c r="C55" s="201"/>
    </row>
    <row r="56" spans="1:3" ht="14.4">
      <c r="A56" s="22"/>
      <c r="B56" s="202" t="s">
        <v>447</v>
      </c>
      <c r="C56" s="201"/>
    </row>
    <row r="57" spans="1:3" ht="13.8">
      <c r="A57" s="22"/>
      <c r="B57" s="1" t="s">
        <v>465</v>
      </c>
      <c r="C57" s="2">
        <v>9159643</v>
      </c>
    </row>
    <row r="58" spans="1:3" ht="13.8">
      <c r="A58" s="22"/>
      <c r="B58" s="1" t="s">
        <v>466</v>
      </c>
      <c r="C58" s="2">
        <v>3861980</v>
      </c>
    </row>
    <row r="59" spans="1:3" ht="13.8">
      <c r="A59" s="22"/>
      <c r="B59" s="1" t="s">
        <v>467</v>
      </c>
      <c r="C59" s="2">
        <v>470340</v>
      </c>
    </row>
    <row r="60" spans="1:3" ht="14.4" thickBot="1">
      <c r="A60" s="22"/>
      <c r="B60" s="462" t="s">
        <v>468</v>
      </c>
      <c r="C60" s="472">
        <v>13378942</v>
      </c>
    </row>
    <row r="61" spans="1:3" ht="14.4">
      <c r="A61" s="22"/>
      <c r="B61" s="525" t="s">
        <v>5</v>
      </c>
      <c r="C61" s="526">
        <f>SUM(C54:C60)</f>
        <v>29497730</v>
      </c>
    </row>
    <row r="62" spans="1:3" ht="13.2" customHeight="1">
      <c r="A62" s="22"/>
      <c r="B62" s="86"/>
      <c r="C62" s="87"/>
    </row>
    <row r="63" spans="1:3" ht="13.8">
      <c r="A63" s="22"/>
      <c r="B63" s="197" t="s">
        <v>377</v>
      </c>
      <c r="C63" s="89"/>
    </row>
    <row r="64" spans="1:3" ht="13.8">
      <c r="A64" s="183"/>
      <c r="B64" s="22" t="s">
        <v>381</v>
      </c>
      <c r="C64" s="85">
        <v>109000</v>
      </c>
    </row>
    <row r="65" spans="1:3" ht="13.8">
      <c r="A65" s="183"/>
      <c r="B65" s="22" t="s">
        <v>382</v>
      </c>
      <c r="C65" s="85">
        <v>270891</v>
      </c>
    </row>
    <row r="66" spans="1:3" ht="13.8">
      <c r="A66" s="183"/>
      <c r="B66" s="22" t="s">
        <v>383</v>
      </c>
      <c r="C66" s="85">
        <v>1547100</v>
      </c>
    </row>
    <row r="67" spans="1:3" ht="13.8">
      <c r="A67" s="183"/>
      <c r="B67" s="22" t="s">
        <v>384</v>
      </c>
      <c r="C67" s="85">
        <v>4617860</v>
      </c>
    </row>
    <row r="68" spans="1:3" ht="14.4" thickBot="1">
      <c r="A68" s="183"/>
      <c r="B68" s="89" t="s">
        <v>385</v>
      </c>
      <c r="C68" s="166">
        <v>8566524</v>
      </c>
    </row>
    <row r="69" spans="1:3" ht="14.4">
      <c r="A69" s="22"/>
      <c r="B69" s="525" t="s">
        <v>5</v>
      </c>
      <c r="C69" s="526">
        <f>SUM(C64:C68)</f>
        <v>15111375</v>
      </c>
    </row>
    <row r="70" spans="1:3" ht="12.6" customHeight="1">
      <c r="A70" s="22"/>
      <c r="B70" s="22"/>
      <c r="C70" s="22"/>
    </row>
    <row r="71" spans="1:3" ht="13.5" customHeight="1">
      <c r="A71" s="22"/>
      <c r="B71" s="197" t="s">
        <v>12</v>
      </c>
      <c r="C71" s="89"/>
    </row>
    <row r="72" spans="1:3" ht="14.25" customHeight="1">
      <c r="A72" s="183"/>
      <c r="B72" s="22" t="s">
        <v>374</v>
      </c>
      <c r="C72" s="85">
        <v>39990</v>
      </c>
    </row>
    <row r="73" spans="1:3" ht="14.25" customHeight="1">
      <c r="A73" s="183"/>
      <c r="B73" s="22" t="s">
        <v>375</v>
      </c>
      <c r="C73" s="85">
        <v>187008</v>
      </c>
    </row>
    <row r="74" spans="1:3" ht="14.4" thickBot="1">
      <c r="A74" s="183"/>
      <c r="B74" s="89" t="s">
        <v>376</v>
      </c>
      <c r="C74" s="166">
        <v>3015812</v>
      </c>
    </row>
    <row r="75" spans="1:3" ht="14.4">
      <c r="A75" s="183"/>
      <c r="B75" s="533" t="s">
        <v>5</v>
      </c>
      <c r="C75" s="534">
        <f>SUM(C72:C74)</f>
        <v>3242810</v>
      </c>
    </row>
    <row r="76" spans="1:3" ht="15" customHeight="1">
      <c r="A76" s="22"/>
      <c r="B76" s="202"/>
      <c r="C76" s="202"/>
    </row>
    <row r="77" spans="1:3" ht="14.25" customHeight="1">
      <c r="A77" s="22"/>
      <c r="B77" s="197" t="s">
        <v>13</v>
      </c>
      <c r="C77" s="89"/>
    </row>
    <row r="78" spans="1:3" ht="14.25" customHeight="1">
      <c r="A78" s="88"/>
      <c r="B78" s="22" t="s">
        <v>398</v>
      </c>
      <c r="C78" s="85">
        <v>1905000</v>
      </c>
    </row>
    <row r="79" spans="1:3" ht="13.8" customHeight="1">
      <c r="A79" s="88"/>
      <c r="B79" s="22" t="s">
        <v>399</v>
      </c>
      <c r="C79" s="85">
        <v>18790920</v>
      </c>
    </row>
    <row r="80" spans="1:3" ht="16.5" customHeight="1">
      <c r="A80" s="88"/>
      <c r="B80" s="22" t="s">
        <v>431</v>
      </c>
      <c r="C80" s="85">
        <v>2032000</v>
      </c>
    </row>
    <row r="81" spans="1:3" ht="13.8">
      <c r="A81" s="88"/>
      <c r="B81" s="22" t="s">
        <v>432</v>
      </c>
      <c r="C81" s="85">
        <v>698500</v>
      </c>
    </row>
    <row r="82" spans="1:3" ht="13.8">
      <c r="A82" s="88"/>
      <c r="B82" s="22" t="s">
        <v>433</v>
      </c>
      <c r="C82" s="85">
        <v>317500</v>
      </c>
    </row>
    <row r="83" spans="1:3" ht="13.8">
      <c r="A83" s="88"/>
      <c r="B83" s="22" t="s">
        <v>400</v>
      </c>
      <c r="C83" s="85">
        <v>254000</v>
      </c>
    </row>
    <row r="84" spans="1:3" ht="13.8">
      <c r="A84" s="88"/>
      <c r="B84" s="1" t="s">
        <v>434</v>
      </c>
      <c r="C84" s="2">
        <v>2260600</v>
      </c>
    </row>
    <row r="85" spans="1:3" ht="13.8">
      <c r="A85" s="88"/>
      <c r="B85" s="1" t="s">
        <v>401</v>
      </c>
      <c r="C85" s="2">
        <v>2717400</v>
      </c>
    </row>
    <row r="86" spans="1:3" ht="13.8">
      <c r="A86" s="88"/>
      <c r="B86" s="1" t="s">
        <v>435</v>
      </c>
      <c r="C86" s="2">
        <v>7627000</v>
      </c>
    </row>
    <row r="87" spans="1:3" ht="13.8">
      <c r="A87" s="88"/>
      <c r="B87" s="1" t="s">
        <v>402</v>
      </c>
      <c r="C87" s="2">
        <v>9747000</v>
      </c>
    </row>
    <row r="88" spans="1:3" ht="13.8">
      <c r="A88" s="88"/>
      <c r="B88" s="1" t="s">
        <v>403</v>
      </c>
      <c r="C88" s="2">
        <v>400000</v>
      </c>
    </row>
    <row r="89" spans="1:3" ht="13.8">
      <c r="A89" s="88"/>
      <c r="B89" s="22" t="s">
        <v>404</v>
      </c>
      <c r="C89" s="85">
        <v>2887976</v>
      </c>
    </row>
    <row r="90" spans="1:3" ht="14.4" customHeight="1">
      <c r="A90" s="88"/>
      <c r="B90" s="22" t="s">
        <v>422</v>
      </c>
      <c r="C90" s="85">
        <v>2425700</v>
      </c>
    </row>
    <row r="91" spans="1:3" ht="13.8">
      <c r="A91" s="88"/>
      <c r="B91" s="22" t="s">
        <v>405</v>
      </c>
      <c r="C91" s="85">
        <v>291012</v>
      </c>
    </row>
    <row r="92" spans="1:3" ht="13.8">
      <c r="A92" s="88"/>
      <c r="B92" s="1" t="s">
        <v>406</v>
      </c>
      <c r="C92" s="2">
        <v>1905000</v>
      </c>
    </row>
    <row r="93" spans="1:3" ht="16.8" customHeight="1">
      <c r="A93" s="88"/>
      <c r="B93" s="519" t="s">
        <v>423</v>
      </c>
      <c r="C93" s="2">
        <v>881771</v>
      </c>
    </row>
    <row r="94" spans="1:3" ht="15" customHeight="1">
      <c r="A94" s="88"/>
      <c r="B94" s="1" t="s">
        <v>436</v>
      </c>
      <c r="C94" s="2">
        <v>834390</v>
      </c>
    </row>
    <row r="95" spans="1:3" ht="15" customHeight="1">
      <c r="A95" s="88"/>
      <c r="B95" s="520" t="s">
        <v>437</v>
      </c>
      <c r="C95" s="85">
        <v>1925737</v>
      </c>
    </row>
    <row r="96" spans="1:3" ht="13.8">
      <c r="A96" s="88"/>
      <c r="B96" s="5" t="s">
        <v>424</v>
      </c>
      <c r="C96" s="85">
        <v>781177</v>
      </c>
    </row>
    <row r="97" spans="1:3" ht="14.25" customHeight="1">
      <c r="A97" s="88"/>
      <c r="B97" s="1" t="s">
        <v>407</v>
      </c>
      <c r="C97" s="2">
        <v>473710</v>
      </c>
    </row>
    <row r="98" spans="1:3" ht="14.25" customHeight="1">
      <c r="A98" s="88"/>
      <c r="B98" s="1" t="s">
        <v>408</v>
      </c>
      <c r="C98" s="2">
        <v>299052</v>
      </c>
    </row>
    <row r="99" spans="1:3" ht="14.25" customHeight="1">
      <c r="A99" s="88"/>
      <c r="B99" s="1" t="s">
        <v>409</v>
      </c>
      <c r="C99" s="2">
        <v>4620000</v>
      </c>
    </row>
    <row r="100" spans="1:3" ht="14.25" customHeight="1">
      <c r="A100" s="88"/>
      <c r="B100" s="1" t="s">
        <v>410</v>
      </c>
      <c r="C100" s="2">
        <v>5064125</v>
      </c>
    </row>
    <row r="101" spans="1:3" ht="14.25" customHeight="1">
      <c r="A101" s="88"/>
      <c r="B101" s="1" t="s">
        <v>438</v>
      </c>
      <c r="C101" s="2">
        <v>936993</v>
      </c>
    </row>
    <row r="102" spans="1:3" ht="14.25" customHeight="1">
      <c r="A102" s="88"/>
      <c r="B102" s="1" t="s">
        <v>411</v>
      </c>
      <c r="C102" s="2">
        <v>317500</v>
      </c>
    </row>
    <row r="103" spans="1:3" ht="14.25" customHeight="1">
      <c r="A103" s="88"/>
      <c r="B103" s="1" t="s">
        <v>412</v>
      </c>
      <c r="C103" s="2">
        <v>825500</v>
      </c>
    </row>
    <row r="104" spans="1:3" ht="14.25" customHeight="1">
      <c r="A104" s="88"/>
      <c r="B104" s="22" t="s">
        <v>413</v>
      </c>
      <c r="C104" s="85">
        <v>1244600</v>
      </c>
    </row>
    <row r="105" spans="1:3" ht="14.25" customHeight="1">
      <c r="A105" s="88"/>
      <c r="B105" s="22" t="s">
        <v>414</v>
      </c>
      <c r="C105" s="85">
        <v>50000</v>
      </c>
    </row>
    <row r="106" spans="1:3" ht="14.25" customHeight="1">
      <c r="A106" s="88"/>
      <c r="B106" s="520" t="s">
        <v>415</v>
      </c>
      <c r="C106" s="85">
        <v>2514600</v>
      </c>
    </row>
    <row r="107" spans="1:3" ht="13.8">
      <c r="A107" s="88"/>
      <c r="B107" s="1" t="s">
        <v>440</v>
      </c>
      <c r="C107" s="2">
        <v>203200</v>
      </c>
    </row>
    <row r="108" spans="1:3" ht="13.8">
      <c r="A108" s="88"/>
      <c r="B108" s="1" t="s">
        <v>439</v>
      </c>
      <c r="C108" s="2">
        <v>203200</v>
      </c>
    </row>
    <row r="109" spans="1:3" ht="16.5" customHeight="1">
      <c r="A109" s="88"/>
      <c r="B109" s="1" t="s">
        <v>441</v>
      </c>
      <c r="C109" s="2">
        <v>250000</v>
      </c>
    </row>
    <row r="110" spans="1:3" ht="41.4">
      <c r="A110" s="88"/>
      <c r="B110" s="519" t="s">
        <v>442</v>
      </c>
      <c r="C110" s="2">
        <v>1905000</v>
      </c>
    </row>
    <row r="111" spans="1:3" ht="30.6" customHeight="1">
      <c r="A111" s="88"/>
      <c r="B111" s="1" t="s">
        <v>443</v>
      </c>
      <c r="C111" s="2">
        <v>1016000</v>
      </c>
    </row>
    <row r="112" spans="1:3" ht="18" customHeight="1">
      <c r="A112" s="88"/>
      <c r="B112" s="520" t="s">
        <v>416</v>
      </c>
      <c r="C112" s="2">
        <v>3694011</v>
      </c>
    </row>
    <row r="113" spans="1:3" ht="29.25" customHeight="1">
      <c r="A113" s="88"/>
      <c r="B113" s="577" t="s">
        <v>444</v>
      </c>
      <c r="C113" s="2">
        <v>464109</v>
      </c>
    </row>
    <row r="114" spans="1:3" ht="17.399999999999999" customHeight="1">
      <c r="A114" s="88"/>
      <c r="B114" s="520" t="s">
        <v>490</v>
      </c>
      <c r="C114" s="2">
        <v>163843</v>
      </c>
    </row>
    <row r="115" spans="1:3" ht="13.2" customHeight="1">
      <c r="A115" s="88"/>
      <c r="B115" s="520" t="s">
        <v>425</v>
      </c>
      <c r="C115" s="2">
        <v>332939</v>
      </c>
    </row>
    <row r="116" spans="1:3" ht="13.8">
      <c r="A116" s="88"/>
      <c r="B116" s="520" t="s">
        <v>417</v>
      </c>
      <c r="C116" s="85">
        <v>90228</v>
      </c>
    </row>
    <row r="117" spans="1:3" ht="27.6">
      <c r="A117" s="88"/>
      <c r="B117" s="577" t="s">
        <v>418</v>
      </c>
      <c r="C117" s="85">
        <v>102273</v>
      </c>
    </row>
    <row r="118" spans="1:3" ht="27.6">
      <c r="A118" s="88"/>
      <c r="B118" s="577" t="s">
        <v>426</v>
      </c>
      <c r="C118" s="85">
        <v>1225045</v>
      </c>
    </row>
    <row r="119" spans="1:3" ht="27.6">
      <c r="A119" s="88"/>
      <c r="B119" s="577" t="s">
        <v>427</v>
      </c>
      <c r="C119" s="2">
        <v>107757</v>
      </c>
    </row>
    <row r="120" spans="1:3" ht="13.8">
      <c r="A120" s="88"/>
      <c r="B120" s="520" t="s">
        <v>428</v>
      </c>
      <c r="C120" s="85">
        <v>72968</v>
      </c>
    </row>
    <row r="121" spans="1:3" ht="13.8">
      <c r="A121" s="88"/>
      <c r="B121" s="521" t="s">
        <v>445</v>
      </c>
      <c r="C121" s="522">
        <v>99800</v>
      </c>
    </row>
    <row r="122" spans="1:3" ht="27.6">
      <c r="A122" s="88"/>
      <c r="B122" s="577" t="s">
        <v>429</v>
      </c>
      <c r="C122" s="85">
        <v>475797</v>
      </c>
    </row>
    <row r="123" spans="1:3" ht="27.6">
      <c r="A123" s="88"/>
      <c r="B123" s="577" t="s">
        <v>430</v>
      </c>
      <c r="C123" s="85">
        <v>183435</v>
      </c>
    </row>
    <row r="124" spans="1:3" ht="13.8">
      <c r="A124" s="88"/>
      <c r="B124" s="577" t="s">
        <v>419</v>
      </c>
      <c r="C124" s="85">
        <v>3450000</v>
      </c>
    </row>
    <row r="125" spans="1:3" ht="13.8">
      <c r="A125" s="88"/>
      <c r="B125" s="22" t="s">
        <v>420</v>
      </c>
      <c r="C125" s="523">
        <v>27378000</v>
      </c>
    </row>
    <row r="126" spans="1:3" ht="17.399999999999999" customHeight="1">
      <c r="A126" s="88"/>
      <c r="B126" s="22" t="s">
        <v>421</v>
      </c>
      <c r="C126" s="85">
        <v>13149260</v>
      </c>
    </row>
    <row r="127" spans="1:3" ht="16.2" customHeight="1">
      <c r="A127" s="88"/>
      <c r="B127" s="5" t="s">
        <v>446</v>
      </c>
      <c r="C127" s="166">
        <v>576675</v>
      </c>
    </row>
    <row r="128" spans="1:3" ht="14.4" thickBot="1">
      <c r="A128" s="88"/>
      <c r="B128" s="462" t="s">
        <v>489</v>
      </c>
      <c r="C128" s="472">
        <v>687315</v>
      </c>
    </row>
    <row r="129" spans="1:3" ht="20.399999999999999" customHeight="1" thickBot="1">
      <c r="A129" s="212"/>
      <c r="B129" s="535" t="s">
        <v>44</v>
      </c>
      <c r="C129" s="536">
        <f>SUM(C78:C128)</f>
        <v>130859618</v>
      </c>
    </row>
    <row r="130" spans="1:3" ht="25.8" customHeight="1" thickBot="1">
      <c r="A130" s="214"/>
      <c r="B130" s="575" t="s">
        <v>244</v>
      </c>
      <c r="C130" s="576">
        <f>SUM(C9,C14,C26,C32,C43,C47,C61,C69,C75,C129)</f>
        <v>219050831</v>
      </c>
    </row>
    <row r="131" spans="1:3">
      <c r="A131" s="213"/>
      <c r="B131" s="213"/>
      <c r="C131" s="213"/>
    </row>
    <row r="132" spans="1:3">
      <c r="A132" s="6"/>
      <c r="B132" s="6"/>
      <c r="C132" s="6"/>
    </row>
    <row r="133" spans="1:3">
      <c r="A133" s="6"/>
      <c r="B133" s="6"/>
      <c r="C133" s="6"/>
    </row>
    <row r="134" spans="1:3">
      <c r="A134" s="6"/>
      <c r="B134" s="6"/>
      <c r="C134" s="6"/>
    </row>
    <row r="135" spans="1:3">
      <c r="A135" s="6"/>
      <c r="B135" s="6"/>
      <c r="C135" s="6"/>
    </row>
    <row r="136" spans="1:3">
      <c r="A136" s="6"/>
      <c r="B136" s="6"/>
      <c r="C136" s="6"/>
    </row>
    <row r="137" spans="1:3">
      <c r="A137" s="6"/>
      <c r="B137" s="6"/>
      <c r="C137" s="6"/>
    </row>
    <row r="138" spans="1:3">
      <c r="A138" s="6"/>
      <c r="B138" s="6"/>
      <c r="C138" s="6"/>
    </row>
    <row r="139" spans="1:3">
      <c r="A139" s="6"/>
      <c r="B139" s="6"/>
      <c r="C139" s="6"/>
    </row>
    <row r="140" spans="1:3">
      <c r="A140" s="6"/>
      <c r="B140" s="6"/>
      <c r="C140" s="6"/>
    </row>
    <row r="141" spans="1:3">
      <c r="A141" s="6"/>
      <c r="B141" s="6"/>
      <c r="C141" s="6"/>
    </row>
    <row r="142" spans="1:3">
      <c r="A142" s="6"/>
      <c r="B142" s="6"/>
      <c r="C142" s="6"/>
    </row>
    <row r="143" spans="1:3">
      <c r="A143" s="6"/>
      <c r="B143" s="6"/>
      <c r="C143" s="6"/>
    </row>
    <row r="144" spans="1:3">
      <c r="A144" s="6"/>
      <c r="B144" s="6"/>
      <c r="C144" s="6"/>
    </row>
    <row r="145" spans="1:3">
      <c r="A145" s="6"/>
      <c r="B145" s="6"/>
      <c r="C145" s="6"/>
    </row>
    <row r="146" spans="1:3">
      <c r="A146" s="6"/>
      <c r="B146" s="6"/>
      <c r="C146" s="6"/>
    </row>
    <row r="147" spans="1:3">
      <c r="A147" s="6"/>
      <c r="B147" s="6"/>
      <c r="C147" s="6"/>
    </row>
    <row r="148" spans="1:3">
      <c r="A148" s="6"/>
      <c r="B148" s="6"/>
      <c r="C148" s="6"/>
    </row>
    <row r="149" spans="1:3">
      <c r="A149" s="6"/>
      <c r="B149" s="6"/>
      <c r="C149" s="6"/>
    </row>
    <row r="150" spans="1:3">
      <c r="A150" s="6"/>
      <c r="B150" s="6"/>
      <c r="C150" s="6"/>
    </row>
    <row r="151" spans="1:3">
      <c r="A151" s="6"/>
      <c r="B151" s="6"/>
      <c r="C151" s="6"/>
    </row>
    <row r="152" spans="1:3">
      <c r="A152" s="6"/>
      <c r="B152" s="6"/>
      <c r="C152" s="6"/>
    </row>
    <row r="153" spans="1:3">
      <c r="A153" s="6"/>
      <c r="B153" s="6"/>
      <c r="C153" s="6"/>
    </row>
    <row r="154" spans="1:3">
      <c r="A154" s="6"/>
      <c r="B154" s="6"/>
      <c r="C154" s="6"/>
    </row>
    <row r="155" spans="1:3">
      <c r="A155" s="6"/>
      <c r="B155" s="6"/>
      <c r="C155" s="6"/>
    </row>
    <row r="156" spans="1:3">
      <c r="A156" s="6"/>
      <c r="B156" s="6"/>
      <c r="C156" s="6"/>
    </row>
    <row r="157" spans="1:3">
      <c r="A157" s="6"/>
      <c r="B157" s="6"/>
      <c r="C157" s="6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13</vt:i4>
      </vt:variant>
      <vt:variant>
        <vt:lpstr>Névvel ellátott tartományok</vt:lpstr>
      </vt:variant>
      <vt:variant>
        <vt:i4>13</vt:i4>
      </vt:variant>
    </vt:vector>
  </HeadingPairs>
  <TitlesOfParts>
    <vt:vector size="26" baseType="lpstr">
      <vt:lpstr>7.2. mell. Céljelleggel érk.</vt:lpstr>
      <vt:lpstr>8.2.mell. Önk. többlettám.</vt:lpstr>
      <vt:lpstr>Előir. mód.9.2 mell.</vt:lpstr>
      <vt:lpstr>4. BEVÉTEL intézményenként</vt:lpstr>
      <vt:lpstr>5. Címrend Bevételek </vt:lpstr>
      <vt:lpstr>6. mell.Pályázaton nyert</vt:lpstr>
      <vt:lpstr>7.  KIADÁS intézményenként</vt:lpstr>
      <vt:lpstr>8. Címrend Kiadások </vt:lpstr>
      <vt:lpstr>9. mell.Pénzforg. megvalós.</vt:lpstr>
      <vt:lpstr>10. mell.Szállítók-vevők</vt:lpstr>
      <vt:lpstr>11. mell. Áram</vt:lpstr>
      <vt:lpstr>12. mell. Gáz</vt:lpstr>
      <vt:lpstr>13. mell. Termál</vt:lpstr>
      <vt:lpstr>'5. Címrend Bevételek '!Nyomtatási_cím</vt:lpstr>
      <vt:lpstr>'8. Címrend Kiadások '!Nyomtatási_cím</vt:lpstr>
      <vt:lpstr>'8.2.mell. Önk. többlettám.'!Nyomtatási_cím</vt:lpstr>
      <vt:lpstr>'10. mell.Szállítók-vevők'!Nyomtatási_terület</vt:lpstr>
      <vt:lpstr>'11. mell. Áram'!Nyomtatási_terület</vt:lpstr>
      <vt:lpstr>'12. mell. Gáz'!Nyomtatási_terület</vt:lpstr>
      <vt:lpstr>'13. mell. Termál'!Nyomtatási_terület</vt:lpstr>
      <vt:lpstr>'5. Címrend Bevételek '!Nyomtatási_terület</vt:lpstr>
      <vt:lpstr>'7.  KIADÁS intézményenként'!Nyomtatási_terület</vt:lpstr>
      <vt:lpstr>'8. Címrend Kiadások '!Nyomtatási_terület</vt:lpstr>
      <vt:lpstr>'8.2.mell. Önk. többlettám.'!Nyomtatási_terület</vt:lpstr>
      <vt:lpstr>'9. mell.Pénzforg. megvalós.'!Nyomtatási_terület</vt:lpstr>
      <vt:lpstr>'Előir. mód.9.2 mell.'!Nyomtatási_terület</vt:lpstr>
    </vt:vector>
  </TitlesOfParts>
  <Company>Csongrádi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kadarneren</cp:lastModifiedBy>
  <cp:lastPrinted>2023-08-16T07:05:14Z</cp:lastPrinted>
  <dcterms:created xsi:type="dcterms:W3CDTF">2014-09-26T08:28:17Z</dcterms:created>
  <dcterms:modified xsi:type="dcterms:W3CDTF">2023-08-21T08:44:26Z</dcterms:modified>
</cp:coreProperties>
</file>