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8588" windowHeight="10848" tabRatio="595" firstSheet="5" activeTab="10"/>
  </bookViews>
  <sheets>
    <sheet name="3. mell." sheetId="6" r:id="rId1"/>
    <sheet name="3.1 Kiadások." sheetId="20" r:id="rId2"/>
    <sheet name="3.1.1 kötelező nem kötelező" sheetId="14" r:id="rId3"/>
    <sheet name="3.2" sheetId="21" r:id="rId4"/>
    <sheet name="3.2.1 költségvetési kiadások" sheetId="16" r:id="rId5"/>
    <sheet name="3.2.1 finanszírozási kiadás" sheetId="17" r:id="rId6"/>
    <sheet name="3.3 Egyéb támogatások" sheetId="27" r:id="rId7"/>
    <sheet name="3.4." sheetId="30" r:id="rId8"/>
    <sheet name="3.4.1" sheetId="31" r:id="rId9"/>
    <sheet name="3.4.2 EU-s támogatás." sheetId="33" r:id="rId10"/>
    <sheet name="3.4.3 közbeszerzési terv" sheetId="34" r:id="rId11"/>
    <sheet name="3.4.4 jelzáloggal terhelhető " sheetId="19" r:id="rId12"/>
    <sheet name="3.4.5." sheetId="32" r:id="rId13"/>
    <sheet name="3.5.kiadás tervezése bázisból " sheetId="5" r:id="rId14"/>
    <sheet name="3.6 Szállítók-vevők" sheetId="22" r:id="rId15"/>
  </sheets>
  <definedNames>
    <definedName name="_xlnm.Print_Titles" localSheetId="2">'3.1.1 kötelező nem kötelező'!$1:$4</definedName>
    <definedName name="_xlnm.Print_Titles" localSheetId="3">'3.2'!$1:$4</definedName>
    <definedName name="_xlnm.Print_Titles" localSheetId="4">'3.2.1 költségvetési kiadások'!$2:$5</definedName>
    <definedName name="_xlnm.Print_Titles" localSheetId="6">'3.3 Egyéb támogatások'!$1:$3</definedName>
    <definedName name="_xlnm.Print_Titles" localSheetId="7">'3.4.'!$2:$2</definedName>
    <definedName name="_xlnm.Print_Titles" localSheetId="8">'3.4.1'!$2:$2</definedName>
    <definedName name="_xlnm.Print_Titles" localSheetId="9">'3.4.2 EU-s támogatás.'!$3:$4</definedName>
    <definedName name="_xlnm.Print_Area" localSheetId="0">'3. mell.'!$A$1:$M$9</definedName>
    <definedName name="_xlnm.Print_Area" localSheetId="1">'3.1 Kiadások.'!$A$1:$AC$62</definedName>
    <definedName name="_xlnm.Print_Area" localSheetId="2">'3.1.1 kötelező nem kötelező'!$A$1:$AC$135</definedName>
    <definedName name="_xlnm.Print_Area" localSheetId="3">'3.2'!$A$1:$E$527</definedName>
    <definedName name="_xlnm.Print_Area" localSheetId="5">'3.2.1 finanszírozási kiadás'!$A$1:$T$29</definedName>
    <definedName name="_xlnm.Print_Area" localSheetId="4">'3.2.1 költségvetési kiadások'!$A$1:$AH$95</definedName>
    <definedName name="_xlnm.Print_Area" localSheetId="6">'3.3 Egyéb támogatások'!$A$1:$L$60</definedName>
    <definedName name="_xlnm.Print_Area" localSheetId="7">'3.4.'!$A$1:$B$18</definedName>
    <definedName name="_xlnm.Print_Area" localSheetId="8">'3.4.1'!$A$1:$B$38</definedName>
    <definedName name="_xlnm.Print_Area" localSheetId="9">'3.4.2 EU-s támogatás.'!$A$1:$P$17</definedName>
    <definedName name="_xlnm.Print_Area" localSheetId="14">'3.6 Szállítók-vevők'!$A$1:$N$37</definedName>
  </definedNames>
  <calcPr calcId="124519"/>
</workbook>
</file>

<file path=xl/calcChain.xml><?xml version="1.0" encoding="utf-8"?>
<calcChain xmlns="http://schemas.openxmlformats.org/spreadsheetml/2006/main">
  <c r="T16" i="17"/>
  <c r="T6"/>
  <c r="T8"/>
  <c r="T9"/>
  <c r="S9"/>
  <c r="AB107" i="14"/>
  <c r="AB118"/>
  <c r="AB119"/>
  <c r="AA118"/>
  <c r="AA119"/>
  <c r="Z118"/>
  <c r="Z119"/>
  <c r="AB87"/>
  <c r="AB88"/>
  <c r="AB89"/>
  <c r="AB90"/>
  <c r="AB91"/>
  <c r="AB92"/>
  <c r="AB93"/>
  <c r="AB94"/>
  <c r="AB95"/>
  <c r="AB96"/>
  <c r="AA87"/>
  <c r="AA88"/>
  <c r="AA89"/>
  <c r="AA90"/>
  <c r="AA91"/>
  <c r="AA92"/>
  <c r="AA93"/>
  <c r="AA94"/>
  <c r="Z87"/>
  <c r="Z88"/>
  <c r="Z89"/>
  <c r="Z90"/>
  <c r="Z91"/>
  <c r="Z92"/>
  <c r="Z93"/>
  <c r="Z94"/>
  <c r="Z95"/>
  <c r="AA86"/>
  <c r="AB86"/>
  <c r="Z86"/>
  <c r="AA95"/>
  <c r="AB61" l="1"/>
  <c r="AA61"/>
  <c r="Z61"/>
  <c r="L61"/>
  <c r="J61"/>
  <c r="C358" i="21"/>
  <c r="AC63" i="14"/>
  <c r="AB63"/>
  <c r="AA63"/>
  <c r="Z63"/>
  <c r="Z57"/>
  <c r="AC17" i="20"/>
  <c r="AC18"/>
  <c r="M17" i="33"/>
  <c r="L17"/>
  <c r="K17"/>
  <c r="I17"/>
  <c r="H17"/>
  <c r="F17"/>
  <c r="E17"/>
  <c r="C17"/>
  <c r="O17" s="1"/>
  <c r="B17"/>
  <c r="N17" s="1"/>
  <c r="O16"/>
  <c r="N16"/>
  <c r="J16"/>
  <c r="P16" s="1"/>
  <c r="O15"/>
  <c r="N15"/>
  <c r="J15"/>
  <c r="G15"/>
  <c r="D15"/>
  <c r="P15" s="1"/>
  <c r="O14"/>
  <c r="N14"/>
  <c r="J14"/>
  <c r="G14"/>
  <c r="D14"/>
  <c r="P14" s="1"/>
  <c r="O13"/>
  <c r="N13"/>
  <c r="J13"/>
  <c r="G13"/>
  <c r="D13"/>
  <c r="P13" s="1"/>
  <c r="O12"/>
  <c r="N12"/>
  <c r="J12"/>
  <c r="G12"/>
  <c r="D12"/>
  <c r="P12" s="1"/>
  <c r="O11"/>
  <c r="N11"/>
  <c r="J11"/>
  <c r="G11"/>
  <c r="D11"/>
  <c r="P11" s="1"/>
  <c r="O10"/>
  <c r="N10"/>
  <c r="J10"/>
  <c r="G10"/>
  <c r="D10"/>
  <c r="P10" s="1"/>
  <c r="O9"/>
  <c r="N9"/>
  <c r="J9"/>
  <c r="G9"/>
  <c r="D9"/>
  <c r="P9" s="1"/>
  <c r="O8"/>
  <c r="N8"/>
  <c r="J8"/>
  <c r="G8"/>
  <c r="D8"/>
  <c r="P8" s="1"/>
  <c r="O7"/>
  <c r="N7"/>
  <c r="J7"/>
  <c r="D7"/>
  <c r="P7" s="1"/>
  <c r="O6"/>
  <c r="G6"/>
  <c r="G17" s="1"/>
  <c r="O5"/>
  <c r="N5"/>
  <c r="J5"/>
  <c r="J17" s="1"/>
  <c r="D5"/>
  <c r="P5" s="1"/>
  <c r="M9" i="6"/>
  <c r="L9"/>
  <c r="E49" i="5"/>
  <c r="AB17" i="20"/>
  <c r="AB18"/>
  <c r="AA17"/>
  <c r="AA18"/>
  <c r="Z17"/>
  <c r="Z18"/>
  <c r="AC19"/>
  <c r="AB19"/>
  <c r="AA19"/>
  <c r="Z19"/>
  <c r="B35" i="31"/>
  <c r="P6" i="33" l="1"/>
  <c r="D17"/>
  <c r="P17" s="1"/>
  <c r="B38" i="31"/>
  <c r="N22" i="22"/>
  <c r="L19"/>
  <c r="K56" i="27"/>
  <c r="J56"/>
  <c r="K39"/>
  <c r="J22"/>
  <c r="K22"/>
  <c r="I58"/>
  <c r="H58"/>
  <c r="K23"/>
  <c r="G58"/>
  <c r="F10"/>
  <c r="F58" s="1"/>
  <c r="J57"/>
  <c r="K55"/>
  <c r="J55"/>
  <c r="E58"/>
  <c r="J54"/>
  <c r="J53"/>
  <c r="J52"/>
  <c r="J51"/>
  <c r="J50"/>
  <c r="J49"/>
  <c r="J48"/>
  <c r="J47"/>
  <c r="J46"/>
  <c r="J45"/>
  <c r="J44"/>
  <c r="J43"/>
  <c r="J42"/>
  <c r="J41"/>
  <c r="J40"/>
  <c r="J39"/>
  <c r="J38"/>
  <c r="J36"/>
  <c r="J35"/>
  <c r="J34"/>
  <c r="J32"/>
  <c r="J31"/>
  <c r="J29"/>
  <c r="J28"/>
  <c r="J27"/>
  <c r="J25"/>
  <c r="J24"/>
  <c r="J23"/>
  <c r="J21"/>
  <c r="J20"/>
  <c r="J19"/>
  <c r="J18"/>
  <c r="J17"/>
  <c r="J16"/>
  <c r="J15"/>
  <c r="J14"/>
  <c r="J13"/>
  <c r="J12"/>
  <c r="J11"/>
  <c r="J8"/>
  <c r="J7"/>
  <c r="J5"/>
  <c r="J4"/>
  <c r="J58" s="1"/>
  <c r="D10"/>
  <c r="D58" s="1"/>
  <c r="B10"/>
  <c r="J10" s="1"/>
  <c r="AG59" i="16"/>
  <c r="B519" i="21"/>
  <c r="B487"/>
  <c r="B430"/>
  <c r="B447" s="1"/>
  <c r="B390"/>
  <c r="B406" s="1"/>
  <c r="B365"/>
  <c r="B526" s="1"/>
  <c r="B364"/>
  <c r="B525" s="1"/>
  <c r="B363"/>
  <c r="B524" s="1"/>
  <c r="B362"/>
  <c r="B523" s="1"/>
  <c r="B361"/>
  <c r="B522" s="1"/>
  <c r="B360"/>
  <c r="B521" s="1"/>
  <c r="B359"/>
  <c r="B520" s="1"/>
  <c r="B357"/>
  <c r="B518" s="1"/>
  <c r="B356"/>
  <c r="B517" s="1"/>
  <c r="B355"/>
  <c r="B516" s="1"/>
  <c r="B354"/>
  <c r="B515" s="1"/>
  <c r="B353"/>
  <c r="B514" s="1"/>
  <c r="B352"/>
  <c r="B513" s="1"/>
  <c r="B351"/>
  <c r="B512" s="1"/>
  <c r="B349"/>
  <c r="B510" s="1"/>
  <c r="B348"/>
  <c r="B509" s="1"/>
  <c r="B347"/>
  <c r="B508" s="1"/>
  <c r="B346"/>
  <c r="B507" s="1"/>
  <c r="B345"/>
  <c r="B506" s="1"/>
  <c r="B344"/>
  <c r="B505" s="1"/>
  <c r="B343"/>
  <c r="B504" s="1"/>
  <c r="B342"/>
  <c r="B503" s="1"/>
  <c r="B341"/>
  <c r="B502" s="1"/>
  <c r="B340"/>
  <c r="B501" s="1"/>
  <c r="B339"/>
  <c r="B500" s="1"/>
  <c r="B338"/>
  <c r="B499" s="1"/>
  <c r="B337"/>
  <c r="B498" s="1"/>
  <c r="B336"/>
  <c r="B497" s="1"/>
  <c r="B335"/>
  <c r="B496" s="1"/>
  <c r="B334"/>
  <c r="B495" s="1"/>
  <c r="B333"/>
  <c r="B494" s="1"/>
  <c r="B332"/>
  <c r="B493" s="1"/>
  <c r="B331"/>
  <c r="B492" s="1"/>
  <c r="B330"/>
  <c r="B491" s="1"/>
  <c r="B329"/>
  <c r="B490" s="1"/>
  <c r="B325"/>
  <c r="B309"/>
  <c r="B350" s="1"/>
  <c r="B285"/>
  <c r="B269"/>
  <c r="B245"/>
  <c r="B188"/>
  <c r="B204" s="1"/>
  <c r="B148"/>
  <c r="B164" s="1"/>
  <c r="B108"/>
  <c r="B124" s="1"/>
  <c r="B68"/>
  <c r="B84" s="1"/>
  <c r="B28"/>
  <c r="B44" s="1"/>
  <c r="V60" i="20"/>
  <c r="V54"/>
  <c r="V12"/>
  <c r="R60"/>
  <c r="R54"/>
  <c r="R12"/>
  <c r="N60"/>
  <c r="N54"/>
  <c r="N12"/>
  <c r="J60"/>
  <c r="J54"/>
  <c r="J12"/>
  <c r="J62" s="1"/>
  <c r="F60"/>
  <c r="F54"/>
  <c r="F62" s="1"/>
  <c r="F12"/>
  <c r="B60"/>
  <c r="B54"/>
  <c r="B12"/>
  <c r="K9" i="6"/>
  <c r="D9"/>
  <c r="C9"/>
  <c r="I34" i="22"/>
  <c r="I19"/>
  <c r="J19"/>
  <c r="J34"/>
  <c r="C390" i="21"/>
  <c r="AB114" i="14"/>
  <c r="AB115"/>
  <c r="AB116"/>
  <c r="AB117"/>
  <c r="AB120"/>
  <c r="AB121"/>
  <c r="AB122"/>
  <c r="AB110"/>
  <c r="AB111"/>
  <c r="AB112"/>
  <c r="AB113"/>
  <c r="AB109"/>
  <c r="AB108"/>
  <c r="R62" i="20" l="1"/>
  <c r="B62"/>
  <c r="N62"/>
  <c r="V62"/>
  <c r="B58" i="27"/>
  <c r="B366" i="21"/>
  <c r="B527"/>
  <c r="B511"/>
  <c r="K28" i="32"/>
  <c r="J23"/>
  <c r="I23"/>
  <c r="H23"/>
  <c r="G23"/>
  <c r="F23"/>
  <c r="J22"/>
  <c r="I22"/>
  <c r="H22"/>
  <c r="G22"/>
  <c r="G21" s="1"/>
  <c r="F22"/>
  <c r="H21"/>
  <c r="E21"/>
  <c r="D21"/>
  <c r="K20"/>
  <c r="K19"/>
  <c r="K18"/>
  <c r="K17"/>
  <c r="K16"/>
  <c r="K15"/>
  <c r="K14"/>
  <c r="K13"/>
  <c r="K12"/>
  <c r="K11"/>
  <c r="K10"/>
  <c r="K9"/>
  <c r="K7"/>
  <c r="K6"/>
  <c r="K22" s="1"/>
  <c r="C487" i="21"/>
  <c r="AB73" i="14"/>
  <c r="AA73"/>
  <c r="Z73"/>
  <c r="F21" i="32" l="1"/>
  <c r="J21"/>
  <c r="I21"/>
  <c r="K23"/>
  <c r="K21" s="1"/>
  <c r="IS32" i="31"/>
  <c r="B16" i="30" l="1"/>
  <c r="J9" i="6" l="1"/>
  <c r="C309" i="21" l="1"/>
  <c r="AC56" i="20"/>
  <c r="AC32"/>
  <c r="AB32"/>
  <c r="AA32"/>
  <c r="Z32"/>
  <c r="AC11"/>
  <c r="AB11"/>
  <c r="AA11"/>
  <c r="Z11"/>
  <c r="K57" i="27" l="1"/>
  <c r="K36"/>
  <c r="K54"/>
  <c r="K5"/>
  <c r="K7"/>
  <c r="K8"/>
  <c r="K11"/>
  <c r="K12"/>
  <c r="K13"/>
  <c r="K14"/>
  <c r="K15"/>
  <c r="K16"/>
  <c r="K17"/>
  <c r="K18"/>
  <c r="K19"/>
  <c r="K20"/>
  <c r="K21"/>
  <c r="K24"/>
  <c r="K25"/>
  <c r="K27"/>
  <c r="K28"/>
  <c r="K29"/>
  <c r="K31"/>
  <c r="K32"/>
  <c r="K34"/>
  <c r="K35"/>
  <c r="K38"/>
  <c r="K40"/>
  <c r="K41"/>
  <c r="K42"/>
  <c r="K43"/>
  <c r="K44"/>
  <c r="K45"/>
  <c r="K46"/>
  <c r="K47"/>
  <c r="K48"/>
  <c r="K49"/>
  <c r="K50"/>
  <c r="K51"/>
  <c r="K52"/>
  <c r="K53"/>
  <c r="K4"/>
  <c r="AH58" i="16"/>
  <c r="AH60"/>
  <c r="AH61"/>
  <c r="AH62"/>
  <c r="AH63"/>
  <c r="AH64"/>
  <c r="I9" i="6"/>
  <c r="H9"/>
  <c r="G9"/>
  <c r="F9"/>
  <c r="E9"/>
  <c r="B5" i="14"/>
  <c r="C5"/>
  <c r="C58" i="27"/>
  <c r="K10" l="1"/>
  <c r="K58" s="1"/>
  <c r="S14" i="17" l="1"/>
  <c r="S21"/>
  <c r="Z64" i="14"/>
  <c r="K34" i="22"/>
  <c r="L34"/>
  <c r="M34"/>
  <c r="N23"/>
  <c r="N24"/>
  <c r="N25"/>
  <c r="N26"/>
  <c r="N27"/>
  <c r="N28"/>
  <c r="N29"/>
  <c r="N30"/>
  <c r="N31"/>
  <c r="N32"/>
  <c r="N33"/>
  <c r="N5"/>
  <c r="N6"/>
  <c r="N7"/>
  <c r="N8"/>
  <c r="N9"/>
  <c r="N10"/>
  <c r="N11"/>
  <c r="N12"/>
  <c r="N13"/>
  <c r="N14"/>
  <c r="N15"/>
  <c r="N16"/>
  <c r="N17"/>
  <c r="N18"/>
  <c r="N4"/>
  <c r="H34"/>
  <c r="G34"/>
  <c r="F34"/>
  <c r="C34"/>
  <c r="B34"/>
  <c r="M19"/>
  <c r="K19"/>
  <c r="H19"/>
  <c r="G19"/>
  <c r="F19"/>
  <c r="E19"/>
  <c r="D19"/>
  <c r="C19"/>
  <c r="B19"/>
  <c r="AB94" i="16"/>
  <c r="AB85"/>
  <c r="AB80"/>
  <c r="AB72"/>
  <c r="AB59"/>
  <c r="AB49"/>
  <c r="AB43"/>
  <c r="AB40"/>
  <c r="AB32"/>
  <c r="AB29"/>
  <c r="AB23"/>
  <c r="AB19"/>
  <c r="AA46" i="14"/>
  <c r="AA45"/>
  <c r="Z46"/>
  <c r="Z45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AB44"/>
  <c r="AC44"/>
  <c r="B44"/>
  <c r="AA94" i="16"/>
  <c r="Z94"/>
  <c r="Y94"/>
  <c r="AA85"/>
  <c r="Z85"/>
  <c r="Y85"/>
  <c r="AA80"/>
  <c r="Z80"/>
  <c r="Y80"/>
  <c r="AA72"/>
  <c r="Z72"/>
  <c r="Y72"/>
  <c r="AA59"/>
  <c r="Z59"/>
  <c r="Y59"/>
  <c r="AA49"/>
  <c r="Z49"/>
  <c r="Y49"/>
  <c r="AA43"/>
  <c r="Z43"/>
  <c r="Y43"/>
  <c r="AA40"/>
  <c r="Z40"/>
  <c r="Y40"/>
  <c r="AA32"/>
  <c r="Z32"/>
  <c r="Y32"/>
  <c r="AA29"/>
  <c r="Z29"/>
  <c r="Y29"/>
  <c r="AA23"/>
  <c r="Z23"/>
  <c r="Y23"/>
  <c r="AA19"/>
  <c r="Z19"/>
  <c r="Y19"/>
  <c r="W94"/>
  <c r="W85"/>
  <c r="W80"/>
  <c r="W72"/>
  <c r="W59"/>
  <c r="W49"/>
  <c r="W43"/>
  <c r="W40"/>
  <c r="W32"/>
  <c r="W29"/>
  <c r="W23"/>
  <c r="W19"/>
  <c r="Z50" l="1"/>
  <c r="Z24"/>
  <c r="N34" i="22"/>
  <c r="W50" i="16"/>
  <c r="Y50"/>
  <c r="AA50"/>
  <c r="AB50"/>
  <c r="Y24"/>
  <c r="AA24"/>
  <c r="AB24"/>
  <c r="W24"/>
  <c r="N19" i="22"/>
  <c r="C519" i="21"/>
  <c r="E430"/>
  <c r="C430"/>
  <c r="C447" s="1"/>
  <c r="C406"/>
  <c r="C365"/>
  <c r="C526" s="1"/>
  <c r="C364"/>
  <c r="C525" s="1"/>
  <c r="C363"/>
  <c r="C524" s="1"/>
  <c r="C362"/>
  <c r="C523" s="1"/>
  <c r="C361"/>
  <c r="C522" s="1"/>
  <c r="C360"/>
  <c r="C521" s="1"/>
  <c r="C359"/>
  <c r="C520" s="1"/>
  <c r="C357"/>
  <c r="C518" s="1"/>
  <c r="C356"/>
  <c r="C517" s="1"/>
  <c r="C355"/>
  <c r="C516" s="1"/>
  <c r="C354"/>
  <c r="C515" s="1"/>
  <c r="C353"/>
  <c r="C514" s="1"/>
  <c r="C352"/>
  <c r="C513" s="1"/>
  <c r="C351"/>
  <c r="C512" s="1"/>
  <c r="C349"/>
  <c r="C510" s="1"/>
  <c r="C348"/>
  <c r="C509" s="1"/>
  <c r="C347"/>
  <c r="C508" s="1"/>
  <c r="C346"/>
  <c r="C507" s="1"/>
  <c r="C345"/>
  <c r="C506" s="1"/>
  <c r="C344"/>
  <c r="C505" s="1"/>
  <c r="C343"/>
  <c r="C504" s="1"/>
  <c r="C342"/>
  <c r="C503" s="1"/>
  <c r="C341"/>
  <c r="C502" s="1"/>
  <c r="C340"/>
  <c r="C501" s="1"/>
  <c r="C339"/>
  <c r="C500" s="1"/>
  <c r="C338"/>
  <c r="C499" s="1"/>
  <c r="C337"/>
  <c r="C498" s="1"/>
  <c r="C336"/>
  <c r="C497" s="1"/>
  <c r="C335"/>
  <c r="C496" s="1"/>
  <c r="C334"/>
  <c r="C495" s="1"/>
  <c r="C333"/>
  <c r="C494" s="1"/>
  <c r="C332"/>
  <c r="C493" s="1"/>
  <c r="C331"/>
  <c r="C492" s="1"/>
  <c r="C330"/>
  <c r="C491" s="1"/>
  <c r="C329"/>
  <c r="C490" s="1"/>
  <c r="C269"/>
  <c r="C285" s="1"/>
  <c r="C245"/>
  <c r="C188"/>
  <c r="C204" s="1"/>
  <c r="C148"/>
  <c r="C164" s="1"/>
  <c r="C108"/>
  <c r="C124" s="1"/>
  <c r="C68"/>
  <c r="C84" s="1"/>
  <c r="C28"/>
  <c r="C44" s="1"/>
  <c r="Z95" i="16" l="1"/>
  <c r="W95"/>
  <c r="AA95"/>
  <c r="AB95"/>
  <c r="Y95"/>
  <c r="C350" i="21"/>
  <c r="C511" s="1"/>
  <c r="C325"/>
  <c r="C366" s="1"/>
  <c r="C527" s="1"/>
  <c r="AC16" i="20" l="1"/>
  <c r="Z20"/>
  <c r="AC47"/>
  <c r="AB47"/>
  <c r="AA47"/>
  <c r="Z47"/>
  <c r="AB44"/>
  <c r="AB21"/>
  <c r="AA21"/>
  <c r="AC61"/>
  <c r="AB61"/>
  <c r="AA61"/>
  <c r="Z61"/>
  <c r="Y60"/>
  <c r="X60"/>
  <c r="W60"/>
  <c r="U60"/>
  <c r="T60"/>
  <c r="S60"/>
  <c r="Q60"/>
  <c r="P60"/>
  <c r="O60"/>
  <c r="M60"/>
  <c r="L60"/>
  <c r="K60"/>
  <c r="I60"/>
  <c r="H60"/>
  <c r="G60"/>
  <c r="E60"/>
  <c r="D60"/>
  <c r="C60"/>
  <c r="AC59"/>
  <c r="AB59"/>
  <c r="AA59"/>
  <c r="Z59"/>
  <c r="AC58"/>
  <c r="AB58"/>
  <c r="AA58"/>
  <c r="Z58"/>
  <c r="AC57"/>
  <c r="AC60" s="1"/>
  <c r="AB57"/>
  <c r="AA57"/>
  <c r="Z57"/>
  <c r="AB56"/>
  <c r="AA56"/>
  <c r="Z56"/>
  <c r="AB55"/>
  <c r="AA55"/>
  <c r="Y54"/>
  <c r="X54"/>
  <c r="W54"/>
  <c r="U54"/>
  <c r="T54"/>
  <c r="S54"/>
  <c r="Q54"/>
  <c r="P54"/>
  <c r="O54"/>
  <c r="M54"/>
  <c r="L54"/>
  <c r="K54"/>
  <c r="I54"/>
  <c r="H54"/>
  <c r="G54"/>
  <c r="E54"/>
  <c r="D54"/>
  <c r="C54"/>
  <c r="AC53"/>
  <c r="AB53"/>
  <c r="AA53"/>
  <c r="Z53"/>
  <c r="AC52"/>
  <c r="AB52"/>
  <c r="AA52"/>
  <c r="Z52"/>
  <c r="AC51"/>
  <c r="AB51"/>
  <c r="AA51"/>
  <c r="Z51"/>
  <c r="AC50"/>
  <c r="AB50"/>
  <c r="AA50"/>
  <c r="Z50"/>
  <c r="AC49"/>
  <c r="AB49"/>
  <c r="AA49"/>
  <c r="Z49"/>
  <c r="AC48"/>
  <c r="AB48"/>
  <c r="AA48"/>
  <c r="Z48"/>
  <c r="AC46"/>
  <c r="AB46"/>
  <c r="AA46"/>
  <c r="Z46"/>
  <c r="AC45"/>
  <c r="AB45"/>
  <c r="AA45"/>
  <c r="Z45"/>
  <c r="AC44"/>
  <c r="AA44"/>
  <c r="Z44"/>
  <c r="AC43"/>
  <c r="AB43"/>
  <c r="AA43"/>
  <c r="Z43"/>
  <c r="AC42"/>
  <c r="AB42"/>
  <c r="AA42"/>
  <c r="Z42"/>
  <c r="AC41"/>
  <c r="AB41"/>
  <c r="AA41"/>
  <c r="Z41"/>
  <c r="AC40"/>
  <c r="AB40"/>
  <c r="AA40"/>
  <c r="Z40"/>
  <c r="AC39"/>
  <c r="AB39"/>
  <c r="AA39"/>
  <c r="Z39"/>
  <c r="AC38"/>
  <c r="AB38"/>
  <c r="AA38"/>
  <c r="Z38"/>
  <c r="AC37"/>
  <c r="AB37"/>
  <c r="AA37"/>
  <c r="Z37"/>
  <c r="AC36"/>
  <c r="AB36"/>
  <c r="AA36"/>
  <c r="Z36"/>
  <c r="AC35"/>
  <c r="AB35"/>
  <c r="AA35"/>
  <c r="Z35"/>
  <c r="AC34"/>
  <c r="AB34"/>
  <c r="AA34"/>
  <c r="Z34"/>
  <c r="AC33"/>
  <c r="AB33"/>
  <c r="AA33"/>
  <c r="Z33"/>
  <c r="AC31"/>
  <c r="AB31"/>
  <c r="AA31"/>
  <c r="Z31"/>
  <c r="AC30"/>
  <c r="AB30"/>
  <c r="AA30"/>
  <c r="Z30"/>
  <c r="AC29"/>
  <c r="AB29"/>
  <c r="AA29"/>
  <c r="Z29"/>
  <c r="AC28"/>
  <c r="AB28"/>
  <c r="AA28"/>
  <c r="Z28"/>
  <c r="AC27"/>
  <c r="AB27"/>
  <c r="AA27"/>
  <c r="Z27"/>
  <c r="AC26"/>
  <c r="AB26"/>
  <c r="AA26"/>
  <c r="Z26"/>
  <c r="AC25"/>
  <c r="AB25"/>
  <c r="AA25"/>
  <c r="Z25"/>
  <c r="AC24"/>
  <c r="AB24"/>
  <c r="AA24"/>
  <c r="Z24"/>
  <c r="AC23"/>
  <c r="AB23"/>
  <c r="AA23"/>
  <c r="Z23"/>
  <c r="AC22"/>
  <c r="AB22"/>
  <c r="AA22"/>
  <c r="Z22"/>
  <c r="AC20"/>
  <c r="AB20"/>
  <c r="AA20"/>
  <c r="AB16"/>
  <c r="AA16"/>
  <c r="Z16"/>
  <c r="AC15"/>
  <c r="Z15"/>
  <c r="AC14"/>
  <c r="AB14"/>
  <c r="AA14"/>
  <c r="Z14"/>
  <c r="AC13"/>
  <c r="Y12"/>
  <c r="X12"/>
  <c r="W12"/>
  <c r="U12"/>
  <c r="T12"/>
  <c r="S12"/>
  <c r="Q12"/>
  <c r="P12"/>
  <c r="O12"/>
  <c r="M12"/>
  <c r="L12"/>
  <c r="K12"/>
  <c r="I12"/>
  <c r="H12"/>
  <c r="G12"/>
  <c r="E12"/>
  <c r="D12"/>
  <c r="C12"/>
  <c r="AC10"/>
  <c r="AB10"/>
  <c r="AA10"/>
  <c r="Z10"/>
  <c r="AC9"/>
  <c r="AB9"/>
  <c r="AA9"/>
  <c r="Z9"/>
  <c r="AC8"/>
  <c r="AB8"/>
  <c r="AA8"/>
  <c r="Z8"/>
  <c r="AC7"/>
  <c r="AB7"/>
  <c r="AA7"/>
  <c r="Z7"/>
  <c r="AC6"/>
  <c r="AB6"/>
  <c r="AA6"/>
  <c r="Z6"/>
  <c r="AC5"/>
  <c r="AB5"/>
  <c r="AA5"/>
  <c r="Z5"/>
  <c r="AC4"/>
  <c r="AC12" s="1"/>
  <c r="AB4"/>
  <c r="AA4"/>
  <c r="AA12" s="1"/>
  <c r="Z4"/>
  <c r="Z12" s="1"/>
  <c r="AH92" i="16"/>
  <c r="AH91"/>
  <c r="AB126" i="14"/>
  <c r="AB127"/>
  <c r="AB128"/>
  <c r="AB129"/>
  <c r="AB130"/>
  <c r="AB131"/>
  <c r="AB132"/>
  <c r="AB125"/>
  <c r="AA126"/>
  <c r="AA127"/>
  <c r="AA128"/>
  <c r="AA129"/>
  <c r="AA130"/>
  <c r="AA131"/>
  <c r="AA132"/>
  <c r="AA125"/>
  <c r="Z126"/>
  <c r="Z127"/>
  <c r="Z128"/>
  <c r="Z129"/>
  <c r="Z130"/>
  <c r="Z131"/>
  <c r="Z132"/>
  <c r="Z125"/>
  <c r="Z111"/>
  <c r="Z112"/>
  <c r="Z113"/>
  <c r="Z103"/>
  <c r="Z117"/>
  <c r="Z120"/>
  <c r="AB104"/>
  <c r="AB105"/>
  <c r="AB80"/>
  <c r="AB81"/>
  <c r="AB82"/>
  <c r="AB83"/>
  <c r="AB79"/>
  <c r="AA81"/>
  <c r="Z81"/>
  <c r="AA80"/>
  <c r="Z80"/>
  <c r="AB65"/>
  <c r="AB62"/>
  <c r="AB64"/>
  <c r="AB60"/>
  <c r="P61"/>
  <c r="N61"/>
  <c r="O61"/>
  <c r="AA60" i="20" l="1"/>
  <c r="L62"/>
  <c r="AB60"/>
  <c r="Z60"/>
  <c r="E62"/>
  <c r="H62"/>
  <c r="M62"/>
  <c r="P62"/>
  <c r="U62"/>
  <c r="D62"/>
  <c r="T62"/>
  <c r="S62"/>
  <c r="Q62"/>
  <c r="Y62"/>
  <c r="AA54"/>
  <c r="AA62" s="1"/>
  <c r="K62"/>
  <c r="X62"/>
  <c r="AB54"/>
  <c r="W62"/>
  <c r="O62"/>
  <c r="G62"/>
  <c r="C62"/>
  <c r="I62"/>
  <c r="Z54"/>
  <c r="Z62" s="1"/>
  <c r="AC54"/>
  <c r="AC62" s="1"/>
  <c r="AB12"/>
  <c r="AB62" l="1"/>
  <c r="AC75" i="14"/>
  <c r="AB75"/>
  <c r="AA75"/>
  <c r="Z75"/>
  <c r="I17" i="5" l="1"/>
  <c r="I16"/>
  <c r="I48"/>
  <c r="I45"/>
  <c r="X49" i="16"/>
  <c r="AG32"/>
  <c r="AA122" i="14"/>
  <c r="Z122"/>
  <c r="AA108"/>
  <c r="Z108"/>
  <c r="AB99"/>
  <c r="AB97"/>
  <c r="AB98"/>
  <c r="AB103"/>
  <c r="AB102"/>
  <c r="AB101"/>
  <c r="AB100"/>
  <c r="AA111"/>
  <c r="AA112"/>
  <c r="AA113"/>
  <c r="AA114"/>
  <c r="AA115"/>
  <c r="AA116"/>
  <c r="AA117"/>
  <c r="AA120"/>
  <c r="AA121"/>
  <c r="Z114"/>
  <c r="Z115"/>
  <c r="Z116"/>
  <c r="Z121"/>
  <c r="AA97"/>
  <c r="AA98"/>
  <c r="AA99"/>
  <c r="AA100"/>
  <c r="AA101"/>
  <c r="AA102"/>
  <c r="AA103"/>
  <c r="AA104"/>
  <c r="AA105"/>
  <c r="AA106"/>
  <c r="AA107"/>
  <c r="AA109"/>
  <c r="AA110"/>
  <c r="Z97"/>
  <c r="Z98"/>
  <c r="Z99"/>
  <c r="Z100"/>
  <c r="Z101"/>
  <c r="Z102"/>
  <c r="Z104"/>
  <c r="Z105"/>
  <c r="Z106"/>
  <c r="Z107"/>
  <c r="Z109"/>
  <c r="Z110"/>
  <c r="AA96"/>
  <c r="Z96"/>
  <c r="AA85"/>
  <c r="AG72" i="16"/>
  <c r="AD72"/>
  <c r="AC72"/>
  <c r="AA79" i="14"/>
  <c r="AH85" i="16" l="1"/>
  <c r="AH80"/>
  <c r="AH43"/>
  <c r="AH38"/>
  <c r="AH34"/>
  <c r="AB24" i="14"/>
  <c r="AB23"/>
  <c r="AB22"/>
  <c r="AB26"/>
  <c r="AB27"/>
  <c r="AB28"/>
  <c r="AB29"/>
  <c r="AB25"/>
  <c r="AA23"/>
  <c r="AA24"/>
  <c r="AA25"/>
  <c r="AA26"/>
  <c r="AA27"/>
  <c r="AA28"/>
  <c r="AA29"/>
  <c r="AA22"/>
  <c r="Z23"/>
  <c r="Z24"/>
  <c r="Z25"/>
  <c r="Z26"/>
  <c r="Z27"/>
  <c r="Z28"/>
  <c r="Z29"/>
  <c r="Z22"/>
  <c r="Z15"/>
  <c r="X29" i="16"/>
  <c r="AH39"/>
  <c r="AH35"/>
  <c r="AH36"/>
  <c r="AH37"/>
  <c r="AH30"/>
  <c r="AH31"/>
  <c r="AC29"/>
  <c r="AD29"/>
  <c r="AE29"/>
  <c r="AE40" s="1"/>
  <c r="AF29"/>
  <c r="AG29"/>
  <c r="AH26"/>
  <c r="AH25"/>
  <c r="AH21"/>
  <c r="I46" i="5"/>
  <c r="I35"/>
  <c r="I36"/>
  <c r="I37"/>
  <c r="I38"/>
  <c r="I39"/>
  <c r="I40"/>
  <c r="I41"/>
  <c r="I42"/>
  <c r="I43"/>
  <c r="I44"/>
  <c r="I47"/>
  <c r="C49"/>
  <c r="D49"/>
  <c r="F49"/>
  <c r="G49"/>
  <c r="H49"/>
  <c r="I5"/>
  <c r="I6"/>
  <c r="I7"/>
  <c r="I8"/>
  <c r="I9"/>
  <c r="I10"/>
  <c r="I11"/>
  <c r="I12"/>
  <c r="I13"/>
  <c r="I14"/>
  <c r="I15"/>
  <c r="I18"/>
  <c r="I19"/>
  <c r="I20"/>
  <c r="I21"/>
  <c r="I22"/>
  <c r="I23"/>
  <c r="I24"/>
  <c r="I25"/>
  <c r="I26"/>
  <c r="I27"/>
  <c r="I28"/>
  <c r="I29"/>
  <c r="I30"/>
  <c r="I31"/>
  <c r="I32"/>
  <c r="I33"/>
  <c r="I34"/>
  <c r="S26" i="17"/>
  <c r="J14"/>
  <c r="K14"/>
  <c r="L14"/>
  <c r="M14"/>
  <c r="N14"/>
  <c r="O14"/>
  <c r="P14"/>
  <c r="Q14"/>
  <c r="R14"/>
  <c r="X94" i="16"/>
  <c r="AC94"/>
  <c r="AD94"/>
  <c r="AE94"/>
  <c r="AF94"/>
  <c r="AG94"/>
  <c r="C123" i="14"/>
  <c r="D123"/>
  <c r="E123"/>
  <c r="F123"/>
  <c r="G123"/>
  <c r="H123"/>
  <c r="I123"/>
  <c r="J123"/>
  <c r="K123"/>
  <c r="L123"/>
  <c r="M123"/>
  <c r="N123"/>
  <c r="O123"/>
  <c r="P123"/>
  <c r="Q123"/>
  <c r="R123"/>
  <c r="S123"/>
  <c r="T123"/>
  <c r="U123"/>
  <c r="V123"/>
  <c r="W123"/>
  <c r="X123"/>
  <c r="Y123"/>
  <c r="AC123"/>
  <c r="B123"/>
  <c r="AB106"/>
  <c r="AB123" s="1"/>
  <c r="AA123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AC77"/>
  <c r="B77"/>
  <c r="AA82"/>
  <c r="Z82"/>
  <c r="AA77"/>
  <c r="AB77"/>
  <c r="Z79"/>
  <c r="X85" i="16"/>
  <c r="X80"/>
  <c r="X72"/>
  <c r="X59"/>
  <c r="X43"/>
  <c r="X32"/>
  <c r="X40" s="1"/>
  <c r="X23"/>
  <c r="X19"/>
  <c r="D5" i="14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AB5"/>
  <c r="AC5"/>
  <c r="AA18"/>
  <c r="Z18"/>
  <c r="AA17"/>
  <c r="Z17"/>
  <c r="AA16"/>
  <c r="Z16"/>
  <c r="AA15"/>
  <c r="AA14"/>
  <c r="Z14"/>
  <c r="AA13"/>
  <c r="Z13"/>
  <c r="AA12"/>
  <c r="Z12"/>
  <c r="AA11"/>
  <c r="Z11"/>
  <c r="AA10"/>
  <c r="Z10"/>
  <c r="AA9"/>
  <c r="Z9"/>
  <c r="AA8"/>
  <c r="Z8"/>
  <c r="AA7"/>
  <c r="Z7"/>
  <c r="AA49"/>
  <c r="Z49"/>
  <c r="AA48"/>
  <c r="Z48"/>
  <c r="AA47"/>
  <c r="AA44" s="1"/>
  <c r="Z47"/>
  <c r="Z44" s="1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AB36"/>
  <c r="AC36"/>
  <c r="B36"/>
  <c r="AA42"/>
  <c r="Z42"/>
  <c r="AA41"/>
  <c r="Z41"/>
  <c r="AA40"/>
  <c r="Z40"/>
  <c r="AA39"/>
  <c r="Z39"/>
  <c r="AA38"/>
  <c r="Z38"/>
  <c r="Z36" s="1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AB30"/>
  <c r="AC30"/>
  <c r="B30"/>
  <c r="AA34"/>
  <c r="Z34"/>
  <c r="AA33"/>
  <c r="Z33"/>
  <c r="AA32"/>
  <c r="AA30" s="1"/>
  <c r="Z32"/>
  <c r="C20"/>
  <c r="C55" s="1"/>
  <c r="D20"/>
  <c r="E20"/>
  <c r="E55" s="1"/>
  <c r="F20"/>
  <c r="G20"/>
  <c r="H20"/>
  <c r="I20"/>
  <c r="I55" s="1"/>
  <c r="J20"/>
  <c r="K20"/>
  <c r="L20"/>
  <c r="L55" s="1"/>
  <c r="M20"/>
  <c r="M55" s="1"/>
  <c r="N20"/>
  <c r="N55" s="1"/>
  <c r="O20"/>
  <c r="P20"/>
  <c r="P55" s="1"/>
  <c r="Q20"/>
  <c r="Q55" s="1"/>
  <c r="R20"/>
  <c r="R55" s="1"/>
  <c r="S20"/>
  <c r="S55" s="1"/>
  <c r="T20"/>
  <c r="T55" s="1"/>
  <c r="U20"/>
  <c r="U55" s="1"/>
  <c r="V20"/>
  <c r="V55" s="1"/>
  <c r="W20"/>
  <c r="W55" s="1"/>
  <c r="X20"/>
  <c r="X55" s="1"/>
  <c r="Y20"/>
  <c r="AC20"/>
  <c r="B20"/>
  <c r="S27" i="17"/>
  <c r="T27" s="1"/>
  <c r="AG85" i="16"/>
  <c r="AG80"/>
  <c r="AG49"/>
  <c r="AG43"/>
  <c r="AG40"/>
  <c r="AG23"/>
  <c r="AG19"/>
  <c r="AE85"/>
  <c r="AE80"/>
  <c r="AE72"/>
  <c r="AE59"/>
  <c r="AE49"/>
  <c r="AE43"/>
  <c r="AE32"/>
  <c r="AE23"/>
  <c r="AE19"/>
  <c r="AC85"/>
  <c r="AC80"/>
  <c r="AC59"/>
  <c r="AC49"/>
  <c r="AC43"/>
  <c r="AC32"/>
  <c r="AC23"/>
  <c r="AC19"/>
  <c r="C133" i="14"/>
  <c r="D133"/>
  <c r="E133"/>
  <c r="F133"/>
  <c r="G133"/>
  <c r="H133"/>
  <c r="I133"/>
  <c r="J133"/>
  <c r="K133"/>
  <c r="L133"/>
  <c r="M133"/>
  <c r="N133"/>
  <c r="O133"/>
  <c r="P133"/>
  <c r="Q133"/>
  <c r="R133"/>
  <c r="S133"/>
  <c r="T133"/>
  <c r="U133"/>
  <c r="V133"/>
  <c r="W133"/>
  <c r="X133"/>
  <c r="Y133"/>
  <c r="Z133"/>
  <c r="AA133"/>
  <c r="AB133"/>
  <c r="AC133"/>
  <c r="AD133"/>
  <c r="AD135" s="1"/>
  <c r="B133"/>
  <c r="AC65"/>
  <c r="AC66"/>
  <c r="AC67"/>
  <c r="AC68"/>
  <c r="AC69"/>
  <c r="AC70"/>
  <c r="AC71"/>
  <c r="AC72"/>
  <c r="AC74"/>
  <c r="AC64"/>
  <c r="C61"/>
  <c r="D61"/>
  <c r="E61"/>
  <c r="F61"/>
  <c r="G61"/>
  <c r="H61"/>
  <c r="I61"/>
  <c r="K61"/>
  <c r="M61"/>
  <c r="Q61"/>
  <c r="R61"/>
  <c r="S61"/>
  <c r="T61"/>
  <c r="U61"/>
  <c r="V61"/>
  <c r="W61"/>
  <c r="X61"/>
  <c r="Y61"/>
  <c r="B61"/>
  <c r="AB74"/>
  <c r="AA74"/>
  <c r="Z74"/>
  <c r="AB72"/>
  <c r="AA72"/>
  <c r="Z72"/>
  <c r="AB71"/>
  <c r="AA71"/>
  <c r="Z71"/>
  <c r="AB70"/>
  <c r="AA70"/>
  <c r="Z70"/>
  <c r="AB69"/>
  <c r="AA69"/>
  <c r="Z69"/>
  <c r="AB68"/>
  <c r="AA68"/>
  <c r="Z68"/>
  <c r="AB67"/>
  <c r="AA67"/>
  <c r="Z67"/>
  <c r="AB66"/>
  <c r="AA66"/>
  <c r="Z66"/>
  <c r="AA65"/>
  <c r="Z65"/>
  <c r="AA64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B57"/>
  <c r="P26" i="17"/>
  <c r="P9"/>
  <c r="P21" s="1"/>
  <c r="R26"/>
  <c r="R9"/>
  <c r="R21" s="1"/>
  <c r="R28" s="1"/>
  <c r="AD85" i="16"/>
  <c r="AD80"/>
  <c r="AD59"/>
  <c r="AD49"/>
  <c r="AD43"/>
  <c r="AD32"/>
  <c r="AD23"/>
  <c r="AD19"/>
  <c r="AF85"/>
  <c r="AF80"/>
  <c r="AF72"/>
  <c r="AF59"/>
  <c r="AF49"/>
  <c r="AF43"/>
  <c r="AF40"/>
  <c r="AF32"/>
  <c r="AF23"/>
  <c r="AF19"/>
  <c r="AC59" i="14"/>
  <c r="AC57" s="1"/>
  <c r="AB59"/>
  <c r="AB57" s="1"/>
  <c r="AA59"/>
  <c r="AA57" s="1"/>
  <c r="Z59"/>
  <c r="AB134"/>
  <c r="AA134"/>
  <c r="Z134"/>
  <c r="I3" i="5"/>
  <c r="I4"/>
  <c r="I2"/>
  <c r="Q26" i="17"/>
  <c r="O26"/>
  <c r="N26"/>
  <c r="M26"/>
  <c r="L26"/>
  <c r="K26"/>
  <c r="J26"/>
  <c r="I26"/>
  <c r="T25"/>
  <c r="T24"/>
  <c r="T23"/>
  <c r="T22"/>
  <c r="T19"/>
  <c r="T18"/>
  <c r="T17"/>
  <c r="T15"/>
  <c r="I14"/>
  <c r="T14" s="1"/>
  <c r="T13"/>
  <c r="T12"/>
  <c r="T11"/>
  <c r="T10"/>
  <c r="Q9"/>
  <c r="Q21" s="1"/>
  <c r="Q28" s="1"/>
  <c r="O9"/>
  <c r="O21" s="1"/>
  <c r="O28" s="1"/>
  <c r="N9"/>
  <c r="N21" s="1"/>
  <c r="N28" s="1"/>
  <c r="M9"/>
  <c r="M21" s="1"/>
  <c r="M28" s="1"/>
  <c r="L9"/>
  <c r="L21" s="1"/>
  <c r="L28" s="1"/>
  <c r="K9"/>
  <c r="K21" s="1"/>
  <c r="K28" s="1"/>
  <c r="J9"/>
  <c r="J21" s="1"/>
  <c r="J28" s="1"/>
  <c r="I9"/>
  <c r="I21" s="1"/>
  <c r="I28" s="1"/>
  <c r="T7"/>
  <c r="AH93" i="16"/>
  <c r="AH90"/>
  <c r="AH89"/>
  <c r="AH88"/>
  <c r="AH87"/>
  <c r="AH86"/>
  <c r="AH83"/>
  <c r="AH82"/>
  <c r="AH81"/>
  <c r="AH79"/>
  <c r="AH78"/>
  <c r="AH77"/>
  <c r="AH76"/>
  <c r="AH75"/>
  <c r="AH74"/>
  <c r="AH73"/>
  <c r="AH71"/>
  <c r="AH70"/>
  <c r="AH69"/>
  <c r="AH68"/>
  <c r="AH67"/>
  <c r="AH66"/>
  <c r="AH65"/>
  <c r="AH57"/>
  <c r="AH56"/>
  <c r="AH55"/>
  <c r="AH54"/>
  <c r="AH53"/>
  <c r="AH52"/>
  <c r="AH51"/>
  <c r="AH48"/>
  <c r="AH47"/>
  <c r="AH46"/>
  <c r="AH45"/>
  <c r="AH44"/>
  <c r="AH42"/>
  <c r="AH41"/>
  <c r="AH28"/>
  <c r="AH27"/>
  <c r="AH22"/>
  <c r="AH20"/>
  <c r="AH18"/>
  <c r="AH17"/>
  <c r="AH16"/>
  <c r="AH15"/>
  <c r="AH14"/>
  <c r="AH13"/>
  <c r="AH12"/>
  <c r="AH11"/>
  <c r="AH10"/>
  <c r="AH9"/>
  <c r="AH8"/>
  <c r="AH7"/>
  <c r="AH6"/>
  <c r="E24" i="19"/>
  <c r="A4"/>
  <c r="A5" s="1"/>
  <c r="A6" s="1"/>
  <c r="A7" s="1"/>
  <c r="A8" s="1"/>
  <c r="A9" s="1"/>
  <c r="T20" i="17"/>
  <c r="AC55" i="14"/>
  <c r="Y55"/>
  <c r="Y84" s="1"/>
  <c r="Y135" s="1"/>
  <c r="I49" i="5" l="1"/>
  <c r="P28" i="17"/>
  <c r="AH59" i="16"/>
  <c r="AE24"/>
  <c r="U84" i="14"/>
  <c r="U135" s="1"/>
  <c r="S84"/>
  <c r="Q84"/>
  <c r="Q135" s="1"/>
  <c r="M84"/>
  <c r="M135" s="1"/>
  <c r="O55"/>
  <c r="O84" s="1"/>
  <c r="O135" s="1"/>
  <c r="Z30"/>
  <c r="AH72" i="16"/>
  <c r="P84" i="14"/>
  <c r="P135" s="1"/>
  <c r="AA36"/>
  <c r="L29" i="17"/>
  <c r="T84" i="14"/>
  <c r="T135" s="1"/>
  <c r="X84"/>
  <c r="X135" s="1"/>
  <c r="V84"/>
  <c r="V135" s="1"/>
  <c r="W84"/>
  <c r="W135" s="1"/>
  <c r="R84"/>
  <c r="R135" s="1"/>
  <c r="K55"/>
  <c r="K84" s="1"/>
  <c r="K135" s="1"/>
  <c r="G55"/>
  <c r="G84" s="1"/>
  <c r="G135" s="1"/>
  <c r="X50" i="16"/>
  <c r="AA20" i="14"/>
  <c r="AH32" i="16"/>
  <c r="AH29"/>
  <c r="AF24"/>
  <c r="AD24"/>
  <c r="X24"/>
  <c r="Z77" i="14"/>
  <c r="N84"/>
  <c r="N135" s="1"/>
  <c r="AC61"/>
  <c r="AC84" s="1"/>
  <c r="AC135" s="1"/>
  <c r="T26" i="17"/>
  <c r="AH94" i="16"/>
  <c r="AG24"/>
  <c r="AF50"/>
  <c r="C84" i="14"/>
  <c r="C135" s="1"/>
  <c r="L84"/>
  <c r="L135" s="1"/>
  <c r="AH49" i="16"/>
  <c r="T21" i="17"/>
  <c r="S28"/>
  <c r="AC24" i="16"/>
  <c r="AH23"/>
  <c r="AE50"/>
  <c r="AC40"/>
  <c r="AC50" s="1"/>
  <c r="AH33"/>
  <c r="AD40"/>
  <c r="AD50" s="1"/>
  <c r="AH19"/>
  <c r="AB20" i="14"/>
  <c r="AB55" s="1"/>
  <c r="H55"/>
  <c r="H84" s="1"/>
  <c r="H135" s="1"/>
  <c r="D55"/>
  <c r="D84" s="1"/>
  <c r="D135" s="1"/>
  <c r="Z20"/>
  <c r="Z5"/>
  <c r="S135"/>
  <c r="Z123"/>
  <c r="E84"/>
  <c r="E135" s="1"/>
  <c r="I84"/>
  <c r="I135" s="1"/>
  <c r="J55"/>
  <c r="J84" s="1"/>
  <c r="J135" s="1"/>
  <c r="F55"/>
  <c r="F84" s="1"/>
  <c r="F135" s="1"/>
  <c r="AA5"/>
  <c r="B55"/>
  <c r="B84" s="1"/>
  <c r="B135" s="1"/>
  <c r="K29" i="17"/>
  <c r="AG50" i="16"/>
  <c r="M29" i="17"/>
  <c r="AE95" i="16" l="1"/>
  <c r="Q29" i="17" s="1"/>
  <c r="AF95" i="16"/>
  <c r="R29" i="17" s="1"/>
  <c r="AD95" i="16"/>
  <c r="P29" i="17" s="1"/>
  <c r="AC95" i="16"/>
  <c r="O29" i="17" s="1"/>
  <c r="AB84" i="14"/>
  <c r="AB135" s="1"/>
  <c r="AA55"/>
  <c r="AA84" s="1"/>
  <c r="AA135" s="1"/>
  <c r="AH24" i="16"/>
  <c r="N29" i="17"/>
  <c r="X95" i="16"/>
  <c r="J29" i="17" s="1"/>
  <c r="AG95" i="16"/>
  <c r="S29" i="17" s="1"/>
  <c r="T28"/>
  <c r="AH40" i="16"/>
  <c r="Z55" i="14"/>
  <c r="Z84" s="1"/>
  <c r="Z135" s="1"/>
  <c r="AH50" i="16"/>
  <c r="I29" i="17"/>
  <c r="AH95" i="16" l="1"/>
  <c r="T29" i="17"/>
</calcChain>
</file>

<file path=xl/comments1.xml><?xml version="1.0" encoding="utf-8"?>
<comments xmlns="http://schemas.openxmlformats.org/spreadsheetml/2006/main">
  <authors>
    <author>Csongrádi Kistérség Többcélú Társulása</author>
  </authors>
  <commentList>
    <comment ref="E23" authorId="0">
      <text>
        <r>
          <rPr>
            <b/>
            <sz val="8"/>
            <color indexed="81"/>
            <rFont val="Tahoma"/>
            <family val="2"/>
            <charset val="238"/>
          </rPr>
          <t>Csongrádi Kistérség Többcélú Társulása: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<sst xmlns="http://schemas.openxmlformats.org/spreadsheetml/2006/main" count="1710" uniqueCount="945">
  <si>
    <t>Megnevezés</t>
  </si>
  <si>
    <t>Alkotóház</t>
  </si>
  <si>
    <t>Összes kiadás</t>
  </si>
  <si>
    <t>Dologi kiadás</t>
  </si>
  <si>
    <t>Összesen</t>
  </si>
  <si>
    <t>Személyi juttatás</t>
  </si>
  <si>
    <t>Megjegyzés</t>
  </si>
  <si>
    <t>Támogatás</t>
  </si>
  <si>
    <t>1.</t>
  </si>
  <si>
    <t>2.</t>
  </si>
  <si>
    <t>4.</t>
  </si>
  <si>
    <t xml:space="preserve">Városellátó Intézmény </t>
  </si>
  <si>
    <t xml:space="preserve"> </t>
  </si>
  <si>
    <t>MEGNEVEZÉS</t>
  </si>
  <si>
    <t>Pénzeszk. átad., e. tám.</t>
  </si>
  <si>
    <t>Ellátottak pénzbeli jutt.</t>
  </si>
  <si>
    <t xml:space="preserve">1.  </t>
  </si>
  <si>
    <t xml:space="preserve">3.  </t>
  </si>
  <si>
    <t>3/a</t>
  </si>
  <si>
    <t>Beépülő előirányzatok:</t>
  </si>
  <si>
    <t>3/b</t>
  </si>
  <si>
    <t>tény</t>
  </si>
  <si>
    <t>terv</t>
  </si>
  <si>
    <t>Személyi juttatások</t>
  </si>
  <si>
    <t>Munkaadókat terhelő járulékok</t>
  </si>
  <si>
    <t xml:space="preserve">Dologi kiadások és egyéb folyó kiadások </t>
  </si>
  <si>
    <t>Pénzeszköz átadás, egyéb támogatás</t>
  </si>
  <si>
    <t>Ellátottak pénzbeli juttatása</t>
  </si>
  <si>
    <t xml:space="preserve">Felhalmozási kiadások  </t>
  </si>
  <si>
    <t>Önkormányzat kiadásai összesen</t>
  </si>
  <si>
    <t>Megnevezés / közbeszerzés tárgya</t>
  </si>
  <si>
    <t>Típusa</t>
  </si>
  <si>
    <t>mennyiségi egysége</t>
  </si>
  <si>
    <t>mennyisége</t>
  </si>
  <si>
    <t>Várható időpontok</t>
  </si>
  <si>
    <t>Előzetesen becsült értéke (nettó)</t>
  </si>
  <si>
    <t>Alkalmazandó/választott eljárás típus:</t>
  </si>
  <si>
    <t>Érintett intézmény</t>
  </si>
  <si>
    <t xml:space="preserve">teljesítés ideje </t>
  </si>
  <si>
    <t xml:space="preserve"> €  (nettó összeg)</t>
  </si>
  <si>
    <t>eFt (nettó öszeg)</t>
  </si>
  <si>
    <t>Mindösszesen</t>
  </si>
  <si>
    <t>Ingatlan címe</t>
  </si>
  <si>
    <t>Helyrajzi száma</t>
  </si>
  <si>
    <t>Alapterülete</t>
  </si>
  <si>
    <t xml:space="preserve">Becsült értéke eFt </t>
  </si>
  <si>
    <t>Jelzáloggal terhelt</t>
  </si>
  <si>
    <t>227/2/A/69</t>
  </si>
  <si>
    <t>61 m²</t>
  </si>
  <si>
    <t>227/2/A/70</t>
  </si>
  <si>
    <t>81 m²</t>
  </si>
  <si>
    <t>227/2/A/71</t>
  </si>
  <si>
    <t>41 m²</t>
  </si>
  <si>
    <t>227/2/A/72</t>
  </si>
  <si>
    <t>400 m²</t>
  </si>
  <si>
    <t>634/A/71</t>
  </si>
  <si>
    <t>140 m²</t>
  </si>
  <si>
    <t>634/A/72</t>
  </si>
  <si>
    <t>223 m²</t>
  </si>
  <si>
    <t>1.775 m²</t>
  </si>
  <si>
    <t>221</t>
  </si>
  <si>
    <t>Jelzáloggal nem terhelt</t>
  </si>
  <si>
    <t>Csongrád, külterület (szántó)</t>
  </si>
  <si>
    <t>Csongrád, külterület (szántó, gyep)</t>
  </si>
  <si>
    <t>0314/3</t>
  </si>
  <si>
    <t>13.011 m²</t>
  </si>
  <si>
    <t>0766</t>
  </si>
  <si>
    <t xml:space="preserve">18.656 m² </t>
  </si>
  <si>
    <t>07/6</t>
  </si>
  <si>
    <t xml:space="preserve">70.682 m²  </t>
  </si>
  <si>
    <t>0753</t>
  </si>
  <si>
    <t>8.982 m²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</si>
  <si>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</si>
  <si>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</si>
  <si>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</si>
  <si>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</si>
  <si>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 xml:space="preserve">Óvodák Igazgatósága </t>
  </si>
  <si>
    <t>Intézmény összesen</t>
  </si>
  <si>
    <t>Civil szervezetek működési támogatása</t>
  </si>
  <si>
    <t xml:space="preserve">Önkormányzati feladat összesen </t>
  </si>
  <si>
    <t>Hivatali feladat</t>
  </si>
  <si>
    <t xml:space="preserve">Hivatali feladatok összesen </t>
  </si>
  <si>
    <t>Önkormányzat összesen:</t>
  </si>
  <si>
    <t>Járulék</t>
  </si>
  <si>
    <t>Pénzeszköz átadás</t>
  </si>
  <si>
    <t>Életfa akció</t>
  </si>
  <si>
    <t>Társadalmi szervezetek támogatása</t>
  </si>
  <si>
    <t>Kifizetetlen számlák állományai szállítók felé</t>
  </si>
  <si>
    <t>Művelődési Központ</t>
  </si>
  <si>
    <t>Intézményi kintlevőségek</t>
  </si>
  <si>
    <t>5878</t>
  </si>
  <si>
    <t>23.950 m²</t>
  </si>
  <si>
    <t xml:space="preserve">Összesen </t>
  </si>
  <si>
    <t xml:space="preserve">Piroskavárosi Idősek Otthona </t>
  </si>
  <si>
    <t>3.</t>
  </si>
  <si>
    <t xml:space="preserve">INTÉZMÉNYEK ÖSSZESEN </t>
  </si>
  <si>
    <t>5.</t>
  </si>
  <si>
    <t>6.</t>
  </si>
  <si>
    <t xml:space="preserve">     - működés </t>
  </si>
  <si>
    <t xml:space="preserve">     - projektek ÁFA </t>
  </si>
  <si>
    <t>Sor-
szám</t>
  </si>
  <si>
    <t>Rovat megnevezése</t>
  </si>
  <si>
    <t>Rovat
száma</t>
  </si>
  <si>
    <t>Eredeti előirányzat</t>
  </si>
  <si>
    <t xml:space="preserve">Piroskavárosi 
Idősek Otthona </t>
  </si>
  <si>
    <t>Önkormányzati 
feladatok</t>
  </si>
  <si>
    <t xml:space="preserve">Városellátó Int. </t>
  </si>
  <si>
    <t xml:space="preserve">Óvodák 
Igazgatósága </t>
  </si>
  <si>
    <t xml:space="preserve">Városi Könytár
 és Inf. Központ 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</si>
  <si>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</si>
  <si>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</si>
  <si>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</si>
  <si>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</si>
  <si>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</si>
  <si>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</si>
  <si>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</si>
  <si>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</si>
  <si>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</si>
  <si>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01</t>
  </si>
  <si>
    <t>Törvény szerinti illetmények, munkabérek</t>
  </si>
  <si>
    <t>K1101</t>
  </si>
  <si>
    <t>02</t>
  </si>
  <si>
    <t>Normatív jutalmak</t>
  </si>
  <si>
    <t>K1102</t>
  </si>
  <si>
    <t>03</t>
  </si>
  <si>
    <t>Céljuttatás, projektprémium</t>
  </si>
  <si>
    <t>K1103</t>
  </si>
  <si>
    <t>04</t>
  </si>
  <si>
    <t>Készenléti, ügyeleti, helyettesítési díj, túlóra, túlszolgálat</t>
  </si>
  <si>
    <t>K1104</t>
  </si>
  <si>
    <t>05</t>
  </si>
  <si>
    <t>Végkielégítés</t>
  </si>
  <si>
    <t>K1105</t>
  </si>
  <si>
    <t>06</t>
  </si>
  <si>
    <t>Jubileumi jutalom</t>
  </si>
  <si>
    <t>K1106</t>
  </si>
  <si>
    <t>07</t>
  </si>
  <si>
    <t>Béren kívüli juttatások</t>
  </si>
  <si>
    <t>K1107</t>
  </si>
  <si>
    <t>08</t>
  </si>
  <si>
    <t>Ruházati költségtérítés</t>
  </si>
  <si>
    <t>K1108</t>
  </si>
  <si>
    <t>09</t>
  </si>
  <si>
    <t>Közlekedési költségtérítés</t>
  </si>
  <si>
    <t>K1109</t>
  </si>
  <si>
    <t>10</t>
  </si>
  <si>
    <t>Egyéb költségtérítések</t>
  </si>
  <si>
    <t>K1110</t>
  </si>
  <si>
    <t>11</t>
  </si>
  <si>
    <t>Lakhatási támogatások</t>
  </si>
  <si>
    <t>K1111</t>
  </si>
  <si>
    <t>12</t>
  </si>
  <si>
    <t>Szociális támogatások</t>
  </si>
  <si>
    <t>K1112</t>
  </si>
  <si>
    <t>13</t>
  </si>
  <si>
    <t>Foglalkoztatottak egyéb személyi juttatásai</t>
  </si>
  <si>
    <t>K1113</t>
  </si>
  <si>
    <t>14</t>
  </si>
  <si>
    <t>K11</t>
  </si>
  <si>
    <t>15</t>
  </si>
  <si>
    <t>K121</t>
  </si>
  <si>
    <t>16</t>
  </si>
  <si>
    <t>K122</t>
  </si>
  <si>
    <t>17</t>
  </si>
  <si>
    <t>K123</t>
  </si>
  <si>
    <t>18</t>
  </si>
  <si>
    <t>K12</t>
  </si>
  <si>
    <t>19</t>
  </si>
  <si>
    <t>K1</t>
  </si>
  <si>
    <t>20</t>
  </si>
  <si>
    <t xml:space="preserve">Munkaadókat terhelő járulékok és szociális             
     +rehó hozzájárulási adó                                                                            </t>
  </si>
  <si>
    <t>K2</t>
  </si>
  <si>
    <t>21</t>
  </si>
  <si>
    <t>Szakmai anyagok beszerzése</t>
  </si>
  <si>
    <t>K311</t>
  </si>
  <si>
    <t>22</t>
  </si>
  <si>
    <t>Üzemeltetési anyagok beszerzése</t>
  </si>
  <si>
    <t>K312</t>
  </si>
  <si>
    <t>23</t>
  </si>
  <si>
    <t>Árubeszerzés</t>
  </si>
  <si>
    <t>K313</t>
  </si>
  <si>
    <t>24</t>
  </si>
  <si>
    <t>Készletbeszerzés (=21+22+23)</t>
  </si>
  <si>
    <t>K31</t>
  </si>
  <si>
    <t>25</t>
  </si>
  <si>
    <t>Informatikai szolgáltatások igénybevétele</t>
  </si>
  <si>
    <t>K321</t>
  </si>
  <si>
    <t>26</t>
  </si>
  <si>
    <t>Egyéb kommunikációs szolgáltatások</t>
  </si>
  <si>
    <t>K322</t>
  </si>
  <si>
    <t>27</t>
  </si>
  <si>
    <t>Kommunikációs szolgáltatások (=25+26)</t>
  </si>
  <si>
    <t>K32</t>
  </si>
  <si>
    <t>28</t>
  </si>
  <si>
    <t>Közüzemi díjak</t>
  </si>
  <si>
    <t>K331</t>
  </si>
  <si>
    <t>29</t>
  </si>
  <si>
    <t>Vásárolt élelmezés</t>
  </si>
  <si>
    <t>K332</t>
  </si>
  <si>
    <t>30</t>
  </si>
  <si>
    <t>Bérleti és lízing díjak</t>
  </si>
  <si>
    <t>K333</t>
  </si>
  <si>
    <t>31</t>
  </si>
  <si>
    <t>Karbantartási, kisjavítási szolgáltatások</t>
  </si>
  <si>
    <t>K334</t>
  </si>
  <si>
    <t>32</t>
  </si>
  <si>
    <t>Közvetített szolgáltatások</t>
  </si>
  <si>
    <t>K335</t>
  </si>
  <si>
    <t>33</t>
  </si>
  <si>
    <t xml:space="preserve">Szakmai tevékenységet segítő szolgáltatások </t>
  </si>
  <si>
    <t>K336</t>
  </si>
  <si>
    <t>34</t>
  </si>
  <si>
    <t>Egyéb szolgáltatások</t>
  </si>
  <si>
    <t>K337</t>
  </si>
  <si>
    <t>35</t>
  </si>
  <si>
    <t>Szolgáltatási kiadások (=28+…+34)</t>
  </si>
  <si>
    <t>K33</t>
  </si>
  <si>
    <t>36</t>
  </si>
  <si>
    <t>Kiküldetések kiadásai</t>
  </si>
  <si>
    <t>K341</t>
  </si>
  <si>
    <t>37</t>
  </si>
  <si>
    <t>Reklám- és propagandakiadások</t>
  </si>
  <si>
    <t>K342</t>
  </si>
  <si>
    <t>38</t>
  </si>
  <si>
    <t>Kiküldetések, reklám- és propagandakiadások (=36+37)</t>
  </si>
  <si>
    <t>K34</t>
  </si>
  <si>
    <t>39</t>
  </si>
  <si>
    <t>Működési célú előzetesen felszámított általános forgalmi adó</t>
  </si>
  <si>
    <t>K351</t>
  </si>
  <si>
    <t>40</t>
  </si>
  <si>
    <t xml:space="preserve">Fizetendő általános forgalmi adó </t>
  </si>
  <si>
    <t>K352</t>
  </si>
  <si>
    <t>41</t>
  </si>
  <si>
    <t>K353</t>
  </si>
  <si>
    <t>42</t>
  </si>
  <si>
    <t>Egyéb pénzügyi műveletek kiadásai</t>
  </si>
  <si>
    <t>K354</t>
  </si>
  <si>
    <t>43</t>
  </si>
  <si>
    <t>Egyéb dologi kiadások</t>
  </si>
  <si>
    <t>K355</t>
  </si>
  <si>
    <t>44</t>
  </si>
  <si>
    <t>Különféle befizetések és egyéb dologi kiadások (=39+…+43)</t>
  </si>
  <si>
    <t>K35</t>
  </si>
  <si>
    <t>45</t>
  </si>
  <si>
    <t>Dologi kiadások (=24+27+35+38+44)</t>
  </si>
  <si>
    <t>K3</t>
  </si>
  <si>
    <t>46</t>
  </si>
  <si>
    <t>Társadalombiztosítási ellátások</t>
  </si>
  <si>
    <t>K41</t>
  </si>
  <si>
    <t>47</t>
  </si>
  <si>
    <t>Családi támogatások</t>
  </si>
  <si>
    <t>K42</t>
  </si>
  <si>
    <t>48</t>
  </si>
  <si>
    <t>Pénzbeli kárpótlások, kártérítések</t>
  </si>
  <si>
    <t>K43</t>
  </si>
  <si>
    <t>49</t>
  </si>
  <si>
    <t>Betegséggel kapcsolatos (nem társadalombiztosítási) ellátások</t>
  </si>
  <si>
    <t>K44</t>
  </si>
  <si>
    <t>50</t>
  </si>
  <si>
    <t>Foglalkoztatással, munkanélküliséggel kapcsolatos ellátások</t>
  </si>
  <si>
    <t>K45</t>
  </si>
  <si>
    <t>51</t>
  </si>
  <si>
    <t>Lakhatással kapcsolatos ellátások</t>
  </si>
  <si>
    <t>K46</t>
  </si>
  <si>
    <t>52</t>
  </si>
  <si>
    <t>Intézményi ellátottak pénzbeli juttatásai</t>
  </si>
  <si>
    <t>K47</t>
  </si>
  <si>
    <t>53</t>
  </si>
  <si>
    <t>Egyéb nem intézményi ellátások</t>
  </si>
  <si>
    <t>K48</t>
  </si>
  <si>
    <t>54</t>
  </si>
  <si>
    <t>Ellátottak pénzbeli juttatásai (=46+...+53)</t>
  </si>
  <si>
    <t>K4</t>
  </si>
  <si>
    <t>55</t>
  </si>
  <si>
    <t>Nemzetközi kötelezettségek</t>
  </si>
  <si>
    <t>K501</t>
  </si>
  <si>
    <t>56</t>
  </si>
  <si>
    <t>Elvonások és befizetések</t>
  </si>
  <si>
    <t>K502</t>
  </si>
  <si>
    <t>57</t>
  </si>
  <si>
    <t>Működési célú garancia- és kezességvállalásból származó kifizetés államháztartáson belülre</t>
  </si>
  <si>
    <t>K503</t>
  </si>
  <si>
    <t>58</t>
  </si>
  <si>
    <t>Működési célú visszatérítendő támogatások, 
kölcsönök nyújtása államháztartáson belülre</t>
  </si>
  <si>
    <t>K504</t>
  </si>
  <si>
    <t>59</t>
  </si>
  <si>
    <t>Működési célú visszatérítendő támogatások, kölcsönök törlesztése államháztartáson belülre</t>
  </si>
  <si>
    <t>K505</t>
  </si>
  <si>
    <t>60</t>
  </si>
  <si>
    <t>Egyéb működési célú támogatások államháztartáson belülre</t>
  </si>
  <si>
    <t>K506</t>
  </si>
  <si>
    <t>61</t>
  </si>
  <si>
    <t>Működési célú garancia- és kezességvállalásból származó kifizetés államháztartáson kívülre</t>
  </si>
  <si>
    <t>K507</t>
  </si>
  <si>
    <t>62</t>
  </si>
  <si>
    <t>Működési célú visszatérítendő támogatások,
 kölcsönök nyújtása államháztartáson kívülre</t>
  </si>
  <si>
    <t>K508</t>
  </si>
  <si>
    <t>63</t>
  </si>
  <si>
    <t>Árkiegészítések, ártámogatások</t>
  </si>
  <si>
    <t>K509</t>
  </si>
  <si>
    <t>64</t>
  </si>
  <si>
    <t>Kamattámogatások</t>
  </si>
  <si>
    <t>K510</t>
  </si>
  <si>
    <t>65</t>
  </si>
  <si>
    <t>Egyéb működési célú támogatások államháztartáson kívülre</t>
  </si>
  <si>
    <t>K511</t>
  </si>
  <si>
    <t>66</t>
  </si>
  <si>
    <t>Tartalékok</t>
  </si>
  <si>
    <t>K512</t>
  </si>
  <si>
    <t>67</t>
  </si>
  <si>
    <t>Egyéb működési célú kiadások (=55+…+66)</t>
  </si>
  <si>
    <t>K5</t>
  </si>
  <si>
    <t>68</t>
  </si>
  <si>
    <t>Immateriális javak beszerzése, létesítése</t>
  </si>
  <si>
    <t>K61</t>
  </si>
  <si>
    <t>69</t>
  </si>
  <si>
    <t>Ingatlanok beszerzése, létesítése</t>
  </si>
  <si>
    <t>K62</t>
  </si>
  <si>
    <t>70</t>
  </si>
  <si>
    <t>Informatikai eszközök beszerzése, létesítése</t>
  </si>
  <si>
    <t>K63</t>
  </si>
  <si>
    <t>71</t>
  </si>
  <si>
    <t>Egyéb tárgyi eszközök beszerzése, létesítése</t>
  </si>
  <si>
    <t>K64</t>
  </si>
  <si>
    <t>72</t>
  </si>
  <si>
    <t>Részesedések beszerzése</t>
  </si>
  <si>
    <t>K65</t>
  </si>
  <si>
    <t>73</t>
  </si>
  <si>
    <t>Meglévő részesedések növeléséhez kapcsolódó
 kiadások</t>
  </si>
  <si>
    <t>K66</t>
  </si>
  <si>
    <t>74</t>
  </si>
  <si>
    <t>Beruházási célú előzetesen felszámított általános 
forgalmi adó</t>
  </si>
  <si>
    <t>K67</t>
  </si>
  <si>
    <t>75</t>
  </si>
  <si>
    <t>Beruházások (=68+…+74)</t>
  </si>
  <si>
    <t>K6</t>
  </si>
  <si>
    <t>76</t>
  </si>
  <si>
    <t>Ingatlanok felújítása</t>
  </si>
  <si>
    <t>K71</t>
  </si>
  <si>
    <t>77</t>
  </si>
  <si>
    <t>Informatikai eszközök felújítása</t>
  </si>
  <si>
    <t>K72</t>
  </si>
  <si>
    <t>78</t>
  </si>
  <si>
    <t xml:space="preserve">Egyéb tárgyi eszközök felújítása </t>
  </si>
  <si>
    <t>K73</t>
  </si>
  <si>
    <t>79</t>
  </si>
  <si>
    <t>Felújítási célú előzetesen felszámított általános forgalmi adó</t>
  </si>
  <si>
    <t>K74</t>
  </si>
  <si>
    <t>80</t>
  </si>
  <si>
    <t>Felújítások (=76+...+79)</t>
  </si>
  <si>
    <t>K7</t>
  </si>
  <si>
    <t>81</t>
  </si>
  <si>
    <t>Felhalmozási célú garancia- és kezességvállalásból 
származó kifizetés államháztartáson belülre</t>
  </si>
  <si>
    <t>K81</t>
  </si>
  <si>
    <t>82</t>
  </si>
  <si>
    <t>Felhalmozási célú visszatérítendő támogatások, 
kölcsönök nyújtása államháztartáson belülre</t>
  </si>
  <si>
    <t>K82</t>
  </si>
  <si>
    <t>83</t>
  </si>
  <si>
    <t>Felhalmozási célú visszatérítendő támogatások,
 kölcsönök törlesztése államháztartáson belülre</t>
  </si>
  <si>
    <t>K83</t>
  </si>
  <si>
    <t>84</t>
  </si>
  <si>
    <t>Egyéb felhalmozási célú támogatások államháztartáson belülre</t>
  </si>
  <si>
    <t>K84</t>
  </si>
  <si>
    <t>85</t>
  </si>
  <si>
    <t>Felhalmozási célú garancia- és kezességvállalásból 
származó kifizetés államháztartáson kívülre</t>
  </si>
  <si>
    <t>K85</t>
  </si>
  <si>
    <t>86</t>
  </si>
  <si>
    <t>Felhalmozási célú visszatérítendő támogatások, kölcsönök nyújtása államháztartáson kívülre</t>
  </si>
  <si>
    <t>K86</t>
  </si>
  <si>
    <t>87</t>
  </si>
  <si>
    <t>Lakástámogatás</t>
  </si>
  <si>
    <t>K87</t>
  </si>
  <si>
    <t>88</t>
  </si>
  <si>
    <t xml:space="preserve">Egyéb felhalmozási célú támogatások államháztartáson kívülre </t>
  </si>
  <si>
    <t>K88</t>
  </si>
  <si>
    <t>89</t>
  </si>
  <si>
    <t>Egyéb felhalmozási célú kiadások (=81+…+88)</t>
  </si>
  <si>
    <t>K8</t>
  </si>
  <si>
    <t>90</t>
  </si>
  <si>
    <t>Költségvetési kiadások (=19+20+45+54+67+75+80+89)</t>
  </si>
  <si>
    <t>K1-K8</t>
  </si>
  <si>
    <t xml:space="preserve">Hosszú lejáratú hitelek, kölcsönök törlesztése </t>
  </si>
  <si>
    <t>K9111</t>
  </si>
  <si>
    <t>Likviditási célú hitelek, kölcsönök törlesztése pénzügyi vállalkozásnak</t>
  </si>
  <si>
    <t>K9112</t>
  </si>
  <si>
    <t xml:space="preserve">Rövid lejáratú hitelek, kölcsönök törlesztése </t>
  </si>
  <si>
    <t>K9113</t>
  </si>
  <si>
    <t>Hitel-, kölcsöntörlesztés államháztartáson kívülre (=01+02+03)</t>
  </si>
  <si>
    <t>K911</t>
  </si>
  <si>
    <t>Forgatási célú belföldi értékpapírok vásárlása</t>
  </si>
  <si>
    <t>K9121</t>
  </si>
  <si>
    <t>Forgatási célú belföldi értékpapírok beváltása</t>
  </si>
  <si>
    <t>K9122</t>
  </si>
  <si>
    <t>Befektetési célú belföldi értékpapírok vásárlása</t>
  </si>
  <si>
    <t>K9123</t>
  </si>
  <si>
    <t>Befektetési célú belföldi értékpapírok beváltása</t>
  </si>
  <si>
    <t>K9124</t>
  </si>
  <si>
    <t>Belföldi értékpapírok kiadásai (=05+…+08)</t>
  </si>
  <si>
    <t>K912</t>
  </si>
  <si>
    <t>Államháztartáson belüli megelőlegezések folyósítása</t>
  </si>
  <si>
    <t>K913</t>
  </si>
  <si>
    <t>Államháztartáson belüli megelőlegezések visszafizetése</t>
  </si>
  <si>
    <t>K914</t>
  </si>
  <si>
    <t>Központi, irányító szervi támogatások folyósítása</t>
  </si>
  <si>
    <t>K915</t>
  </si>
  <si>
    <t>Pénzeszközök betétként elhelyezése</t>
  </si>
  <si>
    <t>K916</t>
  </si>
  <si>
    <t>Pénzügyi lízing kiadásai</t>
  </si>
  <si>
    <t>K917</t>
  </si>
  <si>
    <t>Központi költségvetés sajátos finanszírozási kiadásai</t>
  </si>
  <si>
    <t>K918</t>
  </si>
  <si>
    <t>Belföldi finanszírozás kiadásai (=04+09+…+15)</t>
  </si>
  <si>
    <t>K91</t>
  </si>
  <si>
    <t>Forgatási célú külföldi értékpapírok vásárlása</t>
  </si>
  <si>
    <t>K921</t>
  </si>
  <si>
    <t>Befektetési célú külföldi értékpapírok vásárlása</t>
  </si>
  <si>
    <t>K922</t>
  </si>
  <si>
    <t>Külföldi értékpapírok beváltása</t>
  </si>
  <si>
    <t>K923</t>
  </si>
  <si>
    <t>Külföldi hitelek, kölcsönök törlesztése</t>
  </si>
  <si>
    <t>K924</t>
  </si>
  <si>
    <t>Külföldi finanszírozás kiadásai (=17+…+20)</t>
  </si>
  <si>
    <t>K92</t>
  </si>
  <si>
    <t>Adóssághoz nem kapcsolódó származékos ügyletek kiadásai</t>
  </si>
  <si>
    <t>K93</t>
  </si>
  <si>
    <t>Finanszírozási kiadások (=16+21+22)</t>
  </si>
  <si>
    <t>K9</t>
  </si>
  <si>
    <t xml:space="preserve"> Jelentősebb, jelzáloggal terhelt és terhelhető ingatlanok  (lakások és erdők nélkül)</t>
  </si>
  <si>
    <t>629/A/2</t>
  </si>
  <si>
    <t>93 m²</t>
  </si>
  <si>
    <t>629/A/3</t>
  </si>
  <si>
    <t>287 m²</t>
  </si>
  <si>
    <t>629/A/4</t>
  </si>
  <si>
    <t>172 m²</t>
  </si>
  <si>
    <t>várható</t>
  </si>
  <si>
    <t xml:space="preserve">011130 Önkormányzatok és önkormányzati hivatalok jogalkotó
 és általános igazgatási tevékenysége </t>
  </si>
  <si>
    <t>011220 Adó-, vám- és jövedéki igazgatás</t>
  </si>
  <si>
    <t>013350 Az önkormányzati vagyonnal való gazdálkodással kapcsolatos feladatok</t>
  </si>
  <si>
    <t xml:space="preserve">018010 Önkormányzatok elszámolásai a központi költségvetéssel </t>
  </si>
  <si>
    <t xml:space="preserve">041232 Start-munka program - Téli közfoglalkoztatás </t>
  </si>
  <si>
    <t xml:space="preserve">041233 Hosszabb időtartamú közfoglalkozatás </t>
  </si>
  <si>
    <t xml:space="preserve">045140 Város és elővárosi közúti személyszállítás </t>
  </si>
  <si>
    <t xml:space="preserve">061030 Lakáshoz jutást segítő támogatások </t>
  </si>
  <si>
    <t xml:space="preserve">064010 Közvilágítás </t>
  </si>
  <si>
    <t xml:space="preserve">074032 Ifjúsági-egészségügyi gondozás </t>
  </si>
  <si>
    <t xml:space="preserve">076090 Egyéb egészségügyi szolgáltatások finanszírozása és támogatása </t>
  </si>
  <si>
    <t>081030 Sportlétesítmények, edzőtáborok működtetése és fejlesztése</t>
  </si>
  <si>
    <t>081045 Szabadidősport- (rekreációs sport) tevékenység és támogatás</t>
  </si>
  <si>
    <t xml:space="preserve">082091 Közművelődés - közösségi és társadalmi részvétel fejlesztése </t>
  </si>
  <si>
    <t xml:space="preserve">083050 Televízió-műsor szolgáltatás támogatása </t>
  </si>
  <si>
    <t xml:space="preserve">084031 Civil szervezetek működési támogatása </t>
  </si>
  <si>
    <t>098032 Pedagógiai szakmai szolgáltatások működtetési feladatai</t>
  </si>
  <si>
    <t xml:space="preserve">101150 Betegséggel kapcsolatos pénzbeli ellátások, támogatások </t>
  </si>
  <si>
    <t>104051 Gyermekvédelmi pénzbeli és természetbeni ellátások</t>
  </si>
  <si>
    <t xml:space="preserve">107060 Egyéb szociális pénzbeli és természetbeni ellátások, támogatások </t>
  </si>
  <si>
    <t>Önkormányzat feladatok</t>
  </si>
  <si>
    <t xml:space="preserve">011130 Önkormányzatok és önkormányzati hivatalok jogalkotó és igazgatási tevékenysége </t>
  </si>
  <si>
    <t>031030 Közterület rendjének fenntartása</t>
  </si>
  <si>
    <t>105010 Munkanélküli aktív korúak ellátásai</t>
  </si>
  <si>
    <t xml:space="preserve">106020 Lakásfenntartással, lakhatással összefüggő ellátások </t>
  </si>
  <si>
    <t>GESZ</t>
  </si>
  <si>
    <t>Saját erő</t>
  </si>
  <si>
    <t>Városi és elővárosi közúti személyszállítás</t>
  </si>
  <si>
    <t>Közművelődés -közösségi és társadalmi részvétel fejlesztése</t>
  </si>
  <si>
    <t xml:space="preserve">Polgármesteri keret </t>
  </si>
  <si>
    <t>Külföldi kapcsolatok</t>
  </si>
  <si>
    <t>Alföldi Paletta</t>
  </si>
  <si>
    <t>Föveny kiadvány</t>
  </si>
  <si>
    <t>Lakáshoz jutást segítő támogatások</t>
  </si>
  <si>
    <t>Első lakáshoz jutók lakástámogatása</t>
  </si>
  <si>
    <t>Első lakáshoz jutók kölcsöne</t>
  </si>
  <si>
    <t>Városi Diák Önkormányzat működtetése, önkorm.ifjúsági kezdeményezései</t>
  </si>
  <si>
    <t>Városi Fúvószenekar támogatása</t>
  </si>
  <si>
    <t xml:space="preserve">Csongrád, Fő u. 2-4. fszt. 2. (üzlet) </t>
  </si>
  <si>
    <t>Csongrád, Fő u. 2-4. fszt. 3. (üzlet)</t>
  </si>
  <si>
    <t>Csongrád, Fő u. 2-4. fszt. 4. (üzlet)</t>
  </si>
  <si>
    <t>Csongrád, Fő u. 2-4. fszt. 5. (üzlet)</t>
  </si>
  <si>
    <t>Csongrád, Fő u. 11-17. fszt. 71. (üzlet)</t>
  </si>
  <si>
    <t>Csongrád, Fő u. 11-17. fszt. 72. (üzlet)</t>
  </si>
  <si>
    <t>Csongrád, belterület volt Szeviép telep</t>
  </si>
  <si>
    <t>Csongrád, Fő u. 26. (volt Földhivatal, irodák és raktár</t>
  </si>
  <si>
    <t>1.226 m²</t>
  </si>
  <si>
    <t>662/1</t>
  </si>
  <si>
    <t>18.190 m²</t>
  </si>
  <si>
    <t>699</t>
  </si>
  <si>
    <t>5.705 m²</t>
  </si>
  <si>
    <t>0313/1</t>
  </si>
  <si>
    <t>55.246 m²</t>
  </si>
  <si>
    <t xml:space="preserve">Csongrád, külterület  (legelő, sportpálya-paint-ball) </t>
  </si>
  <si>
    <t>0314/1</t>
  </si>
  <si>
    <t>0317/254</t>
  </si>
  <si>
    <t xml:space="preserve">Csongrád, külterület (szántó) 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</si>
  <si>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</si>
  <si>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</si>
  <si>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</si>
  <si>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</si>
  <si>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 xml:space="preserve">106020 Lakásfenntartással, lakhatással kapcsolatos ellátások </t>
  </si>
  <si>
    <t>Megnevezés egyéb COFOG</t>
  </si>
  <si>
    <t>Tanyaprogram</t>
  </si>
  <si>
    <t xml:space="preserve">Kiadványok támogatására </t>
  </si>
  <si>
    <t xml:space="preserve">Önkormányzati alapítású közalapítványok támogatása </t>
  </si>
  <si>
    <t xml:space="preserve">Művelődési Központ és Városi Galéria </t>
  </si>
  <si>
    <t>Városi Könyvt.és Inf.Kp.és Tari László Múzeum</t>
  </si>
  <si>
    <t xml:space="preserve">Dr. Szarka Ödön Egyesítet Eü. és Szociális Int. </t>
  </si>
  <si>
    <t xml:space="preserve">018030 Támogatási célú finanszírozási műveletek </t>
  </si>
  <si>
    <t>081061 Szabadidős park, fürdő és strandszolgáltatás (sportolók szállítása)</t>
  </si>
  <si>
    <t xml:space="preserve">900060 Forgatási és befektetési célú finanszírozási műveletek </t>
  </si>
  <si>
    <t xml:space="preserve">Közmű Szolgáltató Kft. </t>
  </si>
  <si>
    <t xml:space="preserve">ebből </t>
  </si>
  <si>
    <t xml:space="preserve">Kötelező </t>
  </si>
  <si>
    <t xml:space="preserve">Nem kötelező </t>
  </si>
  <si>
    <t>MINDÖSSZESEN:</t>
  </si>
  <si>
    <t xml:space="preserve">   Önkormányzati funkciók </t>
  </si>
  <si>
    <t>29.968 m²</t>
  </si>
  <si>
    <t>56.796 m²</t>
  </si>
  <si>
    <t xml:space="preserve">GESZ </t>
  </si>
  <si>
    <t>Dr. Szarka Ödön Egyesített Egészségügyi és Szociális Int.</t>
  </si>
  <si>
    <t>Polgármesteri
feladatok</t>
  </si>
  <si>
    <t>Városellátó Intézmény</t>
  </si>
  <si>
    <t>Dr. Szarka Ödön Egyesített Egészségügyi és Szociális Intézmény</t>
  </si>
  <si>
    <t>066020 Város és községgazdálkodás</t>
  </si>
  <si>
    <t>047120 Piac üzemeltetés</t>
  </si>
  <si>
    <t>066010 Zöldterület kezelés</t>
  </si>
  <si>
    <t>063020 Vízelvezetés (csapadékvíz)</t>
  </si>
  <si>
    <t>096015 Gyermekétkeztetés köznevelési intézményekben</t>
  </si>
  <si>
    <t>104035 Gyermekétkeztetés bölcsődében</t>
  </si>
  <si>
    <t>096025 Munkahelyi étkezés</t>
  </si>
  <si>
    <t>013360 Más szerv részére végzett pénzügyi gazd. Tev.</t>
  </si>
  <si>
    <t>081071 Üdülő-szálláshely (TOURINFORM)</t>
  </si>
  <si>
    <t>091110 Óvodai nevelés</t>
  </si>
  <si>
    <t>091140 Óvodai nevelés ellátás</t>
  </si>
  <si>
    <t>082091 Közművelődés közösségi és társadalmi részvétel fejl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</si>
  <si>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</si>
  <si>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</si>
  <si>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</si>
  <si>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082042 Könyvtári állomány gyarapítása</t>
  </si>
  <si>
    <t>082063 Múzeumi kiállítási tevékenység</t>
  </si>
  <si>
    <t>GESZ és int. össz:</t>
  </si>
  <si>
    <t>82092 Közművelődés hagyományos közösségi kulturális 
értékek gondozása</t>
  </si>
  <si>
    <t xml:space="preserve">102024 Demens betegek tartós bentlakásos ellátása </t>
  </si>
  <si>
    <t>államigaz-gatási</t>
  </si>
  <si>
    <t xml:space="preserve">082030 művészeti tevékenység 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</si>
  <si>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</si>
  <si>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</si>
  <si>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</si>
  <si>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</si>
  <si>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074112 Háziorvosi ügyeleti ellátás</t>
  </si>
  <si>
    <t>072210 Járóbetegek gyógyító szakellátása</t>
  </si>
  <si>
    <t>072220 Járóbetegek rehabilitációs szakellátása</t>
  </si>
  <si>
    <t>DAKK Zrt. működési támogatása</t>
  </si>
  <si>
    <t xml:space="preserve">Járulékok </t>
  </si>
  <si>
    <t xml:space="preserve">Foglalkoztatottak személyi juttatásai </t>
  </si>
  <si>
    <t>Választott tisztségviselők juttatásai</t>
  </si>
  <si>
    <t>Munkavégzésre irányuló egyéb jogviszonyban
 nem saját foglalkoztatottnak fizetett juttatások</t>
  </si>
  <si>
    <t>Egyéb külső személyi juttatások</t>
  </si>
  <si>
    <t>Külső személyi juttatások (=15+16+17)</t>
  </si>
  <si>
    <t>Személyi juttatások (=14+18)</t>
  </si>
  <si>
    <t xml:space="preserve">2.  </t>
  </si>
  <si>
    <t>2/a</t>
  </si>
  <si>
    <t>2/b</t>
  </si>
  <si>
    <t>2015. 
dec. 31.</t>
  </si>
  <si>
    <t>Felhalmozási kiadás</t>
  </si>
  <si>
    <t>Foglalkozás-egészségügyi alapellátás</t>
  </si>
  <si>
    <t>Foglalkozás-egészségügyi szolg. 266.751 Ft/név</t>
  </si>
  <si>
    <t>Tolmácsolás</t>
  </si>
  <si>
    <t>Alföld Néptáncegyüttes</t>
  </si>
  <si>
    <t xml:space="preserve">5. Művelődési Központ és Városi Galéria </t>
  </si>
  <si>
    <t>6. Alkotóház</t>
  </si>
  <si>
    <t>10. Hivatali feladat</t>
  </si>
  <si>
    <t>083030 Egyéb kiadói tevékenység</t>
  </si>
  <si>
    <t>Csongrád, Dob u. 3-5. (fürdő)</t>
  </si>
  <si>
    <t>Csongrád, Síp utca 3-5, Dob utca 4-8. (volt iskola)</t>
  </si>
  <si>
    <t>051050 Veszélyes hulladék elszállítása</t>
  </si>
  <si>
    <t>081071 Üdülő szálláshely (Körös)</t>
  </si>
  <si>
    <t>081030 Sportlétestmények működtetése</t>
  </si>
  <si>
    <t>013350 Önkormányzati vagyonnal való gazdálkodás</t>
  </si>
  <si>
    <t>104037 Intézményen kívüli gyermekétkeztetés (rászoruló)</t>
  </si>
  <si>
    <t>084070 A fiatalok társadalmi integrációját segítő struktúra, szakmai szolgáltatások fejlesztése, működtetése</t>
  </si>
  <si>
    <t>102023 Időskorúak tartós bentlakásos ellátása</t>
  </si>
  <si>
    <t>074032 Ifjúság-eü.gondozás</t>
  </si>
  <si>
    <t>104031 Gyermekek bölcsődei ellátása</t>
  </si>
  <si>
    <t>Módosított</t>
  </si>
  <si>
    <t>9. Önkormányzati feladatok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</si>
  <si>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</si>
  <si>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</si>
  <si>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</si>
  <si>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>074051 Nem fertőző megbetegedések megelőzése</t>
  </si>
  <si>
    <t>083050 Televíziós műsorszolgáltatás</t>
  </si>
  <si>
    <t>eredeti</t>
  </si>
  <si>
    <t>Egyéb kiadói tevékenység</t>
  </si>
  <si>
    <t>Pedagógiai szakmai szolgáltatás</t>
  </si>
  <si>
    <t>Színjátszó Egyesület</t>
  </si>
  <si>
    <t>Fedezetéül szolgáló pénzeszközök eredeteForrás</t>
  </si>
  <si>
    <t>Eu</t>
  </si>
  <si>
    <t>Központi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</si>
  <si>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</si>
  <si>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</si>
  <si>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</si>
  <si>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</si>
  <si>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</si>
  <si>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</si>
  <si>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</si>
  <si>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</si>
  <si>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</si>
  <si>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</si>
  <si>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</si>
  <si>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</si>
  <si>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</si>
  <si>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</si>
  <si>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</si>
  <si>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</si>
  <si>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</si>
  <si>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</si>
  <si>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</si>
  <si>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</si>
  <si>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</si>
  <si>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</si>
  <si>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</si>
  <si>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</si>
  <si>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</si>
  <si>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</si>
  <si>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</si>
  <si>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</si>
  <si>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</si>
  <si>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</si>
  <si>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</si>
  <si>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</si>
  <si>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</si>
  <si>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</si>
  <si>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</si>
  <si>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</si>
  <si>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</si>
  <si>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</si>
  <si>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</si>
  <si>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</si>
  <si>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</si>
  <si>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>8. Alkotóház</t>
  </si>
  <si>
    <t>9. Hivatali feladatok</t>
  </si>
  <si>
    <t>10. Önkormányzati feladatok</t>
  </si>
  <si>
    <t xml:space="preserve">11.Homokhátsági Konzorcium Munkaszervezet </t>
  </si>
  <si>
    <t>2019.</t>
  </si>
  <si>
    <t>104030 Gyermekek napközbeni ellátása</t>
  </si>
  <si>
    <t>forintban</t>
  </si>
  <si>
    <t xml:space="preserve">Szociális Ellátások Intézménye </t>
  </si>
  <si>
    <t xml:space="preserve">074054 Komplex egészségfejlesztési program </t>
  </si>
  <si>
    <t>Járulékok</t>
  </si>
  <si>
    <t>Likvid hitel törlesztés</t>
  </si>
  <si>
    <t xml:space="preserve">Nagyboldogasszony Katolikus Ált. Isk. tanulóinak kedvezményes étkeztetése, ösztöndíj program </t>
  </si>
  <si>
    <t xml:space="preserve">Esély Szociális és Gyermekjóléti Alapellátási Központ támogatása </t>
  </si>
  <si>
    <t>- Vásárolt élelmezés</t>
  </si>
  <si>
    <t>hirdetmény feladásának, vagy ajánlattételi felhívás elküldésének  ideje</t>
  </si>
  <si>
    <t xml:space="preserve">Cs.V.Ö. Homokhátság Gesztor Intézménye </t>
  </si>
  <si>
    <t xml:space="preserve">11. Cs.V.Ö. Homokhátság Gesztor Intézménye </t>
  </si>
  <si>
    <t xml:space="preserve">Kormányzati funkciók </t>
  </si>
  <si>
    <t xml:space="preserve">102023 Időskorúak tartós bentlakásos ellátása </t>
  </si>
  <si>
    <t>Intézmények  összesen</t>
  </si>
  <si>
    <t>ATMÖT működéséhez hozzájárulás</t>
  </si>
  <si>
    <t>Esély Szociális és Gyermekjóléti Alapellátási Központ támog.</t>
  </si>
  <si>
    <t xml:space="preserve">ÖSSZESEN </t>
  </si>
  <si>
    <t>Tény</t>
  </si>
  <si>
    <t>-  Reklám- és propagandakiadások</t>
  </si>
  <si>
    <t xml:space="preserve">                 egyéb működési célú támogatás ÁHT-on kívülre</t>
  </si>
  <si>
    <t>045160  Közutak, hidak üzemeltetése</t>
  </si>
  <si>
    <t>042180 Állateü. ellátás</t>
  </si>
  <si>
    <t>013320 Köztemető fenntartása és működtetése</t>
  </si>
  <si>
    <t>084070 A fiatalok társadalmi integrációját segítő struktúra, szakmai szolgáltatások fejlsztése, működtetése</t>
  </si>
  <si>
    <t>- Fizetendő ÁFA</t>
  </si>
  <si>
    <t>Röpülj Páva Kör</t>
  </si>
  <si>
    <t>Csongrádi Sporthorgászok Egyesülete halasításra</t>
  </si>
  <si>
    <t>Pedagógus Nyugdíjas Klub</t>
  </si>
  <si>
    <t>Összesen:</t>
  </si>
  <si>
    <t>Ár- és belvízvédelem /Thököly utcai átemelő üzemeltetése)</t>
  </si>
  <si>
    <t>Bokrosi városrészi feladatok támogatása</t>
  </si>
  <si>
    <t>Szociális szövetkezetek működési, likviditási gondjainak kezelésére</t>
  </si>
  <si>
    <t>Helyi bormarketing feladatok támogatása</t>
  </si>
  <si>
    <t>8. Piroskavárosi Szociális, Család és Gyermekjóléti Intézmény</t>
  </si>
  <si>
    <t>Közmű Kft. támogatása</t>
  </si>
  <si>
    <t>Várható 
XII.31.</t>
  </si>
  <si>
    <t xml:space="preserve">      + Minimálbér emelés hatása</t>
  </si>
  <si>
    <t xml:space="preserve">       Likvid hitel törlesztés növekedés</t>
  </si>
  <si>
    <t xml:space="preserve">      Jubileumi jutalom </t>
  </si>
  <si>
    <t xml:space="preserve">     + tény bevétel miatt</t>
  </si>
  <si>
    <t xml:space="preserve">     Önkormányzati igazgatási feladat szem. jutt. növekedés</t>
  </si>
  <si>
    <t>2018.</t>
  </si>
  <si>
    <t>2020.</t>
  </si>
  <si>
    <t xml:space="preserve">2018.
dec. 31. </t>
  </si>
  <si>
    <t>Szociális Ellátások Intézm.</t>
  </si>
  <si>
    <t>104242 Család- és Gyermekjóléti szolgáltatások</t>
  </si>
  <si>
    <t>104043 Család- és  Gyermekjóléti Központ</t>
  </si>
  <si>
    <t xml:space="preserve">Megnevezés  </t>
  </si>
  <si>
    <t xml:space="preserve">Városi rendezvények </t>
  </si>
  <si>
    <t>Jelzáloggal  terhelt</t>
  </si>
  <si>
    <t>Cs.V.Ö. Homokhátság Munkaszervezet Konzorcium</t>
  </si>
  <si>
    <t xml:space="preserve">Nagyboldogasszony templom orgona felújítás </t>
  </si>
  <si>
    <t>Tőketörlesztés + kamatkiadás</t>
  </si>
  <si>
    <t>- Tőketörlesztés + kamatkiadás</t>
  </si>
  <si>
    <t>- Tőketörlesztés + Kamatkiadás</t>
  </si>
  <si>
    <t>2021.</t>
  </si>
  <si>
    <t>2022.</t>
  </si>
  <si>
    <t>Szolidaritási hozzájárulás</t>
  </si>
  <si>
    <t>Szakmunkás ösztöndíj program 5 fő * 30.000 Ft/hó</t>
  </si>
  <si>
    <t xml:space="preserve">       Városellátóhoz szociális szövetkezettől átvettek bére</t>
  </si>
  <si>
    <t xml:space="preserve">     Intézmények dologi kiadások csökkenése</t>
  </si>
  <si>
    <t>018030 Támogatási célú finanszírozási műveletek</t>
  </si>
  <si>
    <t xml:space="preserve">074011 Foglalkozás-egészségügyi ellátás </t>
  </si>
  <si>
    <t xml:space="preserve">081045 Sportegyesületek támogatása, bizottsági keret </t>
  </si>
  <si>
    <t>081045 Sportorvosi ellátás</t>
  </si>
  <si>
    <t>072111 Háziorvosi alapellátás</t>
  </si>
  <si>
    <t>2023.</t>
  </si>
  <si>
    <t>"Fussuk le" Sportegyesület támogatása /félmaraton futásra/</t>
  </si>
  <si>
    <t>Bokrosi Busójárás</t>
  </si>
  <si>
    <t>7. Dr. Szarka Ödön Egyesített Eü-i és Szociális Intézmény</t>
  </si>
  <si>
    <t xml:space="preserve">011130 Önkormányzatok és önkormányzati hivatalok jogalkotó és általános igazgatási tevékenysége </t>
  </si>
  <si>
    <t xml:space="preserve">056010 Komplex környezetvédelmi program támogatása </t>
  </si>
  <si>
    <t>074040 Fertőző megbetegedések megelőzése</t>
  </si>
  <si>
    <t xml:space="preserve">Forgatási célú finanszírozási műveletek </t>
  </si>
  <si>
    <t xml:space="preserve">ATMÖT </t>
  </si>
  <si>
    <t>Államháztartáson belül megelőlegezés visszafizetése</t>
  </si>
  <si>
    <t xml:space="preserve">Nyomdaköltség </t>
  </si>
  <si>
    <t>Terjesztés  költsége</t>
  </si>
  <si>
    <t>4. Városi Könyvtár és Információs Központ</t>
  </si>
  <si>
    <t>41233 Hosszabb időtartamú közfoglalkoztatás</t>
  </si>
  <si>
    <t xml:space="preserve">072111 Háziorvosi alapellátás </t>
  </si>
  <si>
    <t xml:space="preserve">     - Jubileumi jutalom </t>
  </si>
  <si>
    <t xml:space="preserve">      Egészségügynél személyi juttatás növekedés </t>
  </si>
  <si>
    <t xml:space="preserve">     Béremelés Polgármesteri Hivatalnál </t>
  </si>
  <si>
    <t xml:space="preserve">     -  Egyéb </t>
  </si>
  <si>
    <t xml:space="preserve">       Pályázat eredeti előir. való szerep. eü. </t>
  </si>
  <si>
    <t xml:space="preserve">     - Központi bérfejlesztések hatása</t>
  </si>
  <si>
    <t xml:space="preserve">     - Egyéb  beruházások intézményeknél</t>
  </si>
  <si>
    <t xml:space="preserve">     - Helyi közlekedés támog. növekedés</t>
  </si>
  <si>
    <t xml:space="preserve">      Városellátó Intézménynél pótlékra többlet</t>
  </si>
  <si>
    <t>2024.</t>
  </si>
  <si>
    <t>2025.</t>
  </si>
  <si>
    <t>2026.</t>
  </si>
  <si>
    <t>082044 Könyvtári szolgáltatás</t>
  </si>
  <si>
    <t xml:space="preserve">2019.
dec. 31. </t>
  </si>
  <si>
    <t xml:space="preserve">2020.
dec. 31. </t>
  </si>
  <si>
    <t>össz.
eFt</t>
  </si>
  <si>
    <t xml:space="preserve">1-30 nap
</t>
  </si>
  <si>
    <t xml:space="preserve">30-60 nap
</t>
  </si>
  <si>
    <t xml:space="preserve">61-90 nap
</t>
  </si>
  <si>
    <t xml:space="preserve">90 napon túli 
</t>
  </si>
  <si>
    <t>Polg. Hiv. összesen</t>
  </si>
  <si>
    <t>Óvodák Ig.</t>
  </si>
  <si>
    <t>Dr. Szarka Ödön Egy. Eü-i Int.</t>
  </si>
  <si>
    <t xml:space="preserve">Dr. Szarka Ödön Egy. Eü-i Int. </t>
  </si>
  <si>
    <t>Polgármesteri Hivatal</t>
  </si>
  <si>
    <t>Önkormányzat</t>
  </si>
  <si>
    <t>Homokhátsági Munka-szervezet</t>
  </si>
  <si>
    <t xml:space="preserve">Mindösszesen  </t>
  </si>
  <si>
    <t>Csemegi K. Könyvtár</t>
  </si>
  <si>
    <t xml:space="preserve">MINDÖSSZESEN </t>
  </si>
  <si>
    <t>Sor-szám</t>
  </si>
  <si>
    <t>Csongrád, Dózsa Gy. tér 1. (Posta)</t>
  </si>
  <si>
    <t>Csongrád, Fő u. 3. (szálloda)</t>
  </si>
  <si>
    <t>Adatok Ft-ban</t>
  </si>
  <si>
    <t>Fejlesztés pályázatokból</t>
  </si>
  <si>
    <t>Saját forrásból:</t>
  </si>
  <si>
    <t>Önkormányzati lakások felújítása</t>
  </si>
  <si>
    <t>Összes fejlesztés:</t>
  </si>
  <si>
    <t>Működés</t>
  </si>
  <si>
    <t>Telefonköltségek (vagyonvédelmi riasztás)</t>
  </si>
  <si>
    <t>Gázenergia szolgáltatási díj</t>
  </si>
  <si>
    <t>Víz- és csatornadíj + távhő (üres lakások esetén )</t>
  </si>
  <si>
    <t xml:space="preserve">Önkormányzati lakások karbantartása </t>
  </si>
  <si>
    <t xml:space="preserve">Nem lakáscélú bérlemények karbantartása </t>
  </si>
  <si>
    <t>Felújítási alap (társasházak) lakás és nem lakás</t>
  </si>
  <si>
    <t>Társasházak közös üzemeltetési költségei (részben továbbszámlázott)</t>
  </si>
  <si>
    <t>Üzemelés kiadásai</t>
  </si>
  <si>
    <t xml:space="preserve"> - Közbeszerzési díj</t>
  </si>
  <si>
    <t xml:space="preserve"> - Forgalmiérték-becslés</t>
  </si>
  <si>
    <t xml:space="preserve"> - Tulajdoni lap, tulajdoni jog költségei</t>
  </si>
  <si>
    <t xml:space="preserve"> - Kilakoltatás, költöztetés, végrehajtási díj, közjegyzői költség </t>
  </si>
  <si>
    <t xml:space="preserve"> - Attila utcai ipartelep portaszolgálat</t>
  </si>
  <si>
    <t xml:space="preserve"> - Beruházások üzembehelyezésének díjai, műszaki ellenőri díj (pályázatban nem elszámolható)</t>
  </si>
  <si>
    <t xml:space="preserve"> -  Ipari parki térvilágítás, gátvilágítás és térfigyelő rendszer karbantartása</t>
  </si>
  <si>
    <t>Egyéb üzemeltetési költségek (pl.: felszámolás, eljárások költsége, riasztó rendszer karbantartása)</t>
  </si>
  <si>
    <t xml:space="preserve">Vásárolt term. és szolg ÁFÁ-ja </t>
  </si>
  <si>
    <t>Hirdetési költségek</t>
  </si>
  <si>
    <t>Egyéb befizetési kötelezettség (önellenőrzési pótlék, mulasztási bírság)</t>
  </si>
  <si>
    <t>OTP kezelési költségek</t>
  </si>
  <si>
    <t>Likvid hitel kamat</t>
  </si>
  <si>
    <t>Önkormányzati vagyonbiztosítás</t>
  </si>
  <si>
    <t>Érdekeltségnövelő keret</t>
  </si>
  <si>
    <t>Ingatlan értékesítés után fizetendő ÁFA</t>
  </si>
  <si>
    <t>Bérbeadás bevételek után fizetendő ÁFA</t>
  </si>
  <si>
    <t>Összes működési kiadás:</t>
  </si>
  <si>
    <t>Összes vagyongazdálkodási kiadás: (saját)</t>
  </si>
  <si>
    <t>Támogatott kiadás</t>
  </si>
  <si>
    <t>Mindösszesen:</t>
  </si>
  <si>
    <t>2027. és ezt követő időszak</t>
  </si>
  <si>
    <t xml:space="preserve">Igénybe vett hitel összege </t>
  </si>
  <si>
    <t>Hitelfel-vétel időpontja</t>
  </si>
  <si>
    <t>Fők.  szla</t>
  </si>
  <si>
    <t>adatok Ft-ban</t>
  </si>
  <si>
    <t>Önkormányzat által nyújtott kezességgel felvett hitelek lejárata</t>
  </si>
  <si>
    <t>Mindösszesen (kamat)</t>
  </si>
  <si>
    <t>Mindösszesen (tőke)</t>
  </si>
  <si>
    <t>kamat</t>
  </si>
  <si>
    <t>Sághy Konyha felújítása kiegészítő munkák</t>
  </si>
  <si>
    <t>2019-2020</t>
  </si>
  <si>
    <t>Bokrosi Műv. Ház felújítása önrész</t>
  </si>
  <si>
    <t>Templom utcai óvoda felújítása</t>
  </si>
  <si>
    <t>TisaWater HUSBR Kishajókikötő pályázat önrész</t>
  </si>
  <si>
    <t>2019. évi hitelszerződés</t>
  </si>
  <si>
    <t>2018-2019</t>
  </si>
  <si>
    <t xml:space="preserve">Több célú fejlesztési hitel </t>
  </si>
  <si>
    <t>2018. évi hitelszerződés</t>
  </si>
  <si>
    <t>2027.  és ezt követő időszak</t>
  </si>
  <si>
    <t>Igénybe vétel idő-pontja</t>
  </si>
  <si>
    <t>2023. évi terv
 Ft-ban</t>
  </si>
  <si>
    <t xml:space="preserve">2023. évi </t>
  </si>
  <si>
    <t>2016. 
dec. 31.</t>
  </si>
  <si>
    <t>2017.
dec. 31.</t>
  </si>
  <si>
    <t xml:space="preserve">2021.
dec. 31. </t>
  </si>
  <si>
    <t>Ifjúsági Ház üzemeltetéshez pénzeszk. átadás a Cs-i Tiszapart SE részére</t>
  </si>
  <si>
    <t>Kisposta üzemeltetéséhez pénzeszköz átadás Magyar Posta Zrt. részére</t>
  </si>
  <si>
    <t>Környezetvéd. alap</t>
  </si>
  <si>
    <t xml:space="preserve">(Kóbor Mancsok Alapítvány) Állatvédelmi feladatok ellátása </t>
  </si>
  <si>
    <t>KözPONT városrehabilitáció</t>
  </si>
  <si>
    <t>TOP_PLUSZ-1.3.1-21-CS1-2022-00003 Fenntartható városfejlesztési stratégiák támogatása</t>
  </si>
  <si>
    <t xml:space="preserve">3.4.2 EURÓPAI UNIÓS TÁMOGATÁSSAL MEGVALÓSULÓ PROGRAMOK, PROJEKTEK BEVÉTELEI, KIADÁSAI 
</t>
  </si>
  <si>
    <t xml:space="preserve">     - Sportegyesületek pályázati összeg csökkenése</t>
  </si>
  <si>
    <t xml:space="preserve">      Közmű Kft-nek p.e. átadás csökkenés</t>
  </si>
  <si>
    <t xml:space="preserve">      Csongrád TV támogatás csökkenés</t>
  </si>
  <si>
    <t xml:space="preserve">Jó tanuló, jó sportoló </t>
  </si>
  <si>
    <t>CSOTERM támogatása</t>
  </si>
  <si>
    <t xml:space="preserve">     - Lakáshoz jutók támogatás csökkenés</t>
  </si>
  <si>
    <t xml:space="preserve">     Ellátottak juttatás növekedése</t>
  </si>
  <si>
    <t xml:space="preserve">      Civil szervezetek támogatás növekedés</t>
  </si>
  <si>
    <t xml:space="preserve">        Szolidaritási hozzájárulás növekedés </t>
  </si>
  <si>
    <t xml:space="preserve">     Vagyongazdálkodás f. ell. dologi növekedés</t>
  </si>
  <si>
    <t xml:space="preserve">     Fejlesztési hitel kamat növekedés</t>
  </si>
  <si>
    <t xml:space="preserve">     Közvilágítás növekedés</t>
  </si>
  <si>
    <t>Belső ellenőr</t>
  </si>
  <si>
    <t>072460 Terápiás célú gyógyfürdő- és kapcsolódó szolgáltatások</t>
  </si>
  <si>
    <t>013350 Az önkormányzati vagyonnal való gazdálkodással kapcs.feladatok</t>
  </si>
  <si>
    <t>013210 Átfogó tervezési és statisztikai szolgáltatások</t>
  </si>
  <si>
    <t>016010 Országgyűlési, önkormányzati és eu. parlamenti képviselő választáshoz kapcs. tev.</t>
  </si>
  <si>
    <t>2022-2023</t>
  </si>
  <si>
    <t>2022. évi fejlesztési hitelkeret K&amp;H Bank, komm. gépek és energetika</t>
  </si>
  <si>
    <t>074011 Foglalkozási Eü-i ellátás</t>
  </si>
  <si>
    <t>Jó tanuló, jó sportoló</t>
  </si>
  <si>
    <t>098032 Nagyboldogasszony Katolikus Ált. Isk. tanulóinak kedvezményes étkeztetése, ösztöndíj program</t>
  </si>
  <si>
    <t>Fiatalok társadalmi integrációját segítő szakm. szolg. fejl., működtetése</t>
  </si>
  <si>
    <t xml:space="preserve">     - Felhalmozási kiadások csökkenése a vagyongazdálkodásnál</t>
  </si>
  <si>
    <t xml:space="preserve">2022.
dec. 31. </t>
  </si>
  <si>
    <t>2023.  december 31.        Ft</t>
  </si>
  <si>
    <t xml:space="preserve">2023. évi eredeti előirányzat </t>
  </si>
  <si>
    <t>2023. évi szerkezeti és szintrehozási változások éves összege (saját vagy felügyeleti hatáskörben hozott döntések miatt) (±)</t>
  </si>
  <si>
    <t>2023. egyszeri feladatok miatt</t>
  </si>
  <si>
    <t>2024. Többlet előirányzat / csökkenés</t>
  </si>
  <si>
    <t>2024. feladat bővülés / csökkenés egyszeri feladatok hozzáadása miatt</t>
  </si>
  <si>
    <t>2024. évi előirányzat (1-től 3. sorok összesen)</t>
  </si>
  <si>
    <t>2023. évi eredeti</t>
  </si>
  <si>
    <t>2024. évi terv</t>
  </si>
  <si>
    <t>2023. évi
 eredeti</t>
  </si>
  <si>
    <t>2023. évi 
eredeti</t>
  </si>
  <si>
    <t>2024. évi 
terv</t>
  </si>
  <si>
    <t xml:space="preserve">2024. évi
 eredeti </t>
  </si>
  <si>
    <t xml:space="preserve">2024.  évi
 eredeti </t>
  </si>
  <si>
    <t>2024. évi terv
 Ft-ban</t>
  </si>
  <si>
    <t xml:space="preserve">eredeti </t>
  </si>
  <si>
    <t xml:space="preserve">2024. évi </t>
  </si>
  <si>
    <t>2024. évi saját kiadás</t>
  </si>
  <si>
    <t>Önkor-mányzati önrész</t>
  </si>
  <si>
    <t>3.4.5 Csongrád Városi Önkormányzat hitel lejárati nyilvántartás 2024. január 1-i állapot szerint</t>
  </si>
  <si>
    <r>
      <t xml:space="preserve">2023.12.31-én fennálló </t>
    </r>
    <r>
      <rPr>
        <b/>
        <sz val="7.5"/>
        <rFont val="Times New Roman"/>
        <family val="1"/>
        <charset val="238"/>
      </rPr>
      <t>hitelállomány</t>
    </r>
  </si>
  <si>
    <t>Tisza Tenisz Klub támogatása pályafenntartásra</t>
  </si>
  <si>
    <t>Nagyboldogasszony Katolikus Általános Iskola kedvezményes iskolai étkeztetésben részesülő tanulóinak többletköltségeihez hozzájárulás</t>
  </si>
  <si>
    <t>Városi Fúvószenekar vezetői megbízási díj 89.920 Ft/hó</t>
  </si>
  <si>
    <t>Színjátszócsoport vezetése 39.885 Ft/hó</t>
  </si>
  <si>
    <t>Új Esély Állatotthon támogatása</t>
  </si>
  <si>
    <t>építés</t>
  </si>
  <si>
    <t>db</t>
  </si>
  <si>
    <t xml:space="preserve"> 2024. I. negyedév</t>
  </si>
  <si>
    <t>2024 .III. negyedév</t>
  </si>
  <si>
    <t>Csongrád Városi Önkormányzat</t>
  </si>
  <si>
    <t>Csongrád-Bokros, a MARS Magyarország Kisállateledel Gyártó Kft. telephelye melletti, 0505/125 hrsz-ú ingatlanon létesítendő kamionparkoló megvalósítása</t>
  </si>
  <si>
    <t>Fanyesésre keretösszeg (ebből Körös-toroknál) 2.000.000Ft</t>
  </si>
  <si>
    <t>Öregvár u. 54. és 57. sz. ingatlan revitalizációja</t>
  </si>
  <si>
    <t>Napelemes rendszer kiépítése a csongrádi intézményekben Interreg pályázat</t>
  </si>
  <si>
    <t>Futópálya kialakítás a Szentháromság téri parkban</t>
  </si>
  <si>
    <t>Járdaépítési keretösszeg</t>
  </si>
  <si>
    <t>LIDL-nél körforgalom kialakítása</t>
  </si>
  <si>
    <t>MARS kamionparkoló kialakítása</t>
  </si>
  <si>
    <t>Művelődési Központ udvari rész és épületek természetalapú revitalizációja /magyar-szerb pályázat/</t>
  </si>
  <si>
    <t>Áramdíj (fürdő áramdíj)</t>
  </si>
  <si>
    <t>Hitel kamat</t>
  </si>
  <si>
    <t>össz.
Ft</t>
  </si>
  <si>
    <t>Fejlesztési hitel törlesztése</t>
  </si>
  <si>
    <t>Adótanácsadás</t>
  </si>
  <si>
    <t>Tagdíjak, Homokhátsági Reg. Hulladék lerakó önkormányzati - társulás, ivóvíz</t>
  </si>
  <si>
    <t xml:space="preserve">     - Fejlesztés</t>
  </si>
  <si>
    <t xml:space="preserve">     - Működés</t>
  </si>
  <si>
    <t xml:space="preserve">     - Fejlesztési hitel tőke törlesztés </t>
  </si>
  <si>
    <t>Homokföveny Szövekezet támogatása</t>
  </si>
  <si>
    <t xml:space="preserve">      egyéb csökkenés, növekedés</t>
  </si>
  <si>
    <t xml:space="preserve">     Gázár változás hatása</t>
  </si>
  <si>
    <t xml:space="preserve">     Áram díj változás hatása</t>
  </si>
  <si>
    <t xml:space="preserve">     Béremelés többletkiadása /óvodapedagógusok/</t>
  </si>
  <si>
    <t xml:space="preserve">      Bérmeleés hatása intézményeknél</t>
  </si>
  <si>
    <t xml:space="preserve">      Termál energia változás hatása</t>
  </si>
  <si>
    <t>Barna mezős területek rehab. 
Kiegészítő forrás</t>
  </si>
  <si>
    <t xml:space="preserve">    -  Felhalmozási kiadás növekedés</t>
  </si>
  <si>
    <t>PH dologi növekedés</t>
  </si>
  <si>
    <t xml:space="preserve">     Vis Maior keret</t>
  </si>
  <si>
    <t xml:space="preserve">      Államházt. belüli megelőleg. visszafizetés növekedése</t>
  </si>
  <si>
    <t>TOP_PLUSZ 3.1.3-23 Helyi humán fejlesztések</t>
  </si>
  <si>
    <t>TOP_Plusz-6.1.1 Ipari park megközelíthetőségének javítása, infrastruktúra fejlesztés</t>
  </si>
  <si>
    <t>TOP_PLUSZ-1.2.1 KözPONT városrehabilitáció</t>
  </si>
  <si>
    <t>TOP_Plusz-6.1.4-23  Körös torok fejlesztése</t>
  </si>
  <si>
    <t>TOP_PLUSZ-1.2.1-21 Csapadékvíz elvezető rendszer fejlesztése</t>
  </si>
  <si>
    <t>Top_PLUSZ-1.2.3 Belterületi utak fejlesztése</t>
  </si>
  <si>
    <t>TOP_PLUSZ 2.1.1 Csongrádi fürdő energetikai fejlesztése</t>
  </si>
  <si>
    <t>TOP_Plusz-3.3.2-21 Szentháromság téri rendelőintézet felújítása</t>
  </si>
  <si>
    <t>TOP_Plusz-3.3.1-21  Óvodák, bölcsődék udvarának felújítása, napelem telepítése</t>
  </si>
  <si>
    <t>TOP_PLUSZ 2.1.1 Egészségügyi és szociális intézmények napelemmel történő ellátása</t>
  </si>
  <si>
    <t>Szociális célú városrehabilitáció</t>
  </si>
  <si>
    <t>2024.II. negyedév</t>
  </si>
  <si>
    <t>2024. IV. negyedév</t>
  </si>
  <si>
    <t>nyílt eljárás</t>
  </si>
  <si>
    <t>Csapadékvíz elvezető rendszer rekonstrukciója</t>
  </si>
  <si>
    <t>Szentháromság téri rendelő intézet felújítása</t>
  </si>
  <si>
    <t>2024. III. negyedév</t>
  </si>
  <si>
    <t>Ipari park fejlesztése</t>
  </si>
  <si>
    <t>Körös-torok fejlesztése</t>
  </si>
  <si>
    <t>szolgáltatás</t>
  </si>
  <si>
    <t>2024. II. negyedév</t>
  </si>
  <si>
    <t>2024.IV. negyedév</t>
  </si>
  <si>
    <t>uniós eljárás</t>
  </si>
  <si>
    <t>Közlekedési csomópont kialakítása</t>
  </si>
  <si>
    <t>Villamos energia beszerzése-Csongrád város közvilágítás és intézményi villamosenergia ellátás a 2024. évre vonatkozóan</t>
  </si>
  <si>
    <t>Vis maior keret</t>
  </si>
  <si>
    <t>"Városunk 25 év múlva" alkotói pályázat helyezettjeinek díjazására</t>
  </si>
  <si>
    <t xml:space="preserve">Beruházási hitel Csoterm Kft. (termálkút felújítás) </t>
  </si>
  <si>
    <t>Kbt, 115. § szerinti nemzeti nyílt eljárás</t>
  </si>
  <si>
    <t>013350 Önkormányzati vagyonnal kapcs. feladatok</t>
  </si>
  <si>
    <t>051030 Települési hulladék begyűjtése (Köztisztaság)</t>
  </si>
  <si>
    <t>2024. évi
 terv</t>
  </si>
  <si>
    <t>Piroskavárosi Szociális, Család és Gyermekjóléti Intézmény</t>
  </si>
  <si>
    <t>Likvidhitel törlesztés</t>
  </si>
  <si>
    <t>Homokföveny Szociális Szövetkezet támogatása</t>
  </si>
  <si>
    <t xml:space="preserve">    Adatok Ft-ban</t>
  </si>
</sst>
</file>

<file path=xl/styles.xml><?xml version="1.0" encoding="utf-8"?>
<styleSheet xmlns="http://schemas.openxmlformats.org/spreadsheetml/2006/main">
  <numFmts count="9">
    <numFmt numFmtId="43" formatCode="_-* #,##0.00\ _F_t_-;\-* #,##0.00\ _F_t_-;_-* &quot;-&quot;??\ _F_t_-;_-@_-"/>
    <numFmt numFmtId="164" formatCode="0.0%"/>
    <numFmt numFmtId="165" formatCode="#,##0\ _F_t"/>
    <numFmt numFmtId="166" formatCode="00"/>
    <numFmt numFmtId="167" formatCode="\ ##########"/>
    <numFmt numFmtId="168" formatCode="0__"/>
    <numFmt numFmtId="169" formatCode="_-* #,##0\ _F_t_-;\-* #,##0\ _F_t_-;_-* &quot;-&quot;??\ _F_t_-;_-@_-"/>
    <numFmt numFmtId="170" formatCode="#,##0;[Red]\-#,##0"/>
    <numFmt numFmtId="171" formatCode="_-* #,##0\ _F_t_-;\-* #,##0\ _F_t_-;_-* &quot;-&quot;??\ _F_t_-;_-@"/>
  </numFmts>
  <fonts count="70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  <charset val="238"/>
    </font>
    <font>
      <sz val="13"/>
      <name val="Times New Roman"/>
      <family val="1"/>
    </font>
    <font>
      <b/>
      <sz val="12"/>
      <name val="Times New Roman"/>
      <family val="1"/>
    </font>
    <font>
      <sz val="12"/>
      <name val="Arial CE"/>
      <charset val="238"/>
    </font>
    <font>
      <sz val="11"/>
      <name val="Times New Roman"/>
      <family val="1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"/>
      <family val="1"/>
    </font>
    <font>
      <b/>
      <sz val="10.5"/>
      <color indexed="8"/>
      <name val="Times New Roman"/>
      <family val="1"/>
      <charset val="238"/>
    </font>
    <font>
      <sz val="10.5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11"/>
      <name val="Arial CE"/>
      <charset val="238"/>
    </font>
    <font>
      <b/>
      <sz val="11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.5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.5"/>
      <name val="Times New Roman"/>
      <family val="1"/>
    </font>
    <font>
      <sz val="10"/>
      <name val="Arial ce"/>
    </font>
    <font>
      <sz val="10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8"/>
      <name val="Times New Roman"/>
      <family val="1"/>
    </font>
    <font>
      <sz val="7"/>
      <name val="Times New Roman"/>
      <family val="1"/>
      <charset val="238"/>
    </font>
    <font>
      <b/>
      <sz val="7.5"/>
      <name val="Times New Roman"/>
      <family val="1"/>
      <charset val="238"/>
    </font>
    <font>
      <b/>
      <sz val="7"/>
      <name val="Times New Roman"/>
      <family val="1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.5"/>
      <color rgb="FF000000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sz val="10.5"/>
      <name val="Arial ce"/>
    </font>
    <font>
      <b/>
      <sz val="10.5"/>
      <color rgb="FF000000"/>
      <name val="Times New Roman"/>
      <family val="1"/>
      <charset val="238"/>
    </font>
    <font>
      <b/>
      <i/>
      <sz val="10.5"/>
      <color rgb="FF000000"/>
      <name val="Times New Roman"/>
      <family val="1"/>
      <charset val="238"/>
    </font>
    <font>
      <sz val="10.5"/>
      <name val="Arial CE"/>
      <charset val="238"/>
    </font>
    <font>
      <b/>
      <i/>
      <sz val="12"/>
      <name val="Times New Roman"/>
      <family val="1"/>
      <charset val="238"/>
    </font>
    <font>
      <b/>
      <sz val="12"/>
      <name val="Arial CE"/>
      <charset val="238"/>
    </font>
    <font>
      <sz val="12"/>
      <name val="Arial"/>
      <family val="2"/>
      <charset val="238"/>
    </font>
    <font>
      <sz val="9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7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0" borderId="0"/>
    <xf numFmtId="43" fontId="3" fillId="0" borderId="0" applyFont="0" applyFill="0" applyBorder="0" applyAlignment="0" applyProtection="0"/>
  </cellStyleXfs>
  <cellXfs count="757">
    <xf numFmtId="0" fontId="0" fillId="0" borderId="0" xfId="0"/>
    <xf numFmtId="0" fontId="16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3" fontId="16" fillId="0" borderId="0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3" fontId="23" fillId="0" borderId="6" xfId="0" applyNumberFormat="1" applyFont="1" applyFill="1" applyBorder="1" applyAlignment="1"/>
    <xf numFmtId="3" fontId="5" fillId="0" borderId="6" xfId="0" applyNumberFormat="1" applyFont="1" applyFill="1" applyBorder="1" applyAlignment="1"/>
    <xf numFmtId="3" fontId="24" fillId="0" borderId="6" xfId="0" applyNumberFormat="1" applyFont="1" applyFill="1" applyBorder="1" applyAlignment="1"/>
    <xf numFmtId="3" fontId="9" fillId="0" borderId="6" xfId="0" applyNumberFormat="1" applyFont="1" applyFill="1" applyBorder="1" applyAlignment="1"/>
    <xf numFmtId="1" fontId="7" fillId="0" borderId="6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/>
    <xf numFmtId="3" fontId="9" fillId="0" borderId="6" xfId="0" applyNumberFormat="1" applyFont="1" applyFill="1" applyBorder="1"/>
    <xf numFmtId="0" fontId="29" fillId="0" borderId="0" xfId="0" applyFont="1" applyFill="1"/>
    <xf numFmtId="0" fontId="29" fillId="0" borderId="0" xfId="0" applyFont="1" applyFill="1" applyBorder="1"/>
    <xf numFmtId="0" fontId="27" fillId="0" borderId="0" xfId="0" applyFont="1" applyFill="1"/>
    <xf numFmtId="166" fontId="29" fillId="0" borderId="0" xfId="0" applyNumberFormat="1" applyFont="1" applyFill="1"/>
    <xf numFmtId="0" fontId="29" fillId="0" borderId="0" xfId="0" applyFont="1" applyFill="1" applyAlignment="1">
      <alignment vertical="center"/>
    </xf>
    <xf numFmtId="0" fontId="33" fillId="0" borderId="0" xfId="0" applyFont="1" applyAlignment="1">
      <alignment horizontal="center" vertical="center"/>
    </xf>
    <xf numFmtId="0" fontId="34" fillId="0" borderId="0" xfId="0" applyFont="1"/>
    <xf numFmtId="0" fontId="7" fillId="0" borderId="0" xfId="0" applyFont="1"/>
    <xf numFmtId="0" fontId="16" fillId="0" borderId="0" xfId="5" applyFont="1" applyBorder="1" applyAlignment="1">
      <alignment vertical="center"/>
    </xf>
    <xf numFmtId="0" fontId="16" fillId="0" borderId="6" xfId="5" applyFont="1" applyBorder="1" applyAlignment="1">
      <alignment vertical="center"/>
    </xf>
    <xf numFmtId="0" fontId="19" fillId="0" borderId="6" xfId="5" applyFont="1" applyBorder="1" applyAlignment="1">
      <alignment horizontal="center" vertical="center" wrapText="1"/>
    </xf>
    <xf numFmtId="49" fontId="19" fillId="0" borderId="6" xfId="5" applyNumberFormat="1" applyFont="1" applyBorder="1" applyAlignment="1">
      <alignment horizontal="center" vertical="center" wrapText="1"/>
    </xf>
    <xf numFmtId="0" fontId="16" fillId="0" borderId="6" xfId="5" applyFont="1" applyBorder="1" applyAlignment="1">
      <alignment vertical="center" wrapText="1"/>
    </xf>
    <xf numFmtId="49" fontId="16" fillId="0" borderId="6" xfId="5" applyNumberFormat="1" applyFont="1" applyBorder="1" applyAlignment="1">
      <alignment horizontal="right" vertical="center" wrapText="1"/>
    </xf>
    <xf numFmtId="0" fontId="16" fillId="0" borderId="6" xfId="5" applyFont="1" applyBorder="1" applyAlignment="1">
      <alignment horizontal="right" vertical="center" wrapText="1"/>
    </xf>
    <xf numFmtId="3" fontId="16" fillId="0" borderId="6" xfId="5" applyNumberFormat="1" applyFont="1" applyBorder="1" applyAlignment="1">
      <alignment horizontal="right" vertical="center" wrapText="1"/>
    </xf>
    <xf numFmtId="0" fontId="16" fillId="0" borderId="8" xfId="5" applyFont="1" applyBorder="1" applyAlignment="1">
      <alignment vertical="center" wrapText="1"/>
    </xf>
    <xf numFmtId="3" fontId="16" fillId="0" borderId="0" xfId="5" applyNumberFormat="1" applyFont="1" applyBorder="1" applyAlignment="1">
      <alignment vertical="center"/>
    </xf>
    <xf numFmtId="49" fontId="16" fillId="0" borderId="6" xfId="5" applyNumberFormat="1" applyFont="1" applyFill="1" applyBorder="1" applyAlignment="1">
      <alignment horizontal="right" vertical="center" wrapText="1"/>
    </xf>
    <xf numFmtId="0" fontId="16" fillId="0" borderId="6" xfId="5" applyFont="1" applyFill="1" applyBorder="1" applyAlignment="1">
      <alignment horizontal="right" vertical="center" wrapText="1"/>
    </xf>
    <xf numFmtId="3" fontId="16" fillId="0" borderId="6" xfId="5" applyNumberFormat="1" applyFont="1" applyFill="1" applyBorder="1" applyAlignment="1">
      <alignment horizontal="right" vertical="center" wrapText="1"/>
    </xf>
    <xf numFmtId="0" fontId="16" fillId="0" borderId="0" xfId="5" applyFont="1" applyFill="1" applyBorder="1" applyAlignment="1">
      <alignment vertical="center"/>
    </xf>
    <xf numFmtId="0" fontId="16" fillId="0" borderId="6" xfId="5" applyFont="1" applyFill="1" applyBorder="1" applyAlignment="1">
      <alignment vertical="center"/>
    </xf>
    <xf numFmtId="0" fontId="16" fillId="0" borderId="6" xfId="5" applyFont="1" applyFill="1" applyBorder="1" applyAlignment="1">
      <alignment vertical="center" wrapText="1"/>
    </xf>
    <xf numFmtId="0" fontId="14" fillId="0" borderId="6" xfId="5" applyFont="1" applyBorder="1" applyAlignment="1">
      <alignment vertical="center"/>
    </xf>
    <xf numFmtId="49" fontId="14" fillId="0" borderId="6" xfId="5" applyNumberFormat="1" applyFont="1" applyBorder="1" applyAlignment="1">
      <alignment vertical="center"/>
    </xf>
    <xf numFmtId="3" fontId="14" fillId="0" borderId="6" xfId="5" applyNumberFormat="1" applyFont="1" applyBorder="1" applyAlignment="1">
      <alignment vertical="center"/>
    </xf>
    <xf numFmtId="49" fontId="16" fillId="0" borderId="0" xfId="5" applyNumberFormat="1" applyFont="1" applyBorder="1" applyAlignment="1">
      <alignment vertical="center"/>
    </xf>
    <xf numFmtId="1" fontId="5" fillId="0" borderId="5" xfId="0" applyNumberFormat="1" applyFont="1" applyFill="1" applyBorder="1"/>
    <xf numFmtId="1" fontId="7" fillId="0" borderId="5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3" fontId="24" fillId="0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" fontId="23" fillId="0" borderId="11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vertical="center"/>
    </xf>
    <xf numFmtId="1" fontId="5" fillId="0" borderId="6" xfId="0" applyNumberFormat="1" applyFont="1" applyFill="1" applyBorder="1"/>
    <xf numFmtId="164" fontId="9" fillId="0" borderId="11" xfId="0" applyNumberFormat="1" applyFont="1" applyFill="1" applyBorder="1"/>
    <xf numFmtId="164" fontId="23" fillId="0" borderId="11" xfId="0" applyNumberFormat="1" applyFont="1" applyFill="1" applyBorder="1"/>
    <xf numFmtId="1" fontId="4" fillId="0" borderId="6" xfId="0" applyNumberFormat="1" applyFont="1" applyFill="1" applyBorder="1"/>
    <xf numFmtId="164" fontId="24" fillId="0" borderId="11" xfId="0" applyNumberFormat="1" applyFont="1" applyFill="1" applyBorder="1"/>
    <xf numFmtId="1" fontId="10" fillId="0" borderId="11" xfId="0" applyNumberFormat="1" applyFont="1" applyFill="1" applyBorder="1"/>
    <xf numFmtId="1" fontId="24" fillId="0" borderId="6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/>
    <xf numFmtId="1" fontId="10" fillId="0" borderId="6" xfId="0" applyNumberFormat="1" applyFont="1" applyFill="1" applyBorder="1"/>
    <xf numFmtId="1" fontId="16" fillId="0" borderId="11" xfId="0" applyNumberFormat="1" applyFont="1" applyFill="1" applyBorder="1"/>
    <xf numFmtId="1" fontId="10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/>
    <xf numFmtId="1" fontId="23" fillId="0" borderId="5" xfId="0" applyNumberFormat="1" applyFont="1" applyFill="1" applyBorder="1"/>
    <xf numFmtId="1" fontId="25" fillId="0" borderId="5" xfId="0" applyNumberFormat="1" applyFont="1" applyFill="1" applyBorder="1" applyAlignment="1">
      <alignment wrapText="1"/>
    </xf>
    <xf numFmtId="0" fontId="25" fillId="0" borderId="5" xfId="0" applyFont="1" applyFill="1" applyBorder="1" applyAlignment="1">
      <alignment horizontal="justify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justify" vertical="center" wrapText="1"/>
    </xf>
    <xf numFmtId="3" fontId="24" fillId="0" borderId="5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/>
    <xf numFmtId="3" fontId="10" fillId="0" borderId="2" xfId="0" applyNumberFormat="1" applyFont="1" applyFill="1" applyBorder="1" applyAlignment="1"/>
    <xf numFmtId="0" fontId="29" fillId="0" borderId="6" xfId="0" applyFont="1" applyFill="1" applyBorder="1" applyAlignment="1">
      <alignment horizontal="center" vertical="center"/>
    </xf>
    <xf numFmtId="1" fontId="10" fillId="0" borderId="5" xfId="0" applyNumberFormat="1" applyFont="1" applyFill="1" applyBorder="1"/>
    <xf numFmtId="3" fontId="10" fillId="0" borderId="9" xfId="0" applyNumberFormat="1" applyFont="1" applyFill="1" applyBorder="1" applyAlignment="1"/>
    <xf numFmtId="164" fontId="10" fillId="0" borderId="11" xfId="0" applyNumberFormat="1" applyFont="1" applyFill="1" applyBorder="1"/>
    <xf numFmtId="1" fontId="14" fillId="0" borderId="5" xfId="0" applyNumberFormat="1" applyFont="1" applyFill="1" applyBorder="1"/>
    <xf numFmtId="1" fontId="9" fillId="0" borderId="5" xfId="0" applyNumberFormat="1" applyFont="1" applyFill="1" applyBorder="1"/>
    <xf numFmtId="3" fontId="9" fillId="0" borderId="9" xfId="0" applyNumberFormat="1" applyFont="1" applyFill="1" applyBorder="1" applyAlignment="1"/>
    <xf numFmtId="1" fontId="10" fillId="0" borderId="9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/>
    <xf numFmtId="0" fontId="17" fillId="0" borderId="15" xfId="0" applyFont="1" applyFill="1" applyBorder="1" applyAlignment="1">
      <alignment horizontal="center" vertical="center" wrapText="1"/>
    </xf>
    <xf numFmtId="3" fontId="26" fillId="0" borderId="6" xfId="0" applyNumberFormat="1" applyFont="1" applyFill="1" applyBorder="1" applyAlignment="1"/>
    <xf numFmtId="3" fontId="5" fillId="0" borderId="6" xfId="0" applyNumberFormat="1" applyFont="1" applyFill="1" applyBorder="1" applyAlignment="1">
      <alignment vertical="center"/>
    </xf>
    <xf numFmtId="1" fontId="5" fillId="0" borderId="16" xfId="0" applyNumberFormat="1" applyFont="1" applyFill="1" applyBorder="1"/>
    <xf numFmtId="1" fontId="5" fillId="0" borderId="12" xfId="0" applyNumberFormat="1" applyFont="1" applyFill="1" applyBorder="1"/>
    <xf numFmtId="1" fontId="9" fillId="0" borderId="12" xfId="0" applyNumberFormat="1" applyFont="1" applyFill="1" applyBorder="1"/>
    <xf numFmtId="3" fontId="29" fillId="0" borderId="6" xfId="0" applyNumberFormat="1" applyFont="1" applyFill="1" applyBorder="1" applyAlignment="1">
      <alignment horizontal="right" vertical="center"/>
    </xf>
    <xf numFmtId="3" fontId="27" fillId="0" borderId="6" xfId="0" applyNumberFormat="1" applyFont="1" applyFill="1" applyBorder="1" applyAlignment="1">
      <alignment horizontal="right" vertical="center"/>
    </xf>
    <xf numFmtId="0" fontId="0" fillId="0" borderId="6" xfId="0" applyBorder="1"/>
    <xf numFmtId="1" fontId="41" fillId="0" borderId="17" xfId="0" applyNumberFormat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center" vertical="center"/>
    </xf>
    <xf numFmtId="0" fontId="41" fillId="0" borderId="17" xfId="0" quotePrefix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left" vertical="center" wrapText="1"/>
    </xf>
    <xf numFmtId="3" fontId="40" fillId="0" borderId="6" xfId="0" applyNumberFormat="1" applyFont="1" applyFill="1" applyBorder="1" applyAlignment="1">
      <alignment horizontal="center" vertical="center"/>
    </xf>
    <xf numFmtId="3" fontId="41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Border="1"/>
    <xf numFmtId="0" fontId="40" fillId="0" borderId="17" xfId="0" quotePrefix="1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3" fillId="0" borderId="0" xfId="0" applyFont="1" applyBorder="1"/>
    <xf numFmtId="0" fontId="38" fillId="0" borderId="0" xfId="0" applyFont="1" applyBorder="1"/>
    <xf numFmtId="0" fontId="39" fillId="0" borderId="0" xfId="0" applyFont="1" applyBorder="1"/>
    <xf numFmtId="0" fontId="38" fillId="0" borderId="0" xfId="0" applyFont="1" applyBorder="1" applyAlignment="1">
      <alignment horizontal="center"/>
    </xf>
    <xf numFmtId="0" fontId="3" fillId="0" borderId="0" xfId="4"/>
    <xf numFmtId="0" fontId="5" fillId="0" borderId="6" xfId="4" applyFont="1" applyBorder="1" applyAlignment="1">
      <alignment horizontal="center" vertical="center" wrapText="1"/>
    </xf>
    <xf numFmtId="0" fontId="3" fillId="0" borderId="0" xfId="4" applyFont="1"/>
    <xf numFmtId="0" fontId="44" fillId="0" borderId="0" xfId="0" applyFont="1"/>
    <xf numFmtId="3" fontId="16" fillId="0" borderId="0" xfId="4" applyNumberFormat="1" applyFont="1" applyBorder="1" applyAlignment="1">
      <alignment vertical="center" wrapText="1"/>
    </xf>
    <xf numFmtId="3" fontId="10" fillId="0" borderId="6" xfId="0" applyNumberFormat="1" applyFont="1" applyFill="1" applyBorder="1"/>
    <xf numFmtId="3" fontId="21" fillId="3" borderId="20" xfId="0" applyNumberFormat="1" applyFont="1" applyFill="1" applyBorder="1" applyAlignment="1">
      <alignment vertical="center" wrapText="1"/>
    </xf>
    <xf numFmtId="3" fontId="21" fillId="3" borderId="9" xfId="0" applyNumberFormat="1" applyFont="1" applyFill="1" applyBorder="1" applyAlignment="1">
      <alignment vertical="center" wrapText="1"/>
    </xf>
    <xf numFmtId="3" fontId="35" fillId="3" borderId="15" xfId="0" applyNumberFormat="1" applyFont="1" applyFill="1" applyBorder="1" applyAlignment="1">
      <alignment vertical="center" wrapText="1"/>
    </xf>
    <xf numFmtId="3" fontId="35" fillId="0" borderId="19" xfId="0" applyNumberFormat="1" applyFont="1" applyFill="1" applyBorder="1" applyAlignment="1">
      <alignment vertical="center" wrapText="1"/>
    </xf>
    <xf numFmtId="1" fontId="6" fillId="3" borderId="6" xfId="0" applyNumberFormat="1" applyFont="1" applyFill="1" applyBorder="1" applyAlignment="1">
      <alignment vertical="center"/>
    </xf>
    <xf numFmtId="1" fontId="4" fillId="3" borderId="6" xfId="0" applyNumberFormat="1" applyFont="1" applyFill="1" applyBorder="1" applyAlignment="1">
      <alignment vertical="center"/>
    </xf>
    <xf numFmtId="1" fontId="5" fillId="3" borderId="6" xfId="0" applyNumberFormat="1" applyFont="1" applyFill="1" applyBorder="1" applyAlignment="1">
      <alignment vertical="center"/>
    </xf>
    <xf numFmtId="1" fontId="10" fillId="3" borderId="6" xfId="0" applyNumberFormat="1" applyFont="1" applyFill="1" applyBorder="1" applyAlignment="1">
      <alignment horizontal="center" wrapText="1"/>
    </xf>
    <xf numFmtId="1" fontId="10" fillId="3" borderId="6" xfId="0" applyNumberFormat="1" applyFont="1" applyFill="1" applyBorder="1" applyAlignment="1">
      <alignment horizontal="center" vertical="center" wrapText="1"/>
    </xf>
    <xf numFmtId="1" fontId="7" fillId="3" borderId="6" xfId="0" applyNumberFormat="1" applyFont="1" applyFill="1" applyBorder="1" applyAlignment="1">
      <alignment horizontal="center" vertical="center"/>
    </xf>
    <xf numFmtId="1" fontId="8" fillId="3" borderId="6" xfId="0" applyNumberFormat="1" applyFont="1" applyFill="1" applyBorder="1" applyAlignment="1">
      <alignment vertical="center"/>
    </xf>
    <xf numFmtId="1" fontId="10" fillId="3" borderId="6" xfId="0" applyNumberFormat="1" applyFont="1" applyFill="1" applyBorder="1"/>
    <xf numFmtId="3" fontId="26" fillId="3" borderId="6" xfId="0" applyNumberFormat="1" applyFont="1" applyFill="1" applyBorder="1" applyAlignment="1"/>
    <xf numFmtId="1" fontId="5" fillId="3" borderId="6" xfId="0" applyNumberFormat="1" applyFont="1" applyFill="1" applyBorder="1"/>
    <xf numFmtId="1" fontId="4" fillId="3" borderId="6" xfId="0" applyNumberFormat="1" applyFont="1" applyFill="1" applyBorder="1"/>
    <xf numFmtId="1" fontId="4" fillId="3" borderId="6" xfId="0" applyNumberFormat="1" applyFont="1" applyFill="1" applyBorder="1" applyAlignment="1">
      <alignment wrapText="1"/>
    </xf>
    <xf numFmtId="3" fontId="36" fillId="3" borderId="6" xfId="0" applyNumberFormat="1" applyFont="1" applyFill="1" applyBorder="1" applyAlignment="1"/>
    <xf numFmtId="1" fontId="24" fillId="3" borderId="6" xfId="0" applyNumberFormat="1" applyFont="1" applyFill="1" applyBorder="1"/>
    <xf numFmtId="0" fontId="24" fillId="3" borderId="6" xfId="0" applyFont="1" applyFill="1" applyBorder="1" applyAlignment="1">
      <alignment horizontal="center" vertical="center" wrapText="1"/>
    </xf>
    <xf numFmtId="3" fontId="36" fillId="3" borderId="6" xfId="0" applyNumberFormat="1" applyFont="1" applyFill="1" applyBorder="1" applyAlignment="1">
      <alignment horizontal="center" vertical="center"/>
    </xf>
    <xf numFmtId="1" fontId="24" fillId="3" borderId="6" xfId="0" applyNumberFormat="1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horizontal="justify" vertical="center" wrapText="1"/>
    </xf>
    <xf numFmtId="3" fontId="26" fillId="3" borderId="6" xfId="0" applyNumberFormat="1" applyFont="1" applyFill="1" applyBorder="1"/>
    <xf numFmtId="3" fontId="24" fillId="3" borderId="6" xfId="0" applyNumberFormat="1" applyFont="1" applyFill="1" applyBorder="1" applyAlignment="1">
      <alignment horizontal="center" vertical="center" wrapText="1"/>
    </xf>
    <xf numFmtId="3" fontId="24" fillId="3" borderId="6" xfId="0" applyNumberFormat="1" applyFont="1" applyFill="1" applyBorder="1" applyAlignment="1">
      <alignment horizontal="center" vertical="center"/>
    </xf>
    <xf numFmtId="3" fontId="37" fillId="3" borderId="6" xfId="0" applyNumberFormat="1" applyFont="1" applyFill="1" applyBorder="1" applyAlignment="1"/>
    <xf numFmtId="3" fontId="42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wrapText="1"/>
    </xf>
    <xf numFmtId="14" fontId="21" fillId="0" borderId="6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right" vertical="center" wrapText="1"/>
    </xf>
    <xf numFmtId="165" fontId="21" fillId="0" borderId="6" xfId="0" applyNumberFormat="1" applyFont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21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9" fontId="21" fillId="0" borderId="6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165" fontId="21" fillId="0" borderId="0" xfId="0" applyNumberFormat="1" applyFont="1" applyBorder="1" applyAlignment="1">
      <alignment vertical="center" wrapText="1"/>
    </xf>
    <xf numFmtId="3" fontId="9" fillId="0" borderId="17" xfId="4" applyNumberFormat="1" applyFont="1" applyFill="1" applyBorder="1" applyAlignment="1">
      <alignment horizontal="center" vertical="center" wrapText="1"/>
    </xf>
    <xf numFmtId="3" fontId="9" fillId="0" borderId="6" xfId="4" applyNumberFormat="1" applyFont="1" applyFill="1" applyBorder="1" applyAlignment="1">
      <alignment horizontal="center" vertical="center" wrapText="1"/>
    </xf>
    <xf numFmtId="3" fontId="45" fillId="0" borderId="6" xfId="0" applyNumberFormat="1" applyFont="1" applyBorder="1" applyAlignment="1">
      <alignment horizontal="center" vertical="center"/>
    </xf>
    <xf numFmtId="3" fontId="9" fillId="0" borderId="6" xfId="4" applyNumberFormat="1" applyFont="1" applyBorder="1" applyAlignment="1">
      <alignment horizontal="center" vertical="center" wrapText="1"/>
    </xf>
    <xf numFmtId="0" fontId="9" fillId="0" borderId="30" xfId="4" applyFont="1" applyFill="1" applyBorder="1" applyAlignment="1">
      <alignment horizontal="left" vertical="center" wrapText="1" shrinkToFit="1"/>
    </xf>
    <xf numFmtId="3" fontId="45" fillId="0" borderId="6" xfId="0" applyNumberFormat="1" applyFont="1" applyFill="1" applyBorder="1" applyAlignment="1">
      <alignment horizontal="center" vertical="center"/>
    </xf>
    <xf numFmtId="0" fontId="3" fillId="0" borderId="0" xfId="4" applyFill="1"/>
    <xf numFmtId="0" fontId="0" fillId="0" borderId="0" xfId="0" applyFill="1"/>
    <xf numFmtId="3" fontId="20" fillId="0" borderId="0" xfId="0" applyNumberFormat="1" applyFont="1" applyAlignment="1">
      <alignment vertical="center" wrapText="1"/>
    </xf>
    <xf numFmtId="1" fontId="8" fillId="0" borderId="6" xfId="0" applyNumberFormat="1" applyFont="1" applyBorder="1" applyAlignment="1">
      <alignment vertical="center"/>
    </xf>
    <xf numFmtId="49" fontId="24" fillId="0" borderId="5" xfId="0" applyNumberFormat="1" applyFont="1" applyBorder="1"/>
    <xf numFmtId="49" fontId="23" fillId="0" borderId="5" xfId="0" applyNumberFormat="1" applyFont="1" applyBorder="1"/>
    <xf numFmtId="1" fontId="23" fillId="0" borderId="6" xfId="0" applyNumberFormat="1" applyFont="1" applyBorder="1"/>
    <xf numFmtId="49" fontId="23" fillId="0" borderId="5" xfId="0" applyNumberFormat="1" applyFont="1" applyBorder="1" applyAlignment="1">
      <alignment horizontal="center"/>
    </xf>
    <xf numFmtId="1" fontId="23" fillId="0" borderId="6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wrapText="1"/>
    </xf>
    <xf numFmtId="49" fontId="24" fillId="0" borderId="5" xfId="0" applyNumberFormat="1" applyFont="1" applyBorder="1" applyAlignment="1">
      <alignment horizontal="left"/>
    </xf>
    <xf numFmtId="1" fontId="24" fillId="0" borderId="6" xfId="0" applyNumberFormat="1" applyFont="1" applyBorder="1" applyAlignment="1">
      <alignment horizontal="left"/>
    </xf>
    <xf numFmtId="1" fontId="10" fillId="0" borderId="6" xfId="0" applyNumberFormat="1" applyFont="1" applyBorder="1"/>
    <xf numFmtId="49" fontId="34" fillId="0" borderId="5" xfId="0" applyNumberFormat="1" applyFont="1" applyBorder="1" applyAlignment="1">
      <alignment horizontal="justify" vertical="center" wrapText="1"/>
    </xf>
    <xf numFmtId="49" fontId="24" fillId="0" borderId="5" xfId="0" applyNumberFormat="1" applyFont="1" applyBorder="1" applyAlignment="1">
      <alignment horizontal="justify" vertical="center" wrapText="1"/>
    </xf>
    <xf numFmtId="1" fontId="24" fillId="0" borderId="6" xfId="0" applyNumberFormat="1" applyFont="1" applyBorder="1" applyAlignment="1">
      <alignment horizontal="center" vertical="center"/>
    </xf>
    <xf numFmtId="49" fontId="10" fillId="0" borderId="5" xfId="0" applyNumberFormat="1" applyFont="1" applyBorder="1"/>
    <xf numFmtId="1" fontId="9" fillId="0" borderId="6" xfId="0" applyNumberFormat="1" applyFont="1" applyBorder="1" applyAlignment="1">
      <alignment horizontal="left"/>
    </xf>
    <xf numFmtId="49" fontId="34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/>
    <xf numFmtId="49" fontId="10" fillId="0" borderId="5" xfId="0" applyNumberFormat="1" applyFont="1" applyBorder="1" applyAlignment="1">
      <alignment wrapText="1"/>
    </xf>
    <xf numFmtId="49" fontId="10" fillId="0" borderId="5" xfId="0" applyNumberFormat="1" applyFont="1" applyBorder="1" applyAlignment="1">
      <alignment horizontal="left"/>
    </xf>
    <xf numFmtId="3" fontId="21" fillId="0" borderId="32" xfId="0" applyNumberFormat="1" applyFont="1" applyBorder="1" applyAlignment="1">
      <alignment vertical="center" wrapText="1"/>
    </xf>
    <xf numFmtId="3" fontId="21" fillId="0" borderId="11" xfId="0" applyNumberFormat="1" applyFont="1" applyBorder="1" applyAlignment="1">
      <alignment vertical="center" wrapText="1"/>
    </xf>
    <xf numFmtId="1" fontId="26" fillId="0" borderId="5" xfId="0" applyNumberFormat="1" applyFont="1" applyFill="1" applyBorder="1"/>
    <xf numFmtId="1" fontId="26" fillId="0" borderId="5" xfId="0" applyNumberFormat="1" applyFont="1" applyFill="1" applyBorder="1" applyAlignment="1">
      <alignment wrapText="1"/>
    </xf>
    <xf numFmtId="0" fontId="21" fillId="0" borderId="6" xfId="0" applyFont="1" applyBorder="1" applyAlignment="1">
      <alignment vertical="center" wrapText="1"/>
    </xf>
    <xf numFmtId="3" fontId="21" fillId="0" borderId="6" xfId="0" applyNumberFormat="1" applyFont="1" applyBorder="1" applyAlignment="1">
      <alignment horizontal="right" vertical="top" wrapText="1"/>
    </xf>
    <xf numFmtId="3" fontId="35" fillId="0" borderId="6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11" fillId="0" borderId="0" xfId="0" applyFont="1" applyBorder="1"/>
    <xf numFmtId="0" fontId="12" fillId="0" borderId="0" xfId="0" applyFont="1" applyBorder="1"/>
    <xf numFmtId="0" fontId="11" fillId="0" borderId="6" xfId="0" applyFont="1" applyBorder="1"/>
    <xf numFmtId="0" fontId="38" fillId="0" borderId="6" xfId="0" applyFont="1" applyBorder="1"/>
    <xf numFmtId="3" fontId="11" fillId="0" borderId="6" xfId="0" applyNumberFormat="1" applyFont="1" applyBorder="1"/>
    <xf numFmtId="3" fontId="12" fillId="0" borderId="6" xfId="0" applyNumberFormat="1" applyFont="1" applyBorder="1" applyAlignment="1">
      <alignment horizontal="right" vertical="top" wrapText="1"/>
    </xf>
    <xf numFmtId="0" fontId="12" fillId="0" borderId="6" xfId="0" applyFont="1" applyBorder="1"/>
    <xf numFmtId="3" fontId="12" fillId="0" borderId="6" xfId="0" applyNumberFormat="1" applyFont="1" applyBorder="1"/>
    <xf numFmtId="0" fontId="9" fillId="0" borderId="5" xfId="0" applyFont="1" applyBorder="1"/>
    <xf numFmtId="0" fontId="10" fillId="0" borderId="5" xfId="0" applyFont="1" applyBorder="1"/>
    <xf numFmtId="3" fontId="29" fillId="3" borderId="6" xfId="0" applyNumberFormat="1" applyFont="1" applyFill="1" applyBorder="1" applyAlignment="1">
      <alignment horizontal="right" vertical="center"/>
    </xf>
    <xf numFmtId="3" fontId="27" fillId="3" borderId="6" xfId="0" applyNumberFormat="1" applyFont="1" applyFill="1" applyBorder="1" applyAlignment="1">
      <alignment horizontal="right" vertical="center"/>
    </xf>
    <xf numFmtId="3" fontId="40" fillId="3" borderId="6" xfId="0" applyNumberFormat="1" applyFont="1" applyFill="1" applyBorder="1" applyAlignment="1">
      <alignment horizontal="center" vertical="center"/>
    </xf>
    <xf numFmtId="3" fontId="41" fillId="3" borderId="6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/>
    <xf numFmtId="3" fontId="5" fillId="0" borderId="5" xfId="0" applyNumberFormat="1" applyFont="1" applyFill="1" applyBorder="1"/>
    <xf numFmtId="3" fontId="9" fillId="0" borderId="11" xfId="0" applyNumberFormat="1" applyFont="1" applyFill="1" applyBorder="1"/>
    <xf numFmtId="0" fontId="9" fillId="3" borderId="30" xfId="4" applyFont="1" applyFill="1" applyBorder="1" applyAlignment="1">
      <alignment horizontal="left" vertical="center" wrapText="1" shrinkToFit="1"/>
    </xf>
    <xf numFmtId="3" fontId="9" fillId="3" borderId="6" xfId="4" applyNumberFormat="1" applyFont="1" applyFill="1" applyBorder="1" applyAlignment="1">
      <alignment horizontal="center" vertical="center" wrapText="1"/>
    </xf>
    <xf numFmtId="3" fontId="9" fillId="3" borderId="17" xfId="4" applyNumberFormat="1" applyFont="1" applyFill="1" applyBorder="1" applyAlignment="1">
      <alignment horizontal="center" vertical="center" wrapText="1"/>
    </xf>
    <xf numFmtId="0" fontId="45" fillId="3" borderId="30" xfId="0" applyFont="1" applyFill="1" applyBorder="1" applyAlignment="1">
      <alignment vertical="center" wrapText="1" shrinkToFit="1"/>
    </xf>
    <xf numFmtId="49" fontId="10" fillId="0" borderId="34" xfId="0" applyNumberFormat="1" applyFont="1" applyBorder="1" applyAlignment="1">
      <alignment horizontal="centerContinuous" vertical="center"/>
    </xf>
    <xf numFmtId="1" fontId="10" fillId="0" borderId="34" xfId="0" applyNumberFormat="1" applyFont="1" applyBorder="1" applyAlignment="1">
      <alignment horizontal="centerContinuous" vertical="center" wrapText="1"/>
    </xf>
    <xf numFmtId="1" fontId="33" fillId="0" borderId="11" xfId="0" applyNumberFormat="1" applyFont="1" applyBorder="1" applyAlignment="1">
      <alignment vertical="center"/>
    </xf>
    <xf numFmtId="1" fontId="9" fillId="0" borderId="6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horizontal="centerContinuous" vertical="center"/>
    </xf>
    <xf numFmtId="1" fontId="10" fillId="0" borderId="36" xfId="0" applyNumberFormat="1" applyFont="1" applyBorder="1" applyAlignment="1">
      <alignment horizontal="centerContinuous" vertical="center" wrapText="1"/>
    </xf>
    <xf numFmtId="49" fontId="10" fillId="0" borderId="36" xfId="0" applyNumberFormat="1" applyFont="1" applyBorder="1" applyAlignment="1">
      <alignment horizontal="centerContinuous" vertical="center"/>
    </xf>
    <xf numFmtId="1" fontId="10" fillId="0" borderId="30" xfId="0" applyNumberFormat="1" applyFont="1" applyBorder="1" applyAlignment="1">
      <alignment horizontal="center" wrapText="1"/>
    </xf>
    <xf numFmtId="1" fontId="10" fillId="0" borderId="37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vertical="center"/>
    </xf>
    <xf numFmtId="49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vertical="center"/>
    </xf>
    <xf numFmtId="49" fontId="10" fillId="0" borderId="16" xfId="0" applyNumberFormat="1" applyFont="1" applyBorder="1"/>
    <xf numFmtId="1" fontId="9" fillId="0" borderId="11" xfId="0" applyNumberFormat="1" applyFont="1" applyBorder="1"/>
    <xf numFmtId="1" fontId="9" fillId="0" borderId="6" xfId="0" applyNumberFormat="1" applyFont="1" applyBorder="1"/>
    <xf numFmtId="1" fontId="23" fillId="0" borderId="9" xfId="0" applyNumberFormat="1" applyFont="1" applyBorder="1"/>
    <xf numFmtId="1" fontId="23" fillId="0" borderId="11" xfId="0" applyNumberFormat="1" applyFont="1" applyBorder="1"/>
    <xf numFmtId="1" fontId="9" fillId="0" borderId="9" xfId="0" applyNumberFormat="1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/>
    <xf numFmtId="1" fontId="23" fillId="0" borderId="9" xfId="0" applyNumberFormat="1" applyFont="1" applyBorder="1" applyAlignment="1">
      <alignment horizontal="center"/>
    </xf>
    <xf numFmtId="1" fontId="23" fillId="0" borderId="11" xfId="0" applyNumberFormat="1" applyFont="1" applyBorder="1" applyAlignment="1">
      <alignment horizontal="center"/>
    </xf>
    <xf numFmtId="1" fontId="24" fillId="0" borderId="9" xfId="0" applyNumberFormat="1" applyFont="1" applyBorder="1" applyAlignment="1">
      <alignment horizontal="left"/>
    </xf>
    <xf numFmtId="1" fontId="24" fillId="0" borderId="11" xfId="0" applyNumberFormat="1" applyFont="1" applyBorder="1" applyAlignment="1">
      <alignment horizontal="left"/>
    </xf>
    <xf numFmtId="1" fontId="10" fillId="0" borderId="9" xfId="0" applyNumberFormat="1" applyFont="1" applyBorder="1"/>
    <xf numFmtId="1" fontId="10" fillId="0" borderId="11" xfId="0" applyNumberFormat="1" applyFont="1" applyBorder="1"/>
    <xf numFmtId="1" fontId="24" fillId="0" borderId="9" xfId="0" applyNumberFormat="1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3" fontId="9" fillId="0" borderId="6" xfId="0" applyNumberFormat="1" applyFont="1" applyFill="1" applyBorder="1" applyAlignment="1">
      <alignment horizontal="right"/>
    </xf>
    <xf numFmtId="3" fontId="10" fillId="0" borderId="6" xfId="0" applyNumberFormat="1" applyFont="1" applyFill="1" applyBorder="1" applyAlignment="1">
      <alignment horizontal="right"/>
    </xf>
    <xf numFmtId="1" fontId="9" fillId="0" borderId="17" xfId="0" applyNumberFormat="1" applyFont="1" applyBorder="1"/>
    <xf numFmtId="1" fontId="43" fillId="0" borderId="11" xfId="0" applyNumberFormat="1" applyFont="1" applyBorder="1"/>
    <xf numFmtId="49" fontId="24" fillId="0" borderId="5" xfId="0" applyNumberFormat="1" applyFont="1" applyBorder="1" applyAlignment="1">
      <alignment horizontal="center"/>
    </xf>
    <xf numFmtId="3" fontId="26" fillId="0" borderId="6" xfId="0" applyNumberFormat="1" applyFont="1" applyFill="1" applyBorder="1" applyAlignment="1">
      <alignment horizontal="center"/>
    </xf>
    <xf numFmtId="3" fontId="26" fillId="0" borderId="6" xfId="0" applyNumberFormat="1" applyFont="1" applyFill="1" applyBorder="1"/>
    <xf numFmtId="1" fontId="10" fillId="3" borderId="17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justify" vertical="top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3" fontId="9" fillId="0" borderId="8" xfId="4" applyNumberFormat="1" applyFont="1" applyFill="1" applyBorder="1" applyAlignment="1">
      <alignment horizontal="center" vertical="center" wrapText="1"/>
    </xf>
    <xf numFmtId="3" fontId="10" fillId="3" borderId="48" xfId="4" applyNumberFormat="1" applyFont="1" applyFill="1" applyBorder="1" applyAlignment="1">
      <alignment horizontal="center" vertical="center" wrapText="1"/>
    </xf>
    <xf numFmtId="0" fontId="45" fillId="0" borderId="30" xfId="0" applyFont="1" applyBorder="1" applyAlignment="1">
      <alignment vertical="center" wrapText="1" shrinkToFit="1"/>
    </xf>
    <xf numFmtId="3" fontId="22" fillId="3" borderId="6" xfId="0" applyNumberFormat="1" applyFont="1" applyFill="1" applyBorder="1" applyAlignment="1"/>
    <xf numFmtId="3" fontId="22" fillId="0" borderId="6" xfId="0" applyNumberFormat="1" applyFont="1" applyFill="1" applyBorder="1" applyAlignment="1"/>
    <xf numFmtId="3" fontId="22" fillId="3" borderId="6" xfId="0" applyNumberFormat="1" applyFont="1" applyFill="1" applyBorder="1" applyAlignment="1">
      <alignment horizontal="right" vertical="center"/>
    </xf>
    <xf numFmtId="0" fontId="46" fillId="3" borderId="47" xfId="0" applyFont="1" applyFill="1" applyBorder="1" applyAlignment="1">
      <alignment horizontal="center" vertical="center" wrapText="1" shrinkToFit="1"/>
    </xf>
    <xf numFmtId="0" fontId="17" fillId="0" borderId="14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3" fontId="21" fillId="3" borderId="36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vertical="center" wrapText="1"/>
    </xf>
    <xf numFmtId="3" fontId="35" fillId="3" borderId="18" xfId="0" applyNumberFormat="1" applyFont="1" applyFill="1" applyBorder="1" applyAlignment="1">
      <alignment vertical="center" wrapText="1"/>
    </xf>
    <xf numFmtId="0" fontId="5" fillId="0" borderId="51" xfId="4" applyFont="1" applyBorder="1" applyAlignment="1">
      <alignment horizontal="center" vertical="center" wrapText="1"/>
    </xf>
    <xf numFmtId="3" fontId="9" fillId="0" borderId="51" xfId="4" applyNumberFormat="1" applyFont="1" applyFill="1" applyBorder="1" applyAlignment="1">
      <alignment horizontal="center" vertical="center" wrapText="1"/>
    </xf>
    <xf numFmtId="3" fontId="9" fillId="0" borderId="48" xfId="4" applyNumberFormat="1" applyFont="1" applyFill="1" applyBorder="1" applyAlignment="1">
      <alignment horizontal="center" vertical="center" wrapText="1"/>
    </xf>
    <xf numFmtId="3" fontId="9" fillId="0" borderId="49" xfId="4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/>
    <xf numFmtId="0" fontId="41" fillId="0" borderId="6" xfId="0" applyFont="1" applyFill="1" applyBorder="1" applyAlignment="1">
      <alignment horizontal="center" vertical="center"/>
    </xf>
    <xf numFmtId="1" fontId="9" fillId="3" borderId="6" xfId="0" applyNumberFormat="1" applyFont="1" applyFill="1" applyBorder="1" applyAlignment="1">
      <alignment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right" vertical="top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3" fontId="21" fillId="0" borderId="20" xfId="0" applyNumberFormat="1" applyFont="1" applyBorder="1" applyAlignment="1">
      <alignment vertical="center" wrapText="1"/>
    </xf>
    <xf numFmtId="3" fontId="21" fillId="0" borderId="9" xfId="0" applyNumberFormat="1" applyFont="1" applyBorder="1" applyAlignment="1">
      <alignment vertical="center" wrapText="1"/>
    </xf>
    <xf numFmtId="38" fontId="9" fillId="0" borderId="22" xfId="6" applyNumberFormat="1" applyFont="1" applyFill="1" applyBorder="1" applyAlignment="1"/>
    <xf numFmtId="170" fontId="9" fillId="0" borderId="22" xfId="6" applyNumberFormat="1" applyFont="1" applyFill="1" applyBorder="1" applyAlignment="1"/>
    <xf numFmtId="170" fontId="9" fillId="0" borderId="20" xfId="6" applyNumberFormat="1" applyFont="1" applyFill="1" applyBorder="1" applyAlignment="1"/>
    <xf numFmtId="169" fontId="9" fillId="0" borderId="17" xfId="6" applyNumberFormat="1" applyFont="1" applyFill="1" applyBorder="1" applyAlignment="1"/>
    <xf numFmtId="170" fontId="9" fillId="0" borderId="9" xfId="6" applyNumberFormat="1" applyFont="1" applyFill="1" applyBorder="1" applyAlignment="1"/>
    <xf numFmtId="169" fontId="10" fillId="0" borderId="6" xfId="6" applyNumberFormat="1" applyFont="1" applyFill="1" applyBorder="1" applyAlignment="1">
      <alignment horizontal="right"/>
    </xf>
    <xf numFmtId="169" fontId="10" fillId="0" borderId="17" xfId="6" applyNumberFormat="1" applyFont="1" applyFill="1" applyBorder="1" applyAlignment="1">
      <alignment horizontal="right"/>
    </xf>
    <xf numFmtId="38" fontId="24" fillId="0" borderId="17" xfId="6" applyNumberFormat="1" applyFont="1" applyFill="1" applyBorder="1" applyAlignment="1">
      <alignment horizontal="left"/>
    </xf>
    <xf numFmtId="170" fontId="24" fillId="0" borderId="17" xfId="6" applyNumberFormat="1" applyFont="1" applyFill="1" applyBorder="1" applyAlignment="1">
      <alignment horizontal="left"/>
    </xf>
    <xf numFmtId="169" fontId="9" fillId="0" borderId="17" xfId="6" applyNumberFormat="1" applyFont="1" applyFill="1" applyBorder="1" applyAlignment="1">
      <alignment horizontal="right"/>
    </xf>
    <xf numFmtId="169" fontId="10" fillId="0" borderId="6" xfId="6" applyNumberFormat="1" applyFont="1" applyFill="1" applyBorder="1" applyAlignment="1"/>
    <xf numFmtId="169" fontId="10" fillId="0" borderId="17" xfId="6" applyNumberFormat="1" applyFont="1" applyFill="1" applyBorder="1" applyAlignment="1"/>
    <xf numFmtId="38" fontId="9" fillId="0" borderId="17" xfId="6" applyNumberFormat="1" applyFont="1" applyFill="1" applyBorder="1" applyAlignment="1"/>
    <xf numFmtId="170" fontId="9" fillId="0" borderId="17" xfId="6" applyNumberFormat="1" applyFont="1" applyFill="1" applyBorder="1" applyAlignment="1"/>
    <xf numFmtId="38" fontId="23" fillId="0" borderId="17" xfId="6" applyNumberFormat="1" applyFont="1" applyFill="1" applyBorder="1" applyAlignment="1"/>
    <xf numFmtId="170" fontId="23" fillId="0" borderId="17" xfId="6" applyNumberFormat="1" applyFont="1" applyFill="1" applyBorder="1" applyAlignment="1"/>
    <xf numFmtId="38" fontId="24" fillId="0" borderId="17" xfId="6" applyNumberFormat="1" applyFont="1" applyFill="1" applyBorder="1" applyAlignment="1"/>
    <xf numFmtId="170" fontId="24" fillId="0" borderId="17" xfId="6" applyNumberFormat="1" applyFont="1" applyFill="1" applyBorder="1" applyAlignment="1"/>
    <xf numFmtId="169" fontId="24" fillId="0" borderId="17" xfId="6" applyNumberFormat="1" applyFont="1" applyFill="1" applyBorder="1" applyAlignment="1">
      <alignment horizontal="center" vertical="center"/>
    </xf>
    <xf numFmtId="169" fontId="9" fillId="0" borderId="17" xfId="6" applyNumberFormat="1" applyFont="1" applyFill="1" applyBorder="1" applyAlignment="1">
      <alignment horizontal="left"/>
    </xf>
    <xf numFmtId="169" fontId="9" fillId="0" borderId="17" xfId="6" applyNumberFormat="1" applyFont="1" applyBorder="1" applyAlignment="1">
      <alignment horizontal="left"/>
    </xf>
    <xf numFmtId="169" fontId="10" fillId="0" borderId="17" xfId="6" applyNumberFormat="1" applyFont="1" applyBorder="1"/>
    <xf numFmtId="169" fontId="10" fillId="0" borderId="6" xfId="6" applyNumberFormat="1" applyFont="1" applyBorder="1"/>
    <xf numFmtId="169" fontId="9" fillId="0" borderId="17" xfId="6" applyNumberFormat="1" applyFont="1" applyBorder="1"/>
    <xf numFmtId="169" fontId="9" fillId="0" borderId="9" xfId="6" applyNumberFormat="1" applyFont="1" applyBorder="1"/>
    <xf numFmtId="169" fontId="10" fillId="0" borderId="9" xfId="6" applyNumberFormat="1" applyFont="1" applyBorder="1"/>
    <xf numFmtId="169" fontId="9" fillId="0" borderId="6" xfId="6" applyNumberFormat="1" applyFont="1" applyBorder="1"/>
    <xf numFmtId="169" fontId="10" fillId="0" borderId="24" xfId="6" applyNumberFormat="1" applyFont="1" applyBorder="1"/>
    <xf numFmtId="169" fontId="10" fillId="0" borderId="29" xfId="6" applyNumberFormat="1" applyFont="1" applyBorder="1"/>
    <xf numFmtId="169" fontId="9" fillId="0" borderId="17" xfId="7" applyNumberFormat="1" applyFont="1" applyFill="1" applyBorder="1" applyAlignment="1">
      <alignment horizontal="right"/>
    </xf>
    <xf numFmtId="169" fontId="9" fillId="0" borderId="17" xfId="7" applyNumberFormat="1" applyFont="1" applyBorder="1"/>
    <xf numFmtId="169" fontId="9" fillId="0" borderId="6" xfId="7" applyNumberFormat="1" applyFont="1" applyBorder="1"/>
    <xf numFmtId="169" fontId="9" fillId="0" borderId="17" xfId="7" applyNumberFormat="1" applyFont="1" applyFill="1" applyBorder="1" applyAlignment="1"/>
    <xf numFmtId="171" fontId="45" fillId="0" borderId="52" xfId="0" applyNumberFormat="1" applyFont="1" applyBorder="1" applyAlignment="1"/>
    <xf numFmtId="171" fontId="45" fillId="0" borderId="52" xfId="0" applyNumberFormat="1" applyFont="1" applyBorder="1"/>
    <xf numFmtId="0" fontId="49" fillId="0" borderId="55" xfId="0" applyFont="1" applyBorder="1" applyAlignment="1">
      <alignment horizontal="center" vertical="center"/>
    </xf>
    <xf numFmtId="0" fontId="49" fillId="0" borderId="0" xfId="0" applyFont="1"/>
    <xf numFmtId="0" fontId="0" fillId="0" borderId="0" xfId="0" applyFont="1" applyAlignment="1"/>
    <xf numFmtId="3" fontId="45" fillId="0" borderId="55" xfId="0" applyNumberFormat="1" applyFont="1" applyBorder="1"/>
    <xf numFmtId="3" fontId="45" fillId="0" borderId="55" xfId="0" applyNumberFormat="1" applyFont="1" applyBorder="1" applyAlignment="1">
      <alignment vertical="center"/>
    </xf>
    <xf numFmtId="3" fontId="45" fillId="0" borderId="55" xfId="0" applyNumberFormat="1" applyFont="1" applyBorder="1" applyAlignment="1"/>
    <xf numFmtId="3" fontId="35" fillId="0" borderId="7" xfId="2" applyNumberFormat="1" applyFont="1" applyFill="1" applyBorder="1" applyAlignment="1">
      <alignment horizontal="center" vertical="center" wrapText="1"/>
    </xf>
    <xf numFmtId="3" fontId="35" fillId="0" borderId="17" xfId="2" applyNumberFormat="1" applyFont="1" applyFill="1" applyBorder="1" applyAlignment="1">
      <alignment horizontal="center" vertical="center" wrapText="1"/>
    </xf>
    <xf numFmtId="3" fontId="35" fillId="0" borderId="0" xfId="2" applyNumberFormat="1" applyFont="1" applyFill="1" applyAlignment="1">
      <alignment horizontal="center" vertical="center" wrapText="1"/>
    </xf>
    <xf numFmtId="3" fontId="35" fillId="0" borderId="13" xfId="2" applyNumberFormat="1" applyFont="1" applyFill="1" applyBorder="1" applyAlignment="1">
      <alignment horizontal="center" vertical="center" wrapText="1"/>
    </xf>
    <xf numFmtId="3" fontId="35" fillId="0" borderId="1" xfId="2" applyNumberFormat="1" applyFont="1" applyFill="1" applyBorder="1" applyAlignment="1">
      <alignment horizontal="center" vertical="center" wrapText="1"/>
    </xf>
    <xf numFmtId="3" fontId="35" fillId="0" borderId="2" xfId="2" applyNumberFormat="1" applyFont="1" applyFill="1" applyBorder="1" applyAlignment="1">
      <alignment horizontal="center" vertical="center" wrapText="1"/>
    </xf>
    <xf numFmtId="3" fontId="4" fillId="0" borderId="15" xfId="2" applyNumberFormat="1" applyFont="1" applyFill="1" applyBorder="1" applyAlignment="1">
      <alignment horizontal="center" vertical="center" wrapText="1"/>
    </xf>
    <xf numFmtId="3" fontId="21" fillId="0" borderId="5" xfId="2" applyNumberFormat="1" applyFont="1" applyFill="1" applyBorder="1" applyAlignment="1">
      <alignment vertical="center" wrapText="1"/>
    </xf>
    <xf numFmtId="3" fontId="35" fillId="0" borderId="17" xfId="2" applyNumberFormat="1" applyFont="1" applyFill="1" applyBorder="1" applyAlignment="1">
      <alignment vertical="center" wrapText="1"/>
    </xf>
    <xf numFmtId="3" fontId="21" fillId="0" borderId="0" xfId="2" applyNumberFormat="1" applyFont="1" applyFill="1" applyAlignment="1">
      <alignment vertical="center" wrapText="1"/>
    </xf>
    <xf numFmtId="3" fontId="12" fillId="0" borderId="6" xfId="2" applyNumberFormat="1" applyFont="1" applyFill="1" applyBorder="1" applyAlignment="1">
      <alignment vertical="center" wrapText="1"/>
    </xf>
    <xf numFmtId="3" fontId="11" fillId="0" borderId="9" xfId="2" applyNumberFormat="1" applyFont="1" applyFill="1" applyBorder="1" applyAlignment="1">
      <alignment vertical="center" wrapText="1"/>
    </xf>
    <xf numFmtId="3" fontId="21" fillId="0" borderId="23" xfId="2" applyNumberFormat="1" applyFont="1" applyFill="1" applyBorder="1" applyAlignment="1">
      <alignment vertical="center" wrapText="1"/>
    </xf>
    <xf numFmtId="3" fontId="35" fillId="0" borderId="1" xfId="2" applyNumberFormat="1" applyFont="1" applyFill="1" applyBorder="1" applyAlignment="1">
      <alignment vertical="center" wrapText="1"/>
    </xf>
    <xf numFmtId="3" fontId="35" fillId="0" borderId="13" xfId="2" applyNumberFormat="1" applyFont="1" applyFill="1" applyBorder="1" applyAlignment="1">
      <alignment vertical="center" wrapText="1"/>
    </xf>
    <xf numFmtId="3" fontId="35" fillId="0" borderId="2" xfId="2" applyNumberFormat="1" applyFont="1" applyFill="1" applyBorder="1" applyAlignment="1">
      <alignment vertical="center" wrapText="1"/>
    </xf>
    <xf numFmtId="3" fontId="21" fillId="0" borderId="0" xfId="2" applyNumberFormat="1" applyFont="1" applyFill="1" applyBorder="1" applyAlignment="1">
      <alignment vertical="center" wrapText="1"/>
    </xf>
    <xf numFmtId="3" fontId="21" fillId="0" borderId="33" xfId="2" applyNumberFormat="1" applyFont="1" applyFill="1" applyBorder="1" applyAlignment="1">
      <alignment vertical="center" wrapText="1"/>
    </xf>
    <xf numFmtId="3" fontId="35" fillId="0" borderId="26" xfId="2" applyNumberFormat="1" applyFont="1" applyFill="1" applyBorder="1" applyAlignment="1">
      <alignment vertical="center" wrapText="1"/>
    </xf>
    <xf numFmtId="3" fontId="35" fillId="0" borderId="27" xfId="2" applyNumberFormat="1" applyFont="1" applyFill="1" applyBorder="1" applyAlignment="1">
      <alignment vertical="center" wrapText="1"/>
    </xf>
    <xf numFmtId="3" fontId="35" fillId="0" borderId="28" xfId="2" applyNumberFormat="1" applyFont="1" applyFill="1" applyBorder="1" applyAlignment="1">
      <alignment vertical="center" wrapText="1"/>
    </xf>
    <xf numFmtId="3" fontId="19" fillId="0" borderId="0" xfId="2" applyNumberFormat="1" applyFont="1" applyFill="1" applyBorder="1" applyAlignment="1">
      <alignment vertical="center" wrapText="1"/>
    </xf>
    <xf numFmtId="3" fontId="16" fillId="0" borderId="0" xfId="2" applyNumberFormat="1" applyFont="1" applyFill="1" applyBorder="1" applyAlignment="1">
      <alignment vertical="center" wrapText="1"/>
    </xf>
    <xf numFmtId="3" fontId="16" fillId="0" borderId="0" xfId="2" applyNumberFormat="1" applyFont="1" applyFill="1" applyAlignment="1">
      <alignment vertical="center" wrapText="1"/>
    </xf>
    <xf numFmtId="3" fontId="12" fillId="0" borderId="5" xfId="2" applyNumberFormat="1" applyFont="1" applyFill="1" applyBorder="1" applyAlignment="1">
      <alignment vertical="center" wrapText="1"/>
    </xf>
    <xf numFmtId="3" fontId="12" fillId="0" borderId="23" xfId="2" applyNumberFormat="1" applyFont="1" applyFill="1" applyBorder="1" applyAlignment="1">
      <alignment vertical="center" wrapText="1"/>
    </xf>
    <xf numFmtId="3" fontId="12" fillId="0" borderId="8" xfId="2" applyNumberFormat="1" applyFont="1" applyFill="1" applyBorder="1" applyAlignment="1">
      <alignment vertical="center" wrapText="1"/>
    </xf>
    <xf numFmtId="3" fontId="12" fillId="0" borderId="6" xfId="2" applyNumberFormat="1" applyFont="1" applyFill="1" applyBorder="1" applyAlignment="1">
      <alignment horizontal="center" vertical="center" wrapText="1"/>
    </xf>
    <xf numFmtId="3" fontId="28" fillId="0" borderId="5" xfId="2" applyNumberFormat="1" applyFont="1" applyFill="1" applyBorder="1" applyAlignment="1">
      <alignment vertical="center" wrapText="1"/>
    </xf>
    <xf numFmtId="3" fontId="47" fillId="0" borderId="1" xfId="2" applyNumberFormat="1" applyFont="1" applyFill="1" applyBorder="1" applyAlignment="1">
      <alignment vertical="center" wrapText="1"/>
    </xf>
    <xf numFmtId="3" fontId="5" fillId="0" borderId="5" xfId="2" applyNumberFormat="1" applyFont="1" applyFill="1" applyBorder="1" applyAlignment="1">
      <alignment vertical="center" wrapText="1"/>
    </xf>
    <xf numFmtId="3" fontId="4" fillId="0" borderId="1" xfId="2" applyNumberFormat="1" applyFont="1" applyFill="1" applyBorder="1" applyAlignment="1">
      <alignment vertical="center" wrapText="1"/>
    </xf>
    <xf numFmtId="3" fontId="24" fillId="0" borderId="9" xfId="0" applyNumberFormat="1" applyFont="1" applyFill="1" applyBorder="1" applyAlignment="1"/>
    <xf numFmtId="3" fontId="24" fillId="0" borderId="11" xfId="0" applyNumberFormat="1" applyFont="1" applyFill="1" applyBorder="1" applyAlignment="1">
      <alignment horizontal="center" vertical="center"/>
    </xf>
    <xf numFmtId="3" fontId="10" fillId="0" borderId="19" xfId="0" applyNumberFormat="1" applyFont="1" applyFill="1" applyBorder="1" applyAlignment="1"/>
    <xf numFmtId="3" fontId="24" fillId="0" borderId="9" xfId="0" applyNumberFormat="1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/>
    <xf numFmtId="0" fontId="31" fillId="0" borderId="0" xfId="8"/>
    <xf numFmtId="3" fontId="33" fillId="0" borderId="6" xfId="8" applyNumberFormat="1" applyFont="1" applyBorder="1" applyAlignment="1">
      <alignment horizontal="right" vertical="center" wrapText="1"/>
    </xf>
    <xf numFmtId="3" fontId="33" fillId="0" borderId="6" xfId="8" applyNumberFormat="1" applyFont="1" applyBorder="1" applyAlignment="1">
      <alignment vertical="center" wrapText="1"/>
    </xf>
    <xf numFmtId="0" fontId="33" fillId="0" borderId="6" xfId="8" applyFont="1" applyBorder="1" applyAlignment="1">
      <alignment horizontal="left" vertical="center" wrapText="1"/>
    </xf>
    <xf numFmtId="0" fontId="51" fillId="0" borderId="6" xfId="8" applyFont="1" applyBorder="1" applyAlignment="1">
      <alignment horizontal="left" vertical="center" wrapText="1"/>
    </xf>
    <xf numFmtId="3" fontId="34" fillId="0" borderId="6" xfId="8" applyNumberFormat="1" applyFont="1" applyBorder="1" applyAlignment="1">
      <alignment horizontal="right" vertical="center" wrapText="1"/>
    </xf>
    <xf numFmtId="0" fontId="51" fillId="0" borderId="6" xfId="8" applyFont="1" applyBorder="1" applyAlignment="1">
      <alignment horizontal="center" vertical="center" wrapText="1"/>
    </xf>
    <xf numFmtId="0" fontId="33" fillId="0" borderId="6" xfId="8" applyFont="1" applyBorder="1" applyAlignment="1">
      <alignment horizontal="right" vertical="center" wrapText="1"/>
    </xf>
    <xf numFmtId="3" fontId="54" fillId="0" borderId="0" xfId="8" applyNumberFormat="1" applyFont="1" applyBorder="1" applyAlignment="1">
      <alignment horizontal="right" vertical="center" wrapText="1"/>
    </xf>
    <xf numFmtId="3" fontId="6" fillId="0" borderId="0" xfId="8" applyNumberFormat="1" applyFont="1" applyBorder="1" applyAlignment="1">
      <alignment horizontal="right" vertical="center" wrapText="1"/>
    </xf>
    <xf numFmtId="0" fontId="6" fillId="0" borderId="0" xfId="8" applyFont="1" applyBorder="1" applyAlignment="1">
      <alignment horizontal="center" vertical="center" wrapText="1"/>
    </xf>
    <xf numFmtId="0" fontId="33" fillId="0" borderId="0" xfId="8" applyFont="1" applyBorder="1" applyAlignment="1">
      <alignment horizontal="left" vertical="center" wrapText="1"/>
    </xf>
    <xf numFmtId="0" fontId="6" fillId="0" borderId="0" xfId="8" applyFont="1" applyBorder="1" applyAlignment="1">
      <alignment horizontal="left" vertical="center" wrapText="1"/>
    </xf>
    <xf numFmtId="3" fontId="54" fillId="0" borderId="6" xfId="8" applyNumberFormat="1" applyFont="1" applyBorder="1" applyAlignment="1">
      <alignment horizontal="right" vertical="center" wrapText="1"/>
    </xf>
    <xf numFmtId="3" fontId="6" fillId="0" borderId="6" xfId="8" applyNumberFormat="1" applyFont="1" applyBorder="1" applyAlignment="1">
      <alignment horizontal="right" vertical="center" wrapText="1"/>
    </xf>
    <xf numFmtId="0" fontId="6" fillId="0" borderId="6" xfId="8" applyFont="1" applyBorder="1" applyAlignment="1">
      <alignment horizontal="center" vertical="center" wrapText="1"/>
    </xf>
    <xf numFmtId="0" fontId="6" fillId="0" borderId="6" xfId="8" applyFont="1" applyBorder="1" applyAlignment="1">
      <alignment horizontal="left" vertical="center" wrapText="1"/>
    </xf>
    <xf numFmtId="3" fontId="8" fillId="0" borderId="6" xfId="8" applyNumberFormat="1" applyFont="1" applyFill="1" applyBorder="1" applyAlignment="1">
      <alignment horizontal="right" vertical="center" wrapText="1"/>
    </xf>
    <xf numFmtId="0" fontId="8" fillId="0" borderId="6" xfId="8" applyFont="1" applyFill="1" applyBorder="1" applyAlignment="1">
      <alignment horizontal="right" vertical="center" wrapText="1"/>
    </xf>
    <xf numFmtId="0" fontId="8" fillId="0" borderId="6" xfId="8" applyFont="1" applyFill="1" applyBorder="1" applyAlignment="1">
      <alignment horizontal="center" vertical="center" wrapText="1"/>
    </xf>
    <xf numFmtId="0" fontId="8" fillId="0" borderId="6" xfId="8" applyFont="1" applyFill="1" applyBorder="1" applyAlignment="1">
      <alignment horizontal="left" vertical="center" wrapText="1"/>
    </xf>
    <xf numFmtId="3" fontId="34" fillId="0" borderId="6" xfId="8" applyNumberFormat="1" applyFont="1" applyFill="1" applyBorder="1" applyAlignment="1">
      <alignment horizontal="right" vertical="center" wrapText="1"/>
    </xf>
    <xf numFmtId="0" fontId="34" fillId="0" borderId="6" xfId="8" applyFont="1" applyFill="1" applyBorder="1" applyAlignment="1">
      <alignment horizontal="right" vertical="center" wrapText="1"/>
    </xf>
    <xf numFmtId="0" fontId="34" fillId="0" borderId="6" xfId="8" applyFont="1" applyFill="1" applyBorder="1" applyAlignment="1">
      <alignment horizontal="left" vertical="center" wrapText="1"/>
    </xf>
    <xf numFmtId="0" fontId="51" fillId="0" borderId="6" xfId="8" applyFont="1" applyFill="1" applyBorder="1" applyAlignment="1">
      <alignment horizontal="left" vertical="center" wrapText="1"/>
    </xf>
    <xf numFmtId="3" fontId="8" fillId="0" borderId="6" xfId="8" applyNumberFormat="1" applyFont="1" applyFill="1" applyBorder="1" applyAlignment="1">
      <alignment horizontal="center" vertical="center" wrapText="1"/>
    </xf>
    <xf numFmtId="0" fontId="52" fillId="0" borderId="6" xfId="8" applyFont="1" applyFill="1" applyBorder="1" applyAlignment="1">
      <alignment horizontal="center" vertical="center" wrapText="1"/>
    </xf>
    <xf numFmtId="0" fontId="34" fillId="0" borderId="0" xfId="8" applyFont="1" applyFill="1" applyBorder="1" applyAlignment="1">
      <alignment horizontal="right" vertical="center" wrapText="1"/>
    </xf>
    <xf numFmtId="0" fontId="34" fillId="0" borderId="0" xfId="8" applyFont="1" applyFill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right" vertical="center"/>
    </xf>
    <xf numFmtId="3" fontId="50" fillId="0" borderId="6" xfId="0" applyNumberFormat="1" applyFont="1" applyBorder="1" applyAlignment="1">
      <alignment horizontal="center" vertical="center"/>
    </xf>
    <xf numFmtId="3" fontId="50" fillId="0" borderId="6" xfId="0" applyNumberFormat="1" applyFont="1" applyBorder="1" applyAlignment="1">
      <alignment horizontal="right" vertical="center"/>
    </xf>
    <xf numFmtId="3" fontId="12" fillId="2" borderId="6" xfId="0" applyNumberFormat="1" applyFont="1" applyFill="1" applyBorder="1" applyAlignment="1">
      <alignment horizontal="center" vertical="center"/>
    </xf>
    <xf numFmtId="3" fontId="12" fillId="3" borderId="6" xfId="0" applyNumberFormat="1" applyFont="1" applyFill="1" applyBorder="1" applyAlignment="1">
      <alignment horizontal="right" vertical="center"/>
    </xf>
    <xf numFmtId="3" fontId="12" fillId="0" borderId="6" xfId="0" applyNumberFormat="1" applyFont="1" applyBorder="1" applyAlignment="1">
      <alignment vertical="center"/>
    </xf>
    <xf numFmtId="3" fontId="12" fillId="0" borderId="6" xfId="0" applyNumberFormat="1" applyFont="1" applyBorder="1" applyAlignment="1"/>
    <xf numFmtId="3" fontId="12" fillId="0" borderId="6" xfId="0" applyNumberFormat="1" applyFont="1" applyBorder="1" applyAlignment="1">
      <alignment horizontal="right"/>
    </xf>
    <xf numFmtId="3" fontId="12" fillId="0" borderId="8" xfId="0" applyNumberFormat="1" applyFont="1" applyBorder="1"/>
    <xf numFmtId="3" fontId="12" fillId="0" borderId="8" xfId="0" applyNumberFormat="1" applyFont="1" applyBorder="1" applyAlignment="1">
      <alignment horizontal="right"/>
    </xf>
    <xf numFmtId="0" fontId="11" fillId="0" borderId="9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right" vertical="center"/>
    </xf>
    <xf numFmtId="0" fontId="34" fillId="0" borderId="33" xfId="0" applyFont="1" applyBorder="1"/>
    <xf numFmtId="1" fontId="10" fillId="3" borderId="6" xfId="0" applyNumberFormat="1" applyFont="1" applyFill="1" applyBorder="1" applyAlignment="1">
      <alignment vertical="center" wrapText="1"/>
    </xf>
    <xf numFmtId="0" fontId="15" fillId="0" borderId="56" xfId="0" applyFont="1" applyBorder="1" applyAlignment="1">
      <alignment horizontal="center" vertical="center" wrapText="1"/>
    </xf>
    <xf numFmtId="3" fontId="21" fillId="0" borderId="57" xfId="0" applyNumberFormat="1" applyFont="1" applyBorder="1" applyAlignment="1">
      <alignment vertical="center" wrapText="1"/>
    </xf>
    <xf numFmtId="3" fontId="21" fillId="0" borderId="58" xfId="0" applyNumberFormat="1" applyFont="1" applyBorder="1" applyAlignment="1">
      <alignment vertical="center" wrapText="1"/>
    </xf>
    <xf numFmtId="0" fontId="15" fillId="0" borderId="18" xfId="0" applyFont="1" applyBorder="1" applyAlignment="1">
      <alignment horizontal="center" vertical="center" wrapText="1"/>
    </xf>
    <xf numFmtId="3" fontId="21" fillId="0" borderId="36" xfId="0" applyNumberFormat="1" applyFont="1" applyBorder="1" applyAlignment="1">
      <alignment vertical="center" wrapText="1"/>
    </xf>
    <xf numFmtId="3" fontId="21" fillId="0" borderId="30" xfId="0" applyNumberFormat="1" applyFont="1" applyBorder="1" applyAlignment="1">
      <alignment vertical="center" wrapText="1"/>
    </xf>
    <xf numFmtId="3" fontId="35" fillId="0" borderId="18" xfId="0" applyNumberFormat="1" applyFont="1" applyBorder="1" applyAlignment="1">
      <alignment vertical="center" wrapText="1"/>
    </xf>
    <xf numFmtId="3" fontId="38" fillId="5" borderId="21" xfId="2" applyNumberFormat="1" applyFont="1" applyFill="1" applyBorder="1" applyAlignment="1">
      <alignment vertical="center" wrapText="1"/>
    </xf>
    <xf numFmtId="3" fontId="35" fillId="5" borderId="0" xfId="2" applyNumberFormat="1" applyFont="1" applyFill="1" applyAlignment="1">
      <alignment horizontal="center" vertical="center" wrapText="1"/>
    </xf>
    <xf numFmtId="3" fontId="22" fillId="0" borderId="9" xfId="0" applyNumberFormat="1" applyFont="1" applyBorder="1" applyAlignment="1">
      <alignment horizontal="right" vertical="center"/>
    </xf>
    <xf numFmtId="3" fontId="22" fillId="0" borderId="9" xfId="0" applyNumberFormat="1" applyFont="1" applyBorder="1" applyAlignment="1">
      <alignment horizontal="center" vertical="center"/>
    </xf>
    <xf numFmtId="0" fontId="45" fillId="3" borderId="46" xfId="0" applyFont="1" applyFill="1" applyBorder="1" applyAlignment="1">
      <alignment vertical="center" wrapText="1" shrinkToFit="1"/>
    </xf>
    <xf numFmtId="3" fontId="9" fillId="3" borderId="24" xfId="4" applyNumberFormat="1" applyFont="1" applyFill="1" applyBorder="1" applyAlignment="1">
      <alignment horizontal="center" vertical="center" wrapText="1"/>
    </xf>
    <xf numFmtId="3" fontId="57" fillId="0" borderId="55" xfId="0" applyNumberFormat="1" applyFont="1" applyBorder="1" applyAlignment="1">
      <alignment horizontal="right" vertical="center"/>
    </xf>
    <xf numFmtId="0" fontId="57" fillId="0" borderId="55" xfId="0" applyFont="1" applyBorder="1" applyAlignment="1">
      <alignment horizontal="center" vertical="center"/>
    </xf>
    <xf numFmtId="3" fontId="60" fillId="0" borderId="55" xfId="0" applyNumberFormat="1" applyFont="1" applyBorder="1" applyAlignment="1">
      <alignment horizontal="right" vertical="center"/>
    </xf>
    <xf numFmtId="3" fontId="61" fillId="4" borderId="55" xfId="0" applyNumberFormat="1" applyFont="1" applyFill="1" applyBorder="1" applyAlignment="1">
      <alignment horizontal="right" vertical="center"/>
    </xf>
    <xf numFmtId="0" fontId="57" fillId="0" borderId="0" xfId="0" applyFont="1"/>
    <xf numFmtId="0" fontId="62" fillId="0" borderId="0" xfId="0" applyFont="1" applyAlignment="1"/>
    <xf numFmtId="3" fontId="61" fillId="0" borderId="55" xfId="0" applyNumberFormat="1" applyFont="1" applyBorder="1" applyAlignment="1">
      <alignment horizontal="right" vertical="center"/>
    </xf>
    <xf numFmtId="3" fontId="60" fillId="4" borderId="55" xfId="0" applyNumberFormat="1" applyFont="1" applyFill="1" applyBorder="1" applyAlignment="1">
      <alignment horizontal="right" vertical="center"/>
    </xf>
    <xf numFmtId="0" fontId="12" fillId="0" borderId="0" xfId="8" applyFont="1" applyFill="1" applyAlignment="1">
      <alignment vertical="center" wrapText="1"/>
    </xf>
    <xf numFmtId="3" fontId="12" fillId="0" borderId="0" xfId="8" applyNumberFormat="1" applyFont="1" applyFill="1" applyAlignment="1">
      <alignment vertical="center" wrapText="1"/>
    </xf>
    <xf numFmtId="0" fontId="43" fillId="0" borderId="3" xfId="8" applyFont="1" applyBorder="1" applyAlignment="1">
      <alignment horizontal="center" vertical="center" wrapText="1"/>
    </xf>
    <xf numFmtId="3" fontId="14" fillId="0" borderId="4" xfId="8" applyNumberFormat="1" applyFont="1" applyFill="1" applyBorder="1" applyAlignment="1">
      <alignment horizontal="center" vertical="center" wrapText="1"/>
    </xf>
    <xf numFmtId="0" fontId="25" fillId="0" borderId="0" xfId="8" applyFont="1" applyFill="1" applyAlignment="1">
      <alignment horizontal="center" vertical="center" wrapText="1"/>
    </xf>
    <xf numFmtId="3" fontId="12" fillId="0" borderId="25" xfId="8" applyNumberFormat="1" applyFont="1" applyFill="1" applyBorder="1" applyAlignment="1">
      <alignment vertical="center" wrapText="1"/>
    </xf>
    <xf numFmtId="3" fontId="11" fillId="0" borderId="0" xfId="8" applyNumberFormat="1" applyFont="1" applyFill="1" applyBorder="1" applyAlignment="1">
      <alignment vertical="center" wrapText="1"/>
    </xf>
    <xf numFmtId="0" fontId="11" fillId="0" borderId="0" xfId="8" applyFont="1" applyFill="1" applyAlignment="1">
      <alignment vertical="center" wrapText="1"/>
    </xf>
    <xf numFmtId="0" fontId="12" fillId="0" borderId="0" xfId="8" applyFont="1" applyFill="1" applyBorder="1" applyAlignment="1">
      <alignment vertical="center" wrapText="1"/>
    </xf>
    <xf numFmtId="0" fontId="12" fillId="0" borderId="0" xfId="8" applyFont="1" applyAlignment="1">
      <alignment vertical="center" wrapText="1"/>
    </xf>
    <xf numFmtId="3" fontId="12" fillId="0" borderId="0" xfId="8" applyNumberFormat="1" applyFont="1" applyAlignment="1">
      <alignment vertical="center" wrapText="1"/>
    </xf>
    <xf numFmtId="0" fontId="11" fillId="0" borderId="0" xfId="8" applyFont="1" applyAlignment="1">
      <alignment vertical="center" wrapText="1"/>
    </xf>
    <xf numFmtId="0" fontId="12" fillId="0" borderId="0" xfId="8" applyFont="1" applyBorder="1" applyAlignment="1">
      <alignment vertical="center" wrapText="1"/>
    </xf>
    <xf numFmtId="169" fontId="9" fillId="0" borderId="17" xfId="9" applyNumberFormat="1" applyFont="1" applyFill="1" applyBorder="1" applyAlignment="1">
      <alignment horizontal="right"/>
    </xf>
    <xf numFmtId="3" fontId="9" fillId="0" borderId="17" xfId="7" applyNumberFormat="1" applyFont="1" applyBorder="1"/>
    <xf numFmtId="3" fontId="9" fillId="0" borderId="6" xfId="7" applyNumberFormat="1" applyFont="1" applyBorder="1"/>
    <xf numFmtId="3" fontId="10" fillId="0" borderId="17" xfId="7" applyNumberFormat="1" applyFont="1" applyBorder="1"/>
    <xf numFmtId="3" fontId="10" fillId="0" borderId="6" xfId="6" applyNumberFormat="1" applyFont="1" applyBorder="1"/>
    <xf numFmtId="0" fontId="34" fillId="0" borderId="6" xfId="8" applyFont="1" applyFill="1" applyBorder="1" applyAlignment="1">
      <alignment horizontal="center" vertical="center" wrapText="1"/>
    </xf>
    <xf numFmtId="0" fontId="31" fillId="0" borderId="0" xfId="8" applyFill="1"/>
    <xf numFmtId="3" fontId="6" fillId="0" borderId="6" xfId="8" applyNumberFormat="1" applyFont="1" applyFill="1" applyBorder="1" applyAlignment="1">
      <alignment horizontal="right" vertical="center" wrapText="1"/>
    </xf>
    <xf numFmtId="3" fontId="54" fillId="0" borderId="6" xfId="8" applyNumberFormat="1" applyFont="1" applyFill="1" applyBorder="1" applyAlignment="1">
      <alignment horizontal="right" vertical="center" wrapText="1"/>
    </xf>
    <xf numFmtId="3" fontId="54" fillId="0" borderId="0" xfId="8" applyNumberFormat="1" applyFont="1" applyFill="1" applyBorder="1" applyAlignment="1">
      <alignment horizontal="right" vertical="center" wrapText="1"/>
    </xf>
    <xf numFmtId="1" fontId="34" fillId="0" borderId="6" xfId="8" applyNumberFormat="1" applyFont="1" applyFill="1" applyBorder="1" applyAlignment="1">
      <alignment horizontal="center" vertical="center" wrapText="1"/>
    </xf>
    <xf numFmtId="3" fontId="38" fillId="5" borderId="21" xfId="2" applyNumberFormat="1" applyFont="1" applyFill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3" fontId="11" fillId="0" borderId="58" xfId="2" applyNumberFormat="1" applyFont="1" applyFill="1" applyBorder="1" applyAlignment="1">
      <alignment vertical="center" wrapText="1"/>
    </xf>
    <xf numFmtId="3" fontId="35" fillId="0" borderId="19" xfId="2" applyNumberFormat="1" applyFont="1" applyFill="1" applyBorder="1" applyAlignment="1">
      <alignment vertical="center" wrapText="1"/>
    </xf>
    <xf numFmtId="3" fontId="38" fillId="5" borderId="4" xfId="2" applyNumberFormat="1" applyFont="1" applyFill="1" applyBorder="1" applyAlignment="1">
      <alignment vertical="center" wrapText="1"/>
    </xf>
    <xf numFmtId="3" fontId="35" fillId="0" borderId="6" xfId="2" applyNumberFormat="1" applyFont="1" applyFill="1" applyBorder="1" applyAlignment="1">
      <alignment vertical="center" wrapText="1"/>
    </xf>
    <xf numFmtId="3" fontId="38" fillId="5" borderId="32" xfId="2" applyNumberFormat="1" applyFont="1" applyFill="1" applyBorder="1" applyAlignment="1">
      <alignment vertical="center" wrapText="1"/>
    </xf>
    <xf numFmtId="3" fontId="35" fillId="0" borderId="11" xfId="2" applyNumberFormat="1" applyFont="1" applyFill="1" applyBorder="1" applyAlignment="1">
      <alignment vertical="center" wrapText="1"/>
    </xf>
    <xf numFmtId="3" fontId="35" fillId="0" borderId="56" xfId="2" applyNumberFormat="1" applyFont="1" applyFill="1" applyBorder="1" applyAlignment="1">
      <alignment vertical="center" wrapText="1"/>
    </xf>
    <xf numFmtId="3" fontId="35" fillId="0" borderId="8" xfId="2" applyNumberFormat="1" applyFont="1" applyFill="1" applyBorder="1" applyAlignment="1">
      <alignment vertical="center" wrapText="1"/>
    </xf>
    <xf numFmtId="3" fontId="35" fillId="0" borderId="58" xfId="2" applyNumberFormat="1" applyFont="1" applyFill="1" applyBorder="1" applyAlignment="1">
      <alignment horizontal="center" vertical="center" wrapText="1"/>
    </xf>
    <xf numFmtId="3" fontId="35" fillId="0" borderId="6" xfId="2" applyNumberFormat="1" applyFont="1" applyFill="1" applyBorder="1" applyAlignment="1">
      <alignment horizontal="center" vertical="center" wrapText="1"/>
    </xf>
    <xf numFmtId="3" fontId="35" fillId="0" borderId="11" xfId="2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0" fontId="34" fillId="0" borderId="0" xfId="0" applyFont="1" applyBorder="1"/>
    <xf numFmtId="0" fontId="34" fillId="0" borderId="27" xfId="0" applyFont="1" applyBorder="1"/>
    <xf numFmtId="3" fontId="11" fillId="0" borderId="6" xfId="0" applyNumberFormat="1" applyFont="1" applyBorder="1" applyAlignment="1">
      <alignment vertical="center"/>
    </xf>
    <xf numFmtId="0" fontId="34" fillId="0" borderId="0" xfId="0" applyFont="1" applyAlignment="1">
      <alignment vertical="center"/>
    </xf>
    <xf numFmtId="0" fontId="14" fillId="0" borderId="5" xfId="0" applyFont="1" applyBorder="1" applyAlignment="1">
      <alignment vertical="center"/>
    </xf>
    <xf numFmtId="0" fontId="43" fillId="0" borderId="0" xfId="8" applyFont="1" applyFill="1" applyAlignment="1">
      <alignment vertical="center" wrapText="1"/>
    </xf>
    <xf numFmtId="3" fontId="43" fillId="0" borderId="0" xfId="8" applyNumberFormat="1" applyFont="1" applyFill="1" applyAlignment="1">
      <alignment vertical="center" wrapText="1"/>
    </xf>
    <xf numFmtId="0" fontId="63" fillId="0" borderId="5" xfId="8" applyFont="1" applyFill="1" applyBorder="1" applyAlignment="1">
      <alignment horizontal="left" vertical="center" wrapText="1"/>
    </xf>
    <xf numFmtId="3" fontId="43" fillId="0" borderId="6" xfId="8" applyNumberFormat="1" applyFont="1" applyFill="1" applyBorder="1" applyAlignment="1">
      <alignment vertical="center" wrapText="1"/>
    </xf>
    <xf numFmtId="0" fontId="14" fillId="0" borderId="5" xfId="8" applyFont="1" applyFill="1" applyBorder="1" applyAlignment="1">
      <alignment horizontal="left" vertical="center" wrapText="1"/>
    </xf>
    <xf numFmtId="3" fontId="14" fillId="0" borderId="6" xfId="8" applyNumberFormat="1" applyFont="1" applyFill="1" applyBorder="1" applyAlignment="1">
      <alignment vertical="center" wrapText="1"/>
    </xf>
    <xf numFmtId="0" fontId="43" fillId="0" borderId="5" xfId="8" applyFont="1" applyFill="1" applyBorder="1" applyAlignment="1">
      <alignment horizontal="left" vertical="center" wrapText="1"/>
    </xf>
    <xf numFmtId="0" fontId="63" fillId="0" borderId="5" xfId="8" applyFont="1" applyFill="1" applyBorder="1" applyAlignment="1">
      <alignment vertical="center" wrapText="1"/>
    </xf>
    <xf numFmtId="0" fontId="43" fillId="0" borderId="5" xfId="8" applyFont="1" applyFill="1" applyBorder="1" applyAlignment="1">
      <alignment vertical="center" wrapText="1"/>
    </xf>
    <xf numFmtId="0" fontId="14" fillId="0" borderId="5" xfId="8" applyFont="1" applyFill="1" applyBorder="1" applyAlignment="1">
      <alignment vertical="center" wrapText="1"/>
    </xf>
    <xf numFmtId="0" fontId="14" fillId="0" borderId="59" xfId="8" applyFont="1" applyFill="1" applyBorder="1" applyAlignment="1">
      <alignment vertical="center" wrapText="1"/>
    </xf>
    <xf numFmtId="3" fontId="14" fillId="0" borderId="60" xfId="8" applyNumberFormat="1" applyFont="1" applyFill="1" applyBorder="1" applyAlignment="1">
      <alignment vertical="center" wrapText="1"/>
    </xf>
    <xf numFmtId="0" fontId="43" fillId="0" borderId="0" xfId="8" applyFont="1" applyFill="1" applyBorder="1" applyAlignment="1">
      <alignment vertical="center" wrapText="1"/>
    </xf>
    <xf numFmtId="0" fontId="14" fillId="0" borderId="3" xfId="8" applyFont="1" applyBorder="1" applyAlignment="1">
      <alignment horizontal="center" vertical="center" wrapText="1"/>
    </xf>
    <xf numFmtId="0" fontId="14" fillId="2" borderId="14" xfId="8" applyFont="1" applyFill="1" applyBorder="1" applyAlignment="1">
      <alignment horizontal="center" vertical="center" wrapText="1"/>
    </xf>
    <xf numFmtId="0" fontId="63" fillId="0" borderId="5" xfId="8" applyFont="1" applyBorder="1" applyAlignment="1">
      <alignment horizontal="left" vertical="center" wrapText="1"/>
    </xf>
    <xf numFmtId="0" fontId="43" fillId="2" borderId="9" xfId="8" applyFont="1" applyFill="1" applyBorder="1" applyAlignment="1">
      <alignment vertical="center" wrapText="1"/>
    </xf>
    <xf numFmtId="0" fontId="43" fillId="0" borderId="5" xfId="8" applyFont="1" applyBorder="1" applyAlignment="1">
      <alignment vertical="center" wrapText="1"/>
    </xf>
    <xf numFmtId="3" fontId="43" fillId="2" borderId="9" xfId="8" applyNumberFormat="1" applyFont="1" applyFill="1" applyBorder="1" applyAlignment="1">
      <alignment vertical="center" wrapText="1"/>
    </xf>
    <xf numFmtId="0" fontId="63" fillId="0" borderId="5" xfId="8" applyFont="1" applyBorder="1" applyAlignment="1">
      <alignment vertical="center" wrapText="1"/>
    </xf>
    <xf numFmtId="49" fontId="43" fillId="0" borderId="5" xfId="8" applyNumberFormat="1" applyFont="1" applyBorder="1" applyAlignment="1">
      <alignment vertical="center" wrapText="1"/>
    </xf>
    <xf numFmtId="0" fontId="14" fillId="0" borderId="5" xfId="8" applyFont="1" applyBorder="1" applyAlignment="1">
      <alignment vertical="center" wrapText="1"/>
    </xf>
    <xf numFmtId="3" fontId="14" fillId="2" borderId="9" xfId="8" applyNumberFormat="1" applyFont="1" applyFill="1" applyBorder="1" applyAlignment="1">
      <alignment vertical="center" wrapText="1"/>
    </xf>
    <xf numFmtId="165" fontId="14" fillId="2" borderId="9" xfId="8" applyNumberFormat="1" applyFont="1" applyFill="1" applyBorder="1" applyAlignment="1">
      <alignment vertical="center" wrapText="1"/>
    </xf>
    <xf numFmtId="165" fontId="14" fillId="2" borderId="9" xfId="8" applyNumberFormat="1" applyFont="1" applyFill="1" applyBorder="1" applyAlignment="1">
      <alignment horizontal="right" vertical="center" wrapText="1"/>
    </xf>
    <xf numFmtId="0" fontId="14" fillId="0" borderId="37" xfId="8" applyFont="1" applyBorder="1" applyAlignment="1">
      <alignment vertical="center" wrapText="1"/>
    </xf>
    <xf numFmtId="0" fontId="14" fillId="0" borderId="38" xfId="8" applyFont="1" applyBorder="1" applyAlignment="1">
      <alignment vertical="center" wrapText="1"/>
    </xf>
    <xf numFmtId="165" fontId="14" fillId="0" borderId="15" xfId="8" applyNumberFormat="1" applyFont="1" applyBorder="1" applyAlignment="1">
      <alignment vertical="center" wrapText="1"/>
    </xf>
    <xf numFmtId="0" fontId="9" fillId="3" borderId="6" xfId="0" quotePrefix="1" applyFont="1" applyFill="1" applyBorder="1" applyAlignment="1">
      <alignment horizontal="justify" vertical="center" wrapText="1"/>
    </xf>
    <xf numFmtId="3" fontId="43" fillId="0" borderId="0" xfId="8" applyNumberFormat="1" applyFont="1" applyFill="1" applyAlignment="1">
      <alignment horizontal="right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45" fillId="0" borderId="8" xfId="0" applyNumberFormat="1" applyFont="1" applyBorder="1" applyAlignment="1">
      <alignment horizontal="center" vertical="center"/>
    </xf>
    <xf numFmtId="3" fontId="9" fillId="0" borderId="61" xfId="4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165" fontId="35" fillId="0" borderId="6" xfId="0" applyNumberFormat="1" applyFont="1" applyBorder="1" applyAlignment="1">
      <alignment horizontal="center" vertical="center" wrapText="1"/>
    </xf>
    <xf numFmtId="0" fontId="45" fillId="3" borderId="6" xfId="0" applyFont="1" applyFill="1" applyBorder="1" applyAlignment="1">
      <alignment horizontal="justify" vertical="center" wrapText="1"/>
    </xf>
    <xf numFmtId="3" fontId="66" fillId="3" borderId="6" xfId="0" applyNumberFormat="1" applyFont="1" applyFill="1" applyBorder="1" applyAlignment="1"/>
    <xf numFmtId="3" fontId="67" fillId="3" borderId="6" xfId="0" applyNumberFormat="1" applyFont="1" applyFill="1" applyBorder="1" applyAlignment="1"/>
    <xf numFmtId="3" fontId="68" fillId="0" borderId="6" xfId="0" applyNumberFormat="1" applyFont="1" applyFill="1" applyBorder="1" applyAlignment="1"/>
    <xf numFmtId="1" fontId="45" fillId="3" borderId="6" xfId="0" applyNumberFormat="1" applyFont="1" applyFill="1" applyBorder="1"/>
    <xf numFmtId="0" fontId="21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3" fontId="1" fillId="0" borderId="6" xfId="0" applyNumberFormat="1" applyFont="1" applyBorder="1" applyAlignment="1">
      <alignment vertical="center"/>
    </xf>
    <xf numFmtId="0" fontId="43" fillId="0" borderId="5" xfId="0" applyFont="1" applyBorder="1" applyAlignment="1">
      <alignment vertical="center"/>
    </xf>
    <xf numFmtId="0" fontId="43" fillId="2" borderId="5" xfId="0" applyFont="1" applyFill="1" applyBorder="1" applyAlignment="1">
      <alignment vertical="center"/>
    </xf>
    <xf numFmtId="0" fontId="14" fillId="2" borderId="5" xfId="0" applyFont="1" applyFill="1" applyBorder="1" applyAlignment="1">
      <alignment vertical="center"/>
    </xf>
    <xf numFmtId="0" fontId="43" fillId="0" borderId="5" xfId="0" applyFont="1" applyBorder="1" applyAlignment="1">
      <alignment vertical="center" wrapText="1"/>
    </xf>
    <xf numFmtId="0" fontId="43" fillId="2" borderId="23" xfId="0" applyFont="1" applyFill="1" applyBorder="1" applyAlignment="1">
      <alignment vertical="center"/>
    </xf>
    <xf numFmtId="0" fontId="14" fillId="0" borderId="5" xfId="0" applyFont="1" applyBorder="1" applyAlignment="1">
      <alignment vertical="top" wrapText="1"/>
    </xf>
    <xf numFmtId="0" fontId="69" fillId="0" borderId="12" xfId="0" applyFont="1" applyBorder="1" applyAlignment="1">
      <alignment horizontal="center" vertical="center" wrapText="1"/>
    </xf>
    <xf numFmtId="0" fontId="69" fillId="0" borderId="12" xfId="0" applyFont="1" applyBorder="1" applyAlignment="1">
      <alignment vertical="center" wrapText="1"/>
    </xf>
    <xf numFmtId="0" fontId="69" fillId="0" borderId="12" xfId="0" applyFont="1" applyBorder="1" applyAlignment="1">
      <alignment horizontal="right" vertical="center" wrapText="1"/>
    </xf>
    <xf numFmtId="165" fontId="69" fillId="0" borderId="12" xfId="0" applyNumberFormat="1" applyFont="1" applyBorder="1" applyAlignment="1">
      <alignment vertical="center" wrapText="1"/>
    </xf>
    <xf numFmtId="0" fontId="69" fillId="0" borderId="0" xfId="0" applyFont="1" applyBorder="1" applyAlignment="1">
      <alignment vertical="center" wrapText="1"/>
    </xf>
    <xf numFmtId="3" fontId="35" fillId="0" borderId="15" xfId="2" applyNumberFormat="1" applyFont="1" applyFill="1" applyBorder="1" applyAlignment="1">
      <alignment vertical="center" wrapText="1"/>
    </xf>
    <xf numFmtId="3" fontId="47" fillId="0" borderId="18" xfId="2" applyNumberFormat="1" applyFont="1" applyFill="1" applyBorder="1" applyAlignment="1">
      <alignment vertical="center" wrapText="1"/>
    </xf>
    <xf numFmtId="0" fontId="15" fillId="0" borderId="31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1" fontId="4" fillId="3" borderId="17" xfId="0" applyNumberFormat="1" applyFont="1" applyFill="1" applyBorder="1" applyAlignment="1">
      <alignment horizontal="center" vertical="center"/>
    </xf>
    <xf numFmtId="1" fontId="4" fillId="3" borderId="26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4" fillId="3" borderId="6" xfId="0" applyNumberFormat="1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19" fillId="0" borderId="39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167" fontId="27" fillId="0" borderId="6" xfId="0" applyNumberFormat="1" applyFont="1" applyFill="1" applyBorder="1" applyAlignment="1">
      <alignment vertical="center"/>
    </xf>
    <xf numFmtId="166" fontId="27" fillId="0" borderId="17" xfId="0" quotePrefix="1" applyNumberFormat="1" applyFont="1" applyFill="1" applyBorder="1" applyAlignment="1">
      <alignment horizontal="center" vertical="center"/>
    </xf>
    <xf numFmtId="166" fontId="27" fillId="0" borderId="11" xfId="0" quotePrefix="1" applyNumberFormat="1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167" fontId="27" fillId="0" borderId="17" xfId="0" applyNumberFormat="1" applyFont="1" applyFill="1" applyBorder="1" applyAlignment="1">
      <alignment vertical="center"/>
    </xf>
    <xf numFmtId="167" fontId="27" fillId="0" borderId="26" xfId="0" applyNumberFormat="1" applyFont="1" applyFill="1" applyBorder="1" applyAlignment="1">
      <alignment vertical="center"/>
    </xf>
    <xf numFmtId="167" fontId="29" fillId="0" borderId="6" xfId="0" applyNumberFormat="1" applyFont="1" applyFill="1" applyBorder="1" applyAlignment="1">
      <alignment vertical="center"/>
    </xf>
    <xf numFmtId="166" fontId="29" fillId="0" borderId="17" xfId="0" quotePrefix="1" applyNumberFormat="1" applyFont="1" applyFill="1" applyBorder="1" applyAlignment="1">
      <alignment horizontal="center" vertical="center"/>
    </xf>
    <xf numFmtId="166" fontId="29" fillId="0" borderId="11" xfId="0" quotePrefix="1" applyNumberFormat="1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30" fillId="0" borderId="17" xfId="0" applyFont="1" applyFill="1" applyBorder="1" applyAlignment="1">
      <alignment horizontal="left" vertical="center" wrapText="1"/>
    </xf>
    <xf numFmtId="0" fontId="30" fillId="0" borderId="26" xfId="0" applyFont="1" applyFill="1" applyBorder="1" applyAlignment="1">
      <alignment horizontal="left" vertical="center" wrapText="1"/>
    </xf>
    <xf numFmtId="0" fontId="29" fillId="0" borderId="17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/>
    </xf>
    <xf numFmtId="0" fontId="29" fillId="0" borderId="17" xfId="0" applyFont="1" applyFill="1" applyBorder="1" applyAlignment="1">
      <alignment horizontal="left" vertical="center"/>
    </xf>
    <xf numFmtId="168" fontId="29" fillId="0" borderId="17" xfId="0" applyNumberFormat="1" applyFont="1" applyFill="1" applyBorder="1" applyAlignment="1">
      <alignment horizontal="left" vertical="center"/>
    </xf>
    <xf numFmtId="168" fontId="29" fillId="0" borderId="26" xfId="0" applyNumberFormat="1" applyFont="1" applyFill="1" applyBorder="1" applyAlignment="1">
      <alignment horizontal="left" vertical="center"/>
    </xf>
    <xf numFmtId="0" fontId="28" fillId="0" borderId="17" xfId="0" applyFont="1" applyFill="1" applyBorder="1" applyAlignment="1">
      <alignment vertical="center"/>
    </xf>
    <xf numFmtId="0" fontId="28" fillId="0" borderId="26" xfId="0" applyFont="1" applyFill="1" applyBorder="1" applyAlignment="1">
      <alignment vertical="center"/>
    </xf>
    <xf numFmtId="0" fontId="28" fillId="0" borderId="17" xfId="0" applyFont="1" applyFill="1" applyBorder="1" applyAlignment="1">
      <alignment vertical="center" wrapText="1"/>
    </xf>
    <xf numFmtId="0" fontId="28" fillId="0" borderId="26" xfId="0" applyFont="1" applyFill="1" applyBorder="1" applyAlignment="1">
      <alignment vertical="center" wrapText="1"/>
    </xf>
    <xf numFmtId="0" fontId="28" fillId="2" borderId="17" xfId="0" applyFont="1" applyFill="1" applyBorder="1" applyAlignment="1">
      <alignment horizontal="left" vertical="center" wrapText="1"/>
    </xf>
    <xf numFmtId="0" fontId="28" fillId="2" borderId="26" xfId="0" applyFont="1" applyFill="1" applyBorder="1" applyAlignment="1">
      <alignment horizontal="left" vertical="center" wrapText="1"/>
    </xf>
    <xf numFmtId="0" fontId="27" fillId="0" borderId="17" xfId="0" applyFont="1" applyFill="1" applyBorder="1" applyAlignment="1">
      <alignment horizontal="left" vertical="center" wrapText="1"/>
    </xf>
    <xf numFmtId="0" fontId="27" fillId="0" borderId="26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 wrapText="1"/>
    </xf>
    <xf numFmtId="0" fontId="29" fillId="2" borderId="17" xfId="0" applyFont="1" applyFill="1" applyBorder="1" applyAlignment="1">
      <alignment horizontal="left" vertical="center" wrapText="1"/>
    </xf>
    <xf numFmtId="0" fontId="29" fillId="2" borderId="26" xfId="0" applyFont="1" applyFill="1" applyBorder="1" applyAlignment="1">
      <alignment horizontal="left" vertical="center" wrapText="1"/>
    </xf>
    <xf numFmtId="0" fontId="27" fillId="0" borderId="17" xfId="0" applyFont="1" applyFill="1" applyBorder="1" applyAlignment="1">
      <alignment vertical="center" wrapText="1"/>
    </xf>
    <xf numFmtId="0" fontId="27" fillId="0" borderId="26" xfId="0" applyFont="1" applyFill="1" applyBorder="1" applyAlignment="1">
      <alignment vertical="center" wrapText="1"/>
    </xf>
    <xf numFmtId="0" fontId="30" fillId="0" borderId="6" xfId="0" applyFont="1" applyBorder="1" applyAlignment="1">
      <alignment horizontal="center" vertical="center" textRotation="90" wrapText="1"/>
    </xf>
    <xf numFmtId="0" fontId="28" fillId="0" borderId="6" xfId="0" applyFont="1" applyBorder="1" applyAlignment="1">
      <alignment horizontal="center" vertical="center" textRotation="90"/>
    </xf>
    <xf numFmtId="0" fontId="27" fillId="0" borderId="0" xfId="0" applyFont="1" applyFill="1" applyBorder="1" applyAlignment="1">
      <alignment horizontal="right"/>
    </xf>
    <xf numFmtId="0" fontId="28" fillId="0" borderId="0" xfId="0" applyFont="1" applyBorder="1" applyAlignment="1"/>
    <xf numFmtId="166" fontId="27" fillId="0" borderId="24" xfId="0" applyNumberFormat="1" applyFont="1" applyFill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58" fillId="0" borderId="53" xfId="0" applyFont="1" applyBorder="1" applyAlignment="1">
      <alignment horizontal="center" vertical="center" textRotation="90" wrapText="1"/>
    </xf>
    <xf numFmtId="0" fontId="59" fillId="0" borderId="54" xfId="0" applyFont="1" applyBorder="1"/>
    <xf numFmtId="0" fontId="30" fillId="0" borderId="8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wrapText="1"/>
    </xf>
    <xf numFmtId="0" fontId="46" fillId="0" borderId="53" xfId="0" applyFont="1" applyBorder="1" applyAlignment="1">
      <alignment horizontal="center" vertical="center" textRotation="90" wrapText="1"/>
    </xf>
    <xf numFmtId="0" fontId="48" fillId="0" borderId="54" xfId="0" applyFont="1" applyBorder="1"/>
    <xf numFmtId="1" fontId="29" fillId="0" borderId="17" xfId="0" applyNumberFormat="1" applyFont="1" applyFill="1" applyBorder="1" applyAlignment="1">
      <alignment horizontal="center" vertical="center"/>
    </xf>
    <xf numFmtId="1" fontId="29" fillId="0" borderId="11" xfId="0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0" fontId="30" fillId="0" borderId="6" xfId="0" applyFont="1" applyBorder="1" applyAlignment="1">
      <alignment horizontal="center" vertical="center" textRotation="90"/>
    </xf>
    <xf numFmtId="0" fontId="29" fillId="0" borderId="17" xfId="0" applyFont="1" applyFill="1" applyBorder="1" applyAlignment="1">
      <alignment vertical="center"/>
    </xf>
    <xf numFmtId="0" fontId="29" fillId="0" borderId="26" xfId="0" applyFont="1" applyFill="1" applyBorder="1" applyAlignment="1">
      <alignment vertical="center"/>
    </xf>
    <xf numFmtId="0" fontId="29" fillId="0" borderId="17" xfId="0" applyFont="1" applyFill="1" applyBorder="1" applyAlignment="1">
      <alignment vertical="center" wrapText="1"/>
    </xf>
    <xf numFmtId="0" fontId="29" fillId="0" borderId="26" xfId="0" applyFont="1" applyFill="1" applyBorder="1" applyAlignment="1">
      <alignment vertical="center" wrapText="1"/>
    </xf>
    <xf numFmtId="0" fontId="29" fillId="0" borderId="17" xfId="0" applyNumberFormat="1" applyFont="1" applyFill="1" applyBorder="1" applyAlignment="1">
      <alignment vertical="center"/>
    </xf>
    <xf numFmtId="0" fontId="29" fillId="0" borderId="26" xfId="0" applyNumberFormat="1" applyFont="1" applyFill="1" applyBorder="1" applyAlignment="1">
      <alignment vertical="center"/>
    </xf>
    <xf numFmtId="167" fontId="29" fillId="0" borderId="17" xfId="0" applyNumberFormat="1" applyFont="1" applyFill="1" applyBorder="1" applyAlignment="1">
      <alignment vertical="center"/>
    </xf>
    <xf numFmtId="167" fontId="29" fillId="0" borderId="26" xfId="0" applyNumberFormat="1" applyFont="1" applyFill="1" applyBorder="1" applyAlignment="1">
      <alignment vertical="center"/>
    </xf>
    <xf numFmtId="0" fontId="31" fillId="0" borderId="17" xfId="0" applyFont="1" applyFill="1" applyBorder="1" applyAlignment="1">
      <alignment horizontal="left" vertical="center" wrapText="1"/>
    </xf>
    <xf numFmtId="0" fontId="31" fillId="0" borderId="26" xfId="0" applyFont="1" applyFill="1" applyBorder="1" applyAlignment="1">
      <alignment horizontal="left" vertical="center" wrapText="1"/>
    </xf>
    <xf numFmtId="0" fontId="32" fillId="0" borderId="1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/>
    </xf>
    <xf numFmtId="0" fontId="31" fillId="0" borderId="26" xfId="0" applyFont="1" applyFill="1" applyBorder="1" applyAlignment="1">
      <alignment horizontal="left" vertical="center"/>
    </xf>
    <xf numFmtId="0" fontId="30" fillId="0" borderId="12" xfId="0" applyFont="1" applyBorder="1" applyAlignment="1">
      <alignment horizontal="center" vertical="center" textRotation="90" wrapText="1"/>
    </xf>
    <xf numFmtId="0" fontId="40" fillId="0" borderId="24" xfId="0" applyFont="1" applyFill="1" applyBorder="1" applyAlignment="1">
      <alignment horizontal="center" vertical="center"/>
    </xf>
    <xf numFmtId="0" fontId="40" fillId="0" borderId="27" xfId="0" applyFont="1" applyFill="1" applyBorder="1" applyAlignment="1">
      <alignment horizontal="center" vertical="center"/>
    </xf>
    <xf numFmtId="0" fontId="40" fillId="0" borderId="39" xfId="0" applyFont="1" applyFill="1" applyBorder="1" applyAlignment="1">
      <alignment horizontal="center" vertical="center"/>
    </xf>
    <xf numFmtId="0" fontId="40" fillId="0" borderId="25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40" fillId="0" borderId="40" xfId="0" applyFont="1" applyFill="1" applyBorder="1" applyAlignment="1">
      <alignment horizontal="center" vertical="center"/>
    </xf>
    <xf numFmtId="0" fontId="40" fillId="0" borderId="22" xfId="0" applyFont="1" applyFill="1" applyBorder="1" applyAlignment="1">
      <alignment horizontal="center" vertical="center"/>
    </xf>
    <xf numFmtId="0" fontId="40" fillId="0" borderId="41" xfId="0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 wrapText="1"/>
    </xf>
    <xf numFmtId="0" fontId="40" fillId="0" borderId="42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textRotation="90" wrapText="1"/>
    </xf>
    <xf numFmtId="0" fontId="32" fillId="0" borderId="12" xfId="0" applyFont="1" applyBorder="1" applyAlignment="1">
      <alignment horizontal="center" vertical="center" textRotation="90" wrapText="1"/>
    </xf>
    <xf numFmtId="0" fontId="32" fillId="0" borderId="8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textRotation="90"/>
    </xf>
    <xf numFmtId="0" fontId="32" fillId="0" borderId="17" xfId="0" applyFont="1" applyFill="1" applyBorder="1" applyAlignment="1">
      <alignment horizontal="left" vertical="center"/>
    </xf>
    <xf numFmtId="0" fontId="32" fillId="0" borderId="2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0" fillId="0" borderId="41" xfId="0" applyFont="1" applyFill="1" applyBorder="1" applyAlignment="1">
      <alignment horizontal="right"/>
    </xf>
    <xf numFmtId="0" fontId="32" fillId="0" borderId="17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166" fontId="40" fillId="0" borderId="8" xfId="0" applyNumberFormat="1" applyFont="1" applyFill="1" applyBorder="1" applyAlignment="1">
      <alignment horizontal="center" vertical="center" wrapText="1"/>
    </xf>
    <xf numFmtId="166" fontId="40" fillId="0" borderId="42" xfId="0" applyNumberFormat="1" applyFont="1" applyFill="1" applyBorder="1" applyAlignment="1">
      <alignment horizontal="center" vertical="center" wrapText="1"/>
    </xf>
    <xf numFmtId="166" fontId="40" fillId="0" borderId="12" xfId="0" applyNumberFormat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14" fillId="0" borderId="23" xfId="8" applyFont="1" applyFill="1" applyBorder="1" applyAlignment="1">
      <alignment horizontal="left" vertical="center" wrapText="1"/>
    </xf>
    <xf numFmtId="0" fontId="64" fillId="0" borderId="16" xfId="0" applyFont="1" applyBorder="1" applyAlignment="1">
      <alignment horizontal="left" vertical="center" wrapText="1"/>
    </xf>
    <xf numFmtId="3" fontId="14" fillId="0" borderId="8" xfId="8" applyNumberFormat="1" applyFont="1" applyFill="1" applyBorder="1" applyAlignment="1">
      <alignment vertical="center" wrapText="1"/>
    </xf>
    <xf numFmtId="3" fontId="14" fillId="0" borderId="12" xfId="8" applyNumberFormat="1" applyFont="1" applyFill="1" applyBorder="1" applyAlignment="1">
      <alignment vertical="center" wrapText="1"/>
    </xf>
    <xf numFmtId="3" fontId="43" fillId="2" borderId="29" xfId="8" applyNumberFormat="1" applyFont="1" applyFill="1" applyBorder="1" applyAlignment="1">
      <alignment horizontal="right" vertical="center" wrapText="1"/>
    </xf>
    <xf numFmtId="0" fontId="65" fillId="0" borderId="20" xfId="8" applyFont="1" applyBorder="1"/>
    <xf numFmtId="0" fontId="14" fillId="0" borderId="21" xfId="4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6" fillId="0" borderId="34" xfId="4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4" fillId="0" borderId="31" xfId="4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4" fillId="0" borderId="7" xfId="4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35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9" fontId="21" fillId="0" borderId="6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0" fontId="19" fillId="0" borderId="41" xfId="5" applyFont="1" applyBorder="1" applyAlignment="1">
      <alignment horizontal="center" vertical="center"/>
    </xf>
    <xf numFmtId="0" fontId="3" fillId="0" borderId="41" xfId="5" applyBorder="1" applyAlignment="1">
      <alignment horizontal="center" vertical="center"/>
    </xf>
    <xf numFmtId="0" fontId="16" fillId="0" borderId="8" xfId="5" applyFont="1" applyFill="1" applyBorder="1" applyAlignment="1">
      <alignment horizontal="left" vertical="center" wrapText="1"/>
    </xf>
    <xf numFmtId="0" fontId="16" fillId="0" borderId="42" xfId="5" applyFont="1" applyFill="1" applyBorder="1" applyAlignment="1">
      <alignment horizontal="left" vertical="center" wrapText="1"/>
    </xf>
    <xf numFmtId="0" fontId="16" fillId="0" borderId="12" xfId="5" applyFont="1" applyFill="1" applyBorder="1" applyAlignment="1">
      <alignment horizontal="left" vertical="center" wrapText="1"/>
    </xf>
    <xf numFmtId="0" fontId="16" fillId="0" borderId="8" xfId="5" applyFont="1" applyFill="1" applyBorder="1" applyAlignment="1">
      <alignment horizontal="right" vertical="center"/>
    </xf>
    <xf numFmtId="0" fontId="16" fillId="0" borderId="42" xfId="5" applyFont="1" applyFill="1" applyBorder="1" applyAlignment="1">
      <alignment horizontal="right" vertical="center"/>
    </xf>
    <xf numFmtId="0" fontId="16" fillId="0" borderId="12" xfId="5" applyFont="1" applyFill="1" applyBorder="1" applyAlignment="1">
      <alignment horizontal="right" vertical="center"/>
    </xf>
    <xf numFmtId="0" fontId="34" fillId="0" borderId="8" xfId="8" applyFont="1" applyBorder="1" applyAlignment="1">
      <alignment horizontal="center" vertical="center" wrapText="1"/>
    </xf>
    <xf numFmtId="0" fontId="34" fillId="0" borderId="12" xfId="8" applyFont="1" applyBorder="1" applyAlignment="1">
      <alignment horizontal="center" vertical="center" wrapText="1"/>
    </xf>
    <xf numFmtId="0" fontId="35" fillId="0" borderId="17" xfId="8" applyFont="1" applyFill="1" applyBorder="1" applyAlignment="1">
      <alignment horizontal="left" vertical="center" wrapText="1"/>
    </xf>
    <xf numFmtId="0" fontId="35" fillId="0" borderId="26" xfId="8" applyFont="1" applyFill="1" applyBorder="1" applyAlignment="1">
      <alignment horizontal="left" vertical="center" wrapText="1"/>
    </xf>
    <xf numFmtId="0" fontId="35" fillId="0" borderId="11" xfId="8" applyFont="1" applyFill="1" applyBorder="1" applyAlignment="1">
      <alignment horizontal="left" vertical="center" wrapText="1"/>
    </xf>
    <xf numFmtId="0" fontId="34" fillId="0" borderId="8" xfId="8" applyFont="1" applyFill="1" applyBorder="1" applyAlignment="1">
      <alignment horizontal="center" vertical="center" wrapText="1"/>
    </xf>
    <xf numFmtId="0" fontId="34" fillId="0" borderId="12" xfId="8" applyFont="1" applyFill="1" applyBorder="1" applyAlignment="1">
      <alignment horizontal="center" vertical="center" wrapText="1"/>
    </xf>
    <xf numFmtId="0" fontId="11" fillId="0" borderId="17" xfId="8" applyFont="1" applyBorder="1" applyAlignment="1">
      <alignment horizontal="left" vertical="center" wrapText="1"/>
    </xf>
    <xf numFmtId="0" fontId="11" fillId="0" borderId="26" xfId="8" applyFont="1" applyBorder="1" applyAlignment="1">
      <alignment horizontal="left" vertical="center" wrapText="1"/>
    </xf>
    <xf numFmtId="0" fontId="11" fillId="0" borderId="11" xfId="8" applyFont="1" applyBorder="1" applyAlignment="1">
      <alignment horizontal="left" vertical="center" wrapText="1"/>
    </xf>
    <xf numFmtId="0" fontId="51" fillId="0" borderId="8" xfId="8" applyFont="1" applyBorder="1" applyAlignment="1">
      <alignment horizontal="center" vertical="center" wrapText="1"/>
    </xf>
    <xf numFmtId="0" fontId="51" fillId="0" borderId="12" xfId="8" applyFont="1" applyBorder="1" applyAlignment="1">
      <alignment horizontal="center" vertical="center" wrapText="1"/>
    </xf>
    <xf numFmtId="14" fontId="33" fillId="0" borderId="8" xfId="8" applyNumberFormat="1" applyFont="1" applyBorder="1" applyAlignment="1">
      <alignment horizontal="center" vertical="center" wrapText="1"/>
    </xf>
    <xf numFmtId="14" fontId="33" fillId="0" borderId="12" xfId="8" applyNumberFormat="1" applyFont="1" applyBorder="1" applyAlignment="1">
      <alignment horizontal="center" vertical="center" wrapText="1"/>
    </xf>
    <xf numFmtId="0" fontId="34" fillId="0" borderId="26" xfId="8" applyFont="1" applyFill="1" applyBorder="1" applyAlignment="1">
      <alignment horizontal="center" vertical="center" wrapText="1"/>
    </xf>
    <xf numFmtId="0" fontId="34" fillId="0" borderId="11" xfId="8" applyFont="1" applyFill="1" applyBorder="1" applyAlignment="1">
      <alignment horizontal="center" vertical="center" wrapText="1"/>
    </xf>
    <xf numFmtId="0" fontId="11" fillId="0" borderId="0" xfId="8" applyFont="1" applyFill="1" applyBorder="1" applyAlignment="1">
      <alignment horizontal="center" vertical="center" wrapText="1"/>
    </xf>
    <xf numFmtId="0" fontId="38" fillId="0" borderId="0" xfId="8" applyFont="1" applyFill="1" applyBorder="1" applyAlignment="1">
      <alignment vertical="center" wrapText="1"/>
    </xf>
    <xf numFmtId="0" fontId="51" fillId="0" borderId="6" xfId="8" applyFont="1" applyFill="1" applyBorder="1" applyAlignment="1">
      <alignment horizontal="center" vertical="center" wrapText="1"/>
    </xf>
    <xf numFmtId="0" fontId="34" fillId="0" borderId="6" xfId="8" applyFont="1" applyFill="1" applyBorder="1" applyAlignment="1">
      <alignment horizontal="center" vertical="center" wrapText="1"/>
    </xf>
    <xf numFmtId="14" fontId="33" fillId="0" borderId="6" xfId="8" applyNumberFormat="1" applyFont="1" applyFill="1" applyBorder="1" applyAlignment="1">
      <alignment horizontal="center" vertical="center" wrapText="1"/>
    </xf>
    <xf numFmtId="0" fontId="33" fillId="0" borderId="6" xfId="8" applyFont="1" applyFill="1" applyBorder="1" applyAlignment="1">
      <alignment horizontal="center" vertical="center" wrapText="1"/>
    </xf>
    <xf numFmtId="0" fontId="34" fillId="0" borderId="27" xfId="8" applyFont="1" applyFill="1" applyBorder="1" applyAlignment="1">
      <alignment horizontal="center" vertical="center" wrapText="1"/>
    </xf>
    <xf numFmtId="0" fontId="34" fillId="0" borderId="39" xfId="8" applyFont="1" applyFill="1" applyBorder="1" applyAlignment="1">
      <alignment horizontal="center" vertical="center" wrapText="1"/>
    </xf>
    <xf numFmtId="0" fontId="13" fillId="0" borderId="12" xfId="8" applyFont="1" applyFill="1" applyBorder="1" applyAlignment="1">
      <alignment horizontal="center" vertical="center" wrapText="1"/>
    </xf>
    <xf numFmtId="3" fontId="35" fillId="0" borderId="44" xfId="2" applyNumberFormat="1" applyFont="1" applyFill="1" applyBorder="1" applyAlignment="1">
      <alignment horizontal="center" vertical="center" wrapText="1"/>
    </xf>
    <xf numFmtId="3" fontId="38" fillId="0" borderId="45" xfId="2" applyNumberFormat="1" applyFont="1" applyBorder="1" applyAlignment="1">
      <alignment horizontal="center" vertical="center" wrapText="1"/>
    </xf>
    <xf numFmtId="3" fontId="35" fillId="0" borderId="3" xfId="2" applyNumberFormat="1" applyFont="1" applyFill="1" applyBorder="1" applyAlignment="1">
      <alignment horizontal="center" vertical="center" wrapText="1"/>
    </xf>
    <xf numFmtId="3" fontId="38" fillId="0" borderId="4" xfId="2" applyNumberFormat="1" applyFont="1" applyFill="1" applyBorder="1" applyAlignment="1">
      <alignment horizontal="center" vertical="center" wrapText="1"/>
    </xf>
    <xf numFmtId="3" fontId="38" fillId="0" borderId="14" xfId="2" applyNumberFormat="1" applyFont="1" applyFill="1" applyBorder="1" applyAlignment="1">
      <alignment horizontal="center" vertical="center" wrapText="1"/>
    </xf>
    <xf numFmtId="3" fontId="35" fillId="5" borderId="31" xfId="2" applyNumberFormat="1" applyFont="1" applyFill="1" applyBorder="1" applyAlignment="1">
      <alignment horizontal="left" vertical="center" wrapText="1"/>
    </xf>
    <xf numFmtId="3" fontId="38" fillId="5" borderId="21" xfId="2" applyNumberFormat="1" applyFont="1" applyFill="1" applyBorder="1" applyAlignment="1">
      <alignment vertical="center" wrapText="1"/>
    </xf>
    <xf numFmtId="3" fontId="38" fillId="5" borderId="43" xfId="2" applyNumberFormat="1" applyFont="1" applyFill="1" applyBorder="1" applyAlignment="1">
      <alignment vertical="center" wrapText="1"/>
    </xf>
    <xf numFmtId="0" fontId="0" fillId="5" borderId="21" xfId="0" applyFill="1" applyBorder="1" applyAlignment="1">
      <alignment vertical="center" wrapText="1"/>
    </xf>
    <xf numFmtId="0" fontId="0" fillId="5" borderId="32" xfId="0" applyFill="1" applyBorder="1" applyAlignment="1">
      <alignment vertical="center" wrapText="1"/>
    </xf>
  </cellXfs>
  <cellStyles count="10">
    <cellStyle name="Ezres" xfId="7" builtinId="3"/>
    <cellStyle name="Ezres 2" xfId="6"/>
    <cellStyle name="Ezres 3" xfId="9"/>
    <cellStyle name="Normál" xfId="0" builtinId="0"/>
    <cellStyle name="Normál 2" xfId="1"/>
    <cellStyle name="Normál 2 2" xfId="8"/>
    <cellStyle name="Normál 3" xfId="2"/>
    <cellStyle name="Normál 4" xfId="3"/>
    <cellStyle name="Normál 5" xfId="4"/>
    <cellStyle name="Normál_ingatlanok jelzálog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view="pageLayout" zoomScaleSheetLayoutView="100" workbookViewId="0">
      <selection sqref="A1:B2"/>
    </sheetView>
  </sheetViews>
  <sheetFormatPr defaultColWidth="9.109375" defaultRowHeight="24.75" customHeight="1"/>
  <cols>
    <col min="1" max="1" width="4.44140625" style="1" customWidth="1"/>
    <col min="2" max="2" width="28" style="1" customWidth="1"/>
    <col min="3" max="3" width="13.77734375" style="1" customWidth="1"/>
    <col min="4" max="4" width="12.5546875" style="8" customWidth="1"/>
    <col min="5" max="5" width="13.5546875" style="1" customWidth="1"/>
    <col min="6" max="6" width="12.44140625" style="1" customWidth="1"/>
    <col min="7" max="7" width="12.6640625" style="1" customWidth="1"/>
    <col min="8" max="9" width="12.5546875" style="1" customWidth="1"/>
    <col min="10" max="10" width="12.88671875" style="1" customWidth="1"/>
    <col min="11" max="12" width="13.21875" style="1" customWidth="1"/>
    <col min="13" max="13" width="13.5546875" style="1" customWidth="1"/>
    <col min="14" max="16384" width="9.109375" style="1"/>
  </cols>
  <sheetData>
    <row r="1" spans="1:13" ht="24.75" customHeight="1">
      <c r="A1" s="547" t="s">
        <v>0</v>
      </c>
      <c r="B1" s="548"/>
      <c r="C1" s="468" t="s">
        <v>683</v>
      </c>
      <c r="D1" s="276" t="s">
        <v>640</v>
      </c>
      <c r="E1" s="551" t="s">
        <v>684</v>
      </c>
      <c r="F1" s="546"/>
      <c r="G1" s="551" t="s">
        <v>697</v>
      </c>
      <c r="H1" s="546"/>
      <c r="I1" s="545" t="s">
        <v>698</v>
      </c>
      <c r="J1" s="546"/>
      <c r="K1" s="552" t="s">
        <v>708</v>
      </c>
      <c r="L1" s="553"/>
      <c r="M1" s="291" t="s">
        <v>732</v>
      </c>
    </row>
    <row r="2" spans="1:13" ht="24.75" customHeight="1" thickBot="1">
      <c r="A2" s="549"/>
      <c r="B2" s="550"/>
      <c r="C2" s="469" t="s">
        <v>21</v>
      </c>
      <c r="D2" s="91" t="s">
        <v>21</v>
      </c>
      <c r="E2" s="277" t="s">
        <v>22</v>
      </c>
      <c r="F2" s="91" t="s">
        <v>21</v>
      </c>
      <c r="G2" s="277" t="s">
        <v>22</v>
      </c>
      <c r="H2" s="91" t="s">
        <v>21</v>
      </c>
      <c r="I2" s="425" t="s">
        <v>22</v>
      </c>
      <c r="J2" s="422" t="s">
        <v>21</v>
      </c>
      <c r="K2" s="422" t="s">
        <v>22</v>
      </c>
      <c r="L2" s="422" t="s">
        <v>434</v>
      </c>
      <c r="M2" s="292" t="s">
        <v>22</v>
      </c>
    </row>
    <row r="3" spans="1:13" ht="24.75" customHeight="1">
      <c r="A3" s="2" t="s">
        <v>8</v>
      </c>
      <c r="B3" s="3" t="s">
        <v>23</v>
      </c>
      <c r="C3" s="193">
        <v>1432942461</v>
      </c>
      <c r="D3" s="122">
        <v>1563004437</v>
      </c>
      <c r="E3" s="278">
        <v>1386651071</v>
      </c>
      <c r="F3" s="122">
        <v>1653755797</v>
      </c>
      <c r="G3" s="278">
        <v>1482642014</v>
      </c>
      <c r="H3" s="122">
        <v>1767236443</v>
      </c>
      <c r="I3" s="426">
        <v>1997189308</v>
      </c>
      <c r="J3" s="423">
        <v>2160670268</v>
      </c>
      <c r="K3" s="293">
        <v>2227957128</v>
      </c>
      <c r="L3" s="423">
        <v>2419678633</v>
      </c>
      <c r="M3" s="293">
        <v>2630496254</v>
      </c>
    </row>
    <row r="4" spans="1:13" ht="34.5" customHeight="1">
      <c r="A4" s="4" t="s">
        <v>9</v>
      </c>
      <c r="B4" s="5" t="s">
        <v>24</v>
      </c>
      <c r="C4" s="194">
        <v>275667032</v>
      </c>
      <c r="D4" s="123">
        <v>284880736</v>
      </c>
      <c r="E4" s="279">
        <v>241412924</v>
      </c>
      <c r="F4" s="123">
        <v>270761361</v>
      </c>
      <c r="G4" s="279">
        <v>227760105</v>
      </c>
      <c r="H4" s="123">
        <v>263460516</v>
      </c>
      <c r="I4" s="427">
        <v>247705649</v>
      </c>
      <c r="J4" s="424">
        <v>274658598</v>
      </c>
      <c r="K4" s="294">
        <v>271453048</v>
      </c>
      <c r="L4" s="424">
        <v>300376608</v>
      </c>
      <c r="M4" s="294">
        <v>321926152</v>
      </c>
    </row>
    <row r="5" spans="1:13" ht="33.75" customHeight="1">
      <c r="A5" s="4" t="s">
        <v>94</v>
      </c>
      <c r="B5" s="5" t="s">
        <v>25</v>
      </c>
      <c r="C5" s="194">
        <v>1511238933</v>
      </c>
      <c r="D5" s="123">
        <v>1477897607</v>
      </c>
      <c r="E5" s="279">
        <v>1302999260</v>
      </c>
      <c r="F5" s="123">
        <v>2052904244</v>
      </c>
      <c r="G5" s="279">
        <v>1489919034</v>
      </c>
      <c r="H5" s="123">
        <v>1703222466</v>
      </c>
      <c r="I5" s="427">
        <v>1779970609</v>
      </c>
      <c r="J5" s="424">
        <v>1867149379</v>
      </c>
      <c r="K5" s="294">
        <v>2316697446</v>
      </c>
      <c r="L5" s="424">
        <v>2137860327</v>
      </c>
      <c r="M5" s="294">
        <v>2351858995</v>
      </c>
    </row>
    <row r="6" spans="1:13" ht="32.25" customHeight="1">
      <c r="A6" s="4" t="s">
        <v>10</v>
      </c>
      <c r="B6" s="5" t="s">
        <v>26</v>
      </c>
      <c r="C6" s="194">
        <v>203161727</v>
      </c>
      <c r="D6" s="123">
        <v>154025123</v>
      </c>
      <c r="E6" s="279">
        <v>144723595</v>
      </c>
      <c r="F6" s="123">
        <v>216315980</v>
      </c>
      <c r="G6" s="279">
        <v>146571244</v>
      </c>
      <c r="H6" s="123">
        <v>326071340</v>
      </c>
      <c r="I6" s="427">
        <v>185541374</v>
      </c>
      <c r="J6" s="424">
        <v>320479561</v>
      </c>
      <c r="K6" s="294">
        <v>228885015</v>
      </c>
      <c r="L6" s="424">
        <v>499035197</v>
      </c>
      <c r="M6" s="294">
        <v>222831270</v>
      </c>
    </row>
    <row r="7" spans="1:13" ht="24.75" customHeight="1">
      <c r="A7" s="4" t="s">
        <v>96</v>
      </c>
      <c r="B7" s="5" t="s">
        <v>27</v>
      </c>
      <c r="C7" s="194">
        <v>27362690</v>
      </c>
      <c r="D7" s="123">
        <v>26000836</v>
      </c>
      <c r="E7" s="279">
        <v>28000000</v>
      </c>
      <c r="F7" s="123">
        <v>30101246</v>
      </c>
      <c r="G7" s="279">
        <v>30800000</v>
      </c>
      <c r="H7" s="123">
        <v>27923115</v>
      </c>
      <c r="I7" s="427">
        <v>36000000</v>
      </c>
      <c r="J7" s="424">
        <v>33772229</v>
      </c>
      <c r="K7" s="294">
        <v>44800000</v>
      </c>
      <c r="L7" s="424">
        <v>37946754</v>
      </c>
      <c r="M7" s="294">
        <v>49900000</v>
      </c>
    </row>
    <row r="8" spans="1:13" ht="24.75" customHeight="1">
      <c r="A8" s="4" t="s">
        <v>97</v>
      </c>
      <c r="B8" s="5" t="s">
        <v>28</v>
      </c>
      <c r="C8" s="194">
        <v>1210345764</v>
      </c>
      <c r="D8" s="123">
        <v>1125154288</v>
      </c>
      <c r="E8" s="279">
        <v>738584000</v>
      </c>
      <c r="F8" s="123">
        <v>645714143</v>
      </c>
      <c r="G8" s="279">
        <v>462263000</v>
      </c>
      <c r="H8" s="123">
        <v>471151370</v>
      </c>
      <c r="I8" s="427">
        <v>858213732</v>
      </c>
      <c r="J8" s="424">
        <v>921763855</v>
      </c>
      <c r="K8" s="294">
        <v>289504000</v>
      </c>
      <c r="L8" s="424">
        <v>587015760</v>
      </c>
      <c r="M8" s="294">
        <v>536994000</v>
      </c>
    </row>
    <row r="9" spans="1:13" s="7" customFormat="1" ht="37.5" customHeight="1" thickBot="1">
      <c r="A9" s="289"/>
      <c r="B9" s="6" t="s">
        <v>29</v>
      </c>
      <c r="C9" s="125">
        <f t="shared" ref="C9:D9" si="0">SUM(C3:C8)</f>
        <v>4660718607</v>
      </c>
      <c r="D9" s="124">
        <f t="shared" si="0"/>
        <v>4630963027</v>
      </c>
      <c r="E9" s="280">
        <f t="shared" ref="E9:G9" si="1">SUM(E3:E8)</f>
        <v>3842370850</v>
      </c>
      <c r="F9" s="124">
        <f t="shared" si="1"/>
        <v>4869552771</v>
      </c>
      <c r="G9" s="124">
        <f t="shared" si="1"/>
        <v>3839955397</v>
      </c>
      <c r="H9" s="124">
        <f t="shared" ref="H9" si="2">SUM(H3:H8)</f>
        <v>4559065250</v>
      </c>
      <c r="I9" s="428">
        <f>SUM(I3:I8)</f>
        <v>5104620672</v>
      </c>
      <c r="J9" s="428">
        <f t="shared" ref="J9" si="3">SUM(J3:J8)</f>
        <v>5578493890</v>
      </c>
      <c r="K9" s="428">
        <f t="shared" ref="K9:M9" si="4">SUM(K3:K8)</f>
        <v>5379296637</v>
      </c>
      <c r="L9" s="428">
        <f t="shared" si="4"/>
        <v>5981913279</v>
      </c>
      <c r="M9" s="428">
        <f t="shared" si="4"/>
        <v>6114006671</v>
      </c>
    </row>
  </sheetData>
  <mergeCells count="5">
    <mergeCell ref="I1:J1"/>
    <mergeCell ref="A1:B2"/>
    <mergeCell ref="E1:F1"/>
    <mergeCell ref="G1:H1"/>
    <mergeCell ref="K1:L1"/>
  </mergeCells>
  <phoneticPr fontId="13" type="noConversion"/>
  <pageMargins left="0.74803149606299213" right="0.74803149606299213" top="1.28125" bottom="0.98425196850393704" header="0.78125" footer="0.51181102362204722"/>
  <pageSetup paperSize="9" scale="75" orientation="landscape" horizontalDpi="4294967293" r:id="rId1"/>
  <headerFooter alignWithMargins="0">
    <oddHeader>&amp;C&amp;"Arial CE,Félkövér"&amp;12Kiadások alakulása 2018-2024. években&amp;R3. melléklet a ...../2024. (II. ...) önkormányzati rendelethez  adatok Ft-ban</oddHeader>
    <oddFooter>&amp;C&amp;Z&amp;F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26"/>
  <sheetViews>
    <sheetView view="pageLayout" zoomScale="98" zoomScaleSheetLayoutView="100" zoomScalePageLayoutView="98" workbookViewId="0">
      <selection activeCell="E10" sqref="E10"/>
    </sheetView>
  </sheetViews>
  <sheetFormatPr defaultColWidth="7.44140625" defaultRowHeight="66.75" customHeight="1"/>
  <cols>
    <col min="1" max="1" width="34.5546875" style="9" customWidth="1"/>
    <col min="2" max="5" width="10.33203125" style="10" customWidth="1"/>
    <col min="6" max="6" width="13.6640625" style="10" customWidth="1"/>
    <col min="7" max="7" width="12.6640625" style="10" customWidth="1"/>
    <col min="8" max="8" width="10.33203125" style="10" customWidth="1"/>
    <col min="9" max="9" width="12.33203125" style="10" customWidth="1"/>
    <col min="10" max="10" width="12.5546875" style="10" customWidth="1"/>
    <col min="11" max="14" width="10.33203125" style="10" customWidth="1"/>
    <col min="15" max="15" width="12.109375" style="10" customWidth="1"/>
    <col min="16" max="16" width="11.5546875" style="10" customWidth="1"/>
    <col min="17" max="16384" width="7.44140625" style="10"/>
  </cols>
  <sheetData>
    <row r="1" spans="1:20" ht="13.2" customHeight="1">
      <c r="Q1" s="518"/>
      <c r="R1" s="518"/>
      <c r="S1" s="518"/>
    </row>
    <row r="2" spans="1:20" s="11" customFormat="1" ht="45" customHeight="1" thickBot="1">
      <c r="A2" s="696" t="s">
        <v>822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  <c r="M2" s="698"/>
      <c r="N2" s="268"/>
      <c r="O2" s="268"/>
      <c r="P2" s="268"/>
      <c r="Q2" s="10"/>
      <c r="R2" s="10"/>
      <c r="S2" s="10"/>
    </row>
    <row r="3" spans="1:20" customFormat="1" ht="25.8" customHeight="1">
      <c r="A3" s="699" t="s">
        <v>0</v>
      </c>
      <c r="B3" s="701" t="s">
        <v>708</v>
      </c>
      <c r="C3" s="694"/>
      <c r="D3" s="546"/>
      <c r="E3" s="701" t="s">
        <v>732</v>
      </c>
      <c r="F3" s="694"/>
      <c r="G3" s="702"/>
      <c r="H3" s="703" t="s">
        <v>733</v>
      </c>
      <c r="I3" s="694"/>
      <c r="J3" s="702"/>
      <c r="K3" s="703" t="s">
        <v>734</v>
      </c>
      <c r="L3" s="704"/>
      <c r="M3" s="705"/>
      <c r="N3" s="693" t="s">
        <v>4</v>
      </c>
      <c r="O3" s="694"/>
      <c r="P3" s="695"/>
      <c r="Q3" s="116"/>
      <c r="R3" s="116"/>
      <c r="S3" s="116"/>
      <c r="T3" s="116"/>
    </row>
    <row r="4" spans="1:20" s="119" customFormat="1" ht="24.6" customHeight="1">
      <c r="A4" s="700"/>
      <c r="B4" s="117" t="s">
        <v>461</v>
      </c>
      <c r="C4" s="117" t="s">
        <v>7</v>
      </c>
      <c r="D4" s="117" t="s">
        <v>4</v>
      </c>
      <c r="E4" s="117" t="s">
        <v>461</v>
      </c>
      <c r="F4" s="117" t="s">
        <v>7</v>
      </c>
      <c r="G4" s="117" t="s">
        <v>4</v>
      </c>
      <c r="H4" s="117" t="s">
        <v>461</v>
      </c>
      <c r="I4" s="117" t="s">
        <v>7</v>
      </c>
      <c r="J4" s="117" t="s">
        <v>4</v>
      </c>
      <c r="K4" s="117" t="s">
        <v>461</v>
      </c>
      <c r="L4" s="117" t="s">
        <v>7</v>
      </c>
      <c r="M4" s="117" t="s">
        <v>4</v>
      </c>
      <c r="N4" s="117" t="s">
        <v>461</v>
      </c>
      <c r="O4" s="117" t="s">
        <v>7</v>
      </c>
      <c r="P4" s="281" t="s">
        <v>4</v>
      </c>
      <c r="Q4" s="118"/>
      <c r="R4" s="118"/>
      <c r="S4" s="118"/>
      <c r="T4" s="118"/>
    </row>
    <row r="5" spans="1:20" customFormat="1" ht="43.5" customHeight="1">
      <c r="A5" s="271" t="s">
        <v>821</v>
      </c>
      <c r="B5" s="167">
        <v>0</v>
      </c>
      <c r="C5" s="166">
        <v>36000000</v>
      </c>
      <c r="D5" s="165">
        <f>B5+C5</f>
        <v>36000000</v>
      </c>
      <c r="E5" s="165">
        <v>0</v>
      </c>
      <c r="F5" s="165">
        <v>0</v>
      </c>
      <c r="G5" s="164">
        <v>0</v>
      </c>
      <c r="H5" s="165">
        <v>0</v>
      </c>
      <c r="I5" s="165">
        <v>0</v>
      </c>
      <c r="J5" s="165">
        <f>H5+I5</f>
        <v>0</v>
      </c>
      <c r="K5" s="165">
        <v>0</v>
      </c>
      <c r="L5" s="165">
        <v>0</v>
      </c>
      <c r="M5" s="165">
        <v>0</v>
      </c>
      <c r="N5" s="165">
        <f xml:space="preserve"> (B5+E5+H5+K5)</f>
        <v>0</v>
      </c>
      <c r="O5" s="165">
        <f t="shared" ref="O5:P16" si="0" xml:space="preserve"> (C5+F5+I5+L5)</f>
        <v>36000000</v>
      </c>
      <c r="P5" s="282">
        <f t="shared" si="0"/>
        <v>36000000</v>
      </c>
      <c r="Q5" s="116"/>
      <c r="R5" s="116"/>
      <c r="S5" s="116"/>
      <c r="T5" s="116"/>
    </row>
    <row r="6" spans="1:20" customFormat="1" ht="43.5" customHeight="1">
      <c r="A6" s="271" t="s">
        <v>909</v>
      </c>
      <c r="B6" s="167"/>
      <c r="C6" s="166">
        <v>0</v>
      </c>
      <c r="D6" s="165">
        <v>0</v>
      </c>
      <c r="E6" s="165">
        <v>0</v>
      </c>
      <c r="F6" s="165">
        <v>400000000</v>
      </c>
      <c r="G6" s="164">
        <f>E6+F6</f>
        <v>400000000</v>
      </c>
      <c r="H6" s="165">
        <v>0</v>
      </c>
      <c r="I6" s="165">
        <v>0</v>
      </c>
      <c r="J6" s="165">
        <v>0</v>
      </c>
      <c r="K6" s="165">
        <v>0</v>
      </c>
      <c r="L6" s="165">
        <v>0</v>
      </c>
      <c r="M6" s="165">
        <v>0</v>
      </c>
      <c r="N6" s="165">
        <v>0</v>
      </c>
      <c r="O6" s="165">
        <f t="shared" si="0"/>
        <v>400000000</v>
      </c>
      <c r="P6" s="282">
        <f t="shared" si="0"/>
        <v>400000000</v>
      </c>
      <c r="Q6" s="116"/>
      <c r="R6" s="116"/>
      <c r="S6" s="116"/>
      <c r="T6" s="116"/>
    </row>
    <row r="7" spans="1:20" s="171" customFormat="1" ht="43.5" customHeight="1">
      <c r="A7" s="271" t="s">
        <v>910</v>
      </c>
      <c r="B7" s="167">
        <v>0</v>
      </c>
      <c r="C7" s="166">
        <v>0</v>
      </c>
      <c r="D7" s="165">
        <f t="shared" ref="D7:D15" si="1">B7+C7</f>
        <v>0</v>
      </c>
      <c r="E7" s="165">
        <v>0</v>
      </c>
      <c r="F7" s="165">
        <v>0</v>
      </c>
      <c r="G7" s="164">
        <v>0</v>
      </c>
      <c r="H7" s="165">
        <v>0</v>
      </c>
      <c r="I7" s="165">
        <v>160000000</v>
      </c>
      <c r="J7" s="165">
        <f t="shared" ref="J7:J16" si="2">H7+I7</f>
        <v>160000000</v>
      </c>
      <c r="K7" s="165">
        <v>0</v>
      </c>
      <c r="L7" s="165">
        <v>0</v>
      </c>
      <c r="M7" s="165">
        <v>0</v>
      </c>
      <c r="N7" s="165">
        <f t="shared" ref="N7:N17" si="3" xml:space="preserve"> (B7+E7+H7+K7)</f>
        <v>0</v>
      </c>
      <c r="O7" s="165">
        <f t="shared" si="0"/>
        <v>160000000</v>
      </c>
      <c r="P7" s="282">
        <f t="shared" si="0"/>
        <v>160000000</v>
      </c>
      <c r="Q7" s="116"/>
      <c r="R7" s="170"/>
      <c r="S7" s="170"/>
      <c r="T7" s="170"/>
    </row>
    <row r="8" spans="1:20" s="171" customFormat="1" ht="43.5" customHeight="1">
      <c r="A8" s="168" t="s">
        <v>911</v>
      </c>
      <c r="B8" s="165">
        <v>0</v>
      </c>
      <c r="C8" s="166">
        <v>0</v>
      </c>
      <c r="D8" s="165">
        <f t="shared" si="1"/>
        <v>0</v>
      </c>
      <c r="E8" s="164">
        <v>0</v>
      </c>
      <c r="F8" s="169">
        <v>350000000</v>
      </c>
      <c r="G8" s="164">
        <f t="shared" ref="G8:G15" si="4">E8+F8</f>
        <v>350000000</v>
      </c>
      <c r="H8" s="164">
        <v>0</v>
      </c>
      <c r="I8" s="164">
        <v>350000000</v>
      </c>
      <c r="J8" s="165">
        <f t="shared" si="2"/>
        <v>350000000</v>
      </c>
      <c r="K8" s="165">
        <v>0</v>
      </c>
      <c r="L8" s="165">
        <v>0</v>
      </c>
      <c r="M8" s="165">
        <v>0</v>
      </c>
      <c r="N8" s="165">
        <f t="shared" si="3"/>
        <v>0</v>
      </c>
      <c r="O8" s="165">
        <f t="shared" si="0"/>
        <v>700000000</v>
      </c>
      <c r="P8" s="282">
        <f t="shared" si="0"/>
        <v>700000000</v>
      </c>
      <c r="Q8" s="170"/>
      <c r="R8" s="170"/>
      <c r="S8" s="170"/>
      <c r="T8" s="170"/>
    </row>
    <row r="9" spans="1:20" s="171" customFormat="1" ht="43.5" customHeight="1">
      <c r="A9" s="221" t="s">
        <v>912</v>
      </c>
      <c r="B9" s="222">
        <v>0</v>
      </c>
      <c r="C9" s="166">
        <v>0</v>
      </c>
      <c r="D9" s="165">
        <f t="shared" si="1"/>
        <v>0</v>
      </c>
      <c r="E9" s="223">
        <v>0</v>
      </c>
      <c r="F9" s="223">
        <v>219414031</v>
      </c>
      <c r="G9" s="164">
        <f t="shared" si="4"/>
        <v>219414031</v>
      </c>
      <c r="H9" s="223">
        <v>0</v>
      </c>
      <c r="I9" s="223">
        <v>0</v>
      </c>
      <c r="J9" s="165">
        <f t="shared" si="2"/>
        <v>0</v>
      </c>
      <c r="K9" s="222">
        <v>0</v>
      </c>
      <c r="L9" s="165">
        <v>0</v>
      </c>
      <c r="M9" s="165">
        <v>0</v>
      </c>
      <c r="N9" s="165">
        <f t="shared" si="3"/>
        <v>0</v>
      </c>
      <c r="O9" s="165">
        <f t="shared" si="0"/>
        <v>219414031</v>
      </c>
      <c r="P9" s="282">
        <f t="shared" si="0"/>
        <v>219414031</v>
      </c>
      <c r="Q9" s="170"/>
      <c r="R9" s="170"/>
      <c r="S9" s="170"/>
      <c r="T9" s="170"/>
    </row>
    <row r="10" spans="1:20" s="171" customFormat="1" ht="43.5" customHeight="1">
      <c r="A10" s="224" t="s">
        <v>913</v>
      </c>
      <c r="B10" s="222">
        <v>0</v>
      </c>
      <c r="C10" s="166">
        <v>0</v>
      </c>
      <c r="D10" s="165">
        <f t="shared" si="1"/>
        <v>0</v>
      </c>
      <c r="E10" s="223">
        <v>0</v>
      </c>
      <c r="F10" s="223">
        <v>183000000</v>
      </c>
      <c r="G10" s="164">
        <f t="shared" si="4"/>
        <v>183000000</v>
      </c>
      <c r="H10" s="223">
        <v>0</v>
      </c>
      <c r="I10" s="223">
        <v>0</v>
      </c>
      <c r="J10" s="165">
        <f t="shared" si="2"/>
        <v>0</v>
      </c>
      <c r="K10" s="222">
        <v>0</v>
      </c>
      <c r="L10" s="165">
        <v>0</v>
      </c>
      <c r="M10" s="165">
        <v>0</v>
      </c>
      <c r="N10" s="165">
        <f t="shared" si="3"/>
        <v>0</v>
      </c>
      <c r="O10" s="165">
        <f t="shared" si="0"/>
        <v>183000000</v>
      </c>
      <c r="P10" s="282">
        <f t="shared" si="0"/>
        <v>183000000</v>
      </c>
      <c r="Q10" s="170"/>
      <c r="R10" s="170"/>
      <c r="S10" s="170"/>
      <c r="T10" s="170"/>
    </row>
    <row r="11" spans="1:20" s="171" customFormat="1" ht="43.5" customHeight="1">
      <c r="A11" s="433" t="s">
        <v>914</v>
      </c>
      <c r="B11" s="222">
        <v>0</v>
      </c>
      <c r="C11" s="166">
        <v>0</v>
      </c>
      <c r="D11" s="165">
        <f t="shared" si="1"/>
        <v>0</v>
      </c>
      <c r="E11" s="223">
        <v>0</v>
      </c>
      <c r="F11" s="434">
        <v>495000000</v>
      </c>
      <c r="G11" s="164">
        <f t="shared" si="4"/>
        <v>495000000</v>
      </c>
      <c r="H11" s="223">
        <v>0</v>
      </c>
      <c r="I11" s="223">
        <v>0</v>
      </c>
      <c r="J11" s="165">
        <f t="shared" si="2"/>
        <v>0</v>
      </c>
      <c r="K11" s="222">
        <v>0</v>
      </c>
      <c r="L11" s="165">
        <v>0</v>
      </c>
      <c r="M11" s="165">
        <v>0</v>
      </c>
      <c r="N11" s="165">
        <f t="shared" si="3"/>
        <v>0</v>
      </c>
      <c r="O11" s="165">
        <f t="shared" si="0"/>
        <v>495000000</v>
      </c>
      <c r="P11" s="282">
        <f t="shared" si="0"/>
        <v>495000000</v>
      </c>
      <c r="Q11" s="170"/>
      <c r="R11" s="170"/>
      <c r="S11" s="170"/>
      <c r="T11" s="170"/>
    </row>
    <row r="12" spans="1:20" s="171" customFormat="1" ht="43.5" customHeight="1">
      <c r="A12" s="433" t="s">
        <v>915</v>
      </c>
      <c r="B12" s="222">
        <v>0</v>
      </c>
      <c r="C12" s="166">
        <v>0</v>
      </c>
      <c r="D12" s="165">
        <f t="shared" si="1"/>
        <v>0</v>
      </c>
      <c r="E12" s="223">
        <v>0</v>
      </c>
      <c r="F12" s="434">
        <v>668000000</v>
      </c>
      <c r="G12" s="164">
        <f t="shared" si="4"/>
        <v>668000000</v>
      </c>
      <c r="H12" s="223">
        <v>0</v>
      </c>
      <c r="I12" s="434">
        <v>250742270</v>
      </c>
      <c r="J12" s="165">
        <f t="shared" si="2"/>
        <v>250742270</v>
      </c>
      <c r="K12" s="222">
        <v>0</v>
      </c>
      <c r="L12" s="165">
        <v>0</v>
      </c>
      <c r="M12" s="165">
        <v>0</v>
      </c>
      <c r="N12" s="165">
        <f t="shared" si="3"/>
        <v>0</v>
      </c>
      <c r="O12" s="165">
        <f t="shared" si="0"/>
        <v>918742270</v>
      </c>
      <c r="P12" s="282">
        <f t="shared" si="0"/>
        <v>918742270</v>
      </c>
      <c r="Q12" s="170"/>
      <c r="R12" s="170"/>
      <c r="S12" s="170"/>
      <c r="T12" s="170"/>
    </row>
    <row r="13" spans="1:20" s="171" customFormat="1" ht="43.5" customHeight="1">
      <c r="A13" s="433" t="s">
        <v>916</v>
      </c>
      <c r="B13" s="222">
        <v>0</v>
      </c>
      <c r="C13" s="166">
        <v>0</v>
      </c>
      <c r="D13" s="165">
        <f t="shared" si="1"/>
        <v>0</v>
      </c>
      <c r="E13" s="223">
        <v>0</v>
      </c>
      <c r="F13" s="434">
        <v>170000000</v>
      </c>
      <c r="G13" s="164">
        <f t="shared" si="4"/>
        <v>170000000</v>
      </c>
      <c r="H13" s="223">
        <v>0</v>
      </c>
      <c r="I13" s="434">
        <v>0</v>
      </c>
      <c r="J13" s="165">
        <f t="shared" si="2"/>
        <v>0</v>
      </c>
      <c r="K13" s="222">
        <v>0</v>
      </c>
      <c r="L13" s="165">
        <v>0</v>
      </c>
      <c r="M13" s="165">
        <v>0</v>
      </c>
      <c r="N13" s="165">
        <f t="shared" si="3"/>
        <v>0</v>
      </c>
      <c r="O13" s="165">
        <f t="shared" si="0"/>
        <v>170000000</v>
      </c>
      <c r="P13" s="282">
        <f t="shared" si="0"/>
        <v>170000000</v>
      </c>
      <c r="Q13" s="170"/>
      <c r="R13" s="170"/>
      <c r="S13" s="170"/>
      <c r="T13" s="170"/>
    </row>
    <row r="14" spans="1:20" s="171" customFormat="1" ht="43.5" customHeight="1">
      <c r="A14" s="433" t="s">
        <v>917</v>
      </c>
      <c r="B14" s="222">
        <v>0</v>
      </c>
      <c r="C14" s="166">
        <v>0</v>
      </c>
      <c r="D14" s="165">
        <f t="shared" si="1"/>
        <v>0</v>
      </c>
      <c r="E14" s="223">
        <v>0</v>
      </c>
      <c r="F14" s="434">
        <v>125162740</v>
      </c>
      <c r="G14" s="164">
        <f t="shared" si="4"/>
        <v>125162740</v>
      </c>
      <c r="H14" s="223">
        <v>0</v>
      </c>
      <c r="I14" s="434">
        <v>200000000</v>
      </c>
      <c r="J14" s="165">
        <f t="shared" si="2"/>
        <v>200000000</v>
      </c>
      <c r="K14" s="222">
        <v>0</v>
      </c>
      <c r="L14" s="165">
        <v>0</v>
      </c>
      <c r="M14" s="165">
        <v>0</v>
      </c>
      <c r="N14" s="165">
        <f t="shared" si="3"/>
        <v>0</v>
      </c>
      <c r="O14" s="165">
        <f t="shared" si="0"/>
        <v>325162740</v>
      </c>
      <c r="P14" s="282">
        <f t="shared" si="0"/>
        <v>325162740</v>
      </c>
      <c r="Q14" s="170"/>
      <c r="R14" s="170"/>
      <c r="S14" s="170"/>
      <c r="T14" s="170"/>
    </row>
    <row r="15" spans="1:20" s="171" customFormat="1" ht="43.5" customHeight="1">
      <c r="A15" s="433" t="s">
        <v>918</v>
      </c>
      <c r="B15" s="165">
        <v>0</v>
      </c>
      <c r="C15" s="166">
        <v>0</v>
      </c>
      <c r="D15" s="165">
        <f t="shared" si="1"/>
        <v>0</v>
      </c>
      <c r="E15" s="165">
        <v>0</v>
      </c>
      <c r="F15" s="165">
        <v>159000000</v>
      </c>
      <c r="G15" s="165">
        <f t="shared" si="4"/>
        <v>159000000</v>
      </c>
      <c r="H15" s="165">
        <v>0</v>
      </c>
      <c r="I15" s="165">
        <v>0</v>
      </c>
      <c r="J15" s="165">
        <f t="shared" si="2"/>
        <v>0</v>
      </c>
      <c r="K15" s="165">
        <v>0</v>
      </c>
      <c r="L15" s="165">
        <v>0</v>
      </c>
      <c r="M15" s="165">
        <v>0</v>
      </c>
      <c r="N15" s="165">
        <f t="shared" si="3"/>
        <v>0</v>
      </c>
      <c r="O15" s="165">
        <f t="shared" si="0"/>
        <v>159000000</v>
      </c>
      <c r="P15" s="282">
        <f t="shared" si="0"/>
        <v>159000000</v>
      </c>
      <c r="Q15" s="170"/>
      <c r="R15" s="170"/>
      <c r="S15" s="170"/>
      <c r="T15" s="170"/>
    </row>
    <row r="16" spans="1:20" s="171" customFormat="1" ht="43.5" customHeight="1" thickBot="1">
      <c r="A16" s="433" t="s">
        <v>919</v>
      </c>
      <c r="B16" s="269">
        <v>0</v>
      </c>
      <c r="C16" s="519">
        <v>0</v>
      </c>
      <c r="D16" s="269">
        <v>0</v>
      </c>
      <c r="E16" s="269">
        <v>0</v>
      </c>
      <c r="F16" s="269">
        <v>0</v>
      </c>
      <c r="G16" s="269">
        <v>0</v>
      </c>
      <c r="H16" s="269">
        <v>0</v>
      </c>
      <c r="I16" s="269">
        <v>318049057</v>
      </c>
      <c r="J16" s="269">
        <f t="shared" si="2"/>
        <v>318049057</v>
      </c>
      <c r="K16" s="269">
        <v>0</v>
      </c>
      <c r="L16" s="269">
        <v>0</v>
      </c>
      <c r="M16" s="269">
        <v>0</v>
      </c>
      <c r="N16" s="269">
        <f t="shared" si="3"/>
        <v>0</v>
      </c>
      <c r="O16" s="269">
        <f t="shared" si="0"/>
        <v>318049057</v>
      </c>
      <c r="P16" s="520">
        <f xml:space="preserve"> (D16+G16+J16+M16)</f>
        <v>318049057</v>
      </c>
      <c r="Q16" s="170"/>
      <c r="R16" s="170"/>
      <c r="S16" s="170"/>
      <c r="T16" s="170"/>
    </row>
    <row r="17" spans="1:20" s="171" customFormat="1" ht="43.5" customHeight="1" thickTop="1" thickBot="1">
      <c r="A17" s="275" t="s">
        <v>92</v>
      </c>
      <c r="B17" s="270">
        <f t="shared" ref="B17:M17" si="5">SUM(B5:B16)</f>
        <v>0</v>
      </c>
      <c r="C17" s="270">
        <f t="shared" si="5"/>
        <v>36000000</v>
      </c>
      <c r="D17" s="270">
        <f t="shared" si="5"/>
        <v>36000000</v>
      </c>
      <c r="E17" s="270">
        <f t="shared" si="5"/>
        <v>0</v>
      </c>
      <c r="F17" s="270">
        <f t="shared" si="5"/>
        <v>2769576771</v>
      </c>
      <c r="G17" s="270">
        <f t="shared" si="5"/>
        <v>2769576771</v>
      </c>
      <c r="H17" s="270">
        <f t="shared" si="5"/>
        <v>0</v>
      </c>
      <c r="I17" s="270">
        <f t="shared" si="5"/>
        <v>1278791327</v>
      </c>
      <c r="J17" s="270">
        <f t="shared" si="5"/>
        <v>1278791327</v>
      </c>
      <c r="K17" s="270">
        <f t="shared" si="5"/>
        <v>0</v>
      </c>
      <c r="L17" s="270">
        <f t="shared" si="5"/>
        <v>0</v>
      </c>
      <c r="M17" s="270">
        <f t="shared" si="5"/>
        <v>0</v>
      </c>
      <c r="N17" s="283">
        <f t="shared" si="3"/>
        <v>0</v>
      </c>
      <c r="O17" s="283">
        <f>C17:C18+F17:F18+I17:I18+L17:L18</f>
        <v>4084368098</v>
      </c>
      <c r="P17" s="284">
        <f>D17+G17+J17+M17</f>
        <v>4084368098</v>
      </c>
      <c r="Q17" s="170"/>
      <c r="R17" s="170"/>
      <c r="S17" s="170"/>
      <c r="T17" s="170"/>
    </row>
    <row r="18" spans="1:20" s="171" customFormat="1" ht="57.75" customHeight="1" thickTop="1">
      <c r="A18" s="116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16"/>
      <c r="O18" s="116"/>
      <c r="P18" s="116"/>
      <c r="Q18" s="170"/>
      <c r="R18" s="170"/>
      <c r="S18" s="170"/>
      <c r="T18" s="170"/>
    </row>
    <row r="19" spans="1:20" customFormat="1" ht="66.75" customHeight="1">
      <c r="A19" s="517"/>
      <c r="B19" s="268"/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170"/>
      <c r="R19" s="116"/>
      <c r="S19" s="116"/>
      <c r="T19" s="116"/>
    </row>
    <row r="20" spans="1:20" s="11" customFormat="1" ht="66.75" customHeight="1">
      <c r="A20" s="517"/>
      <c r="B20" s="268"/>
      <c r="C20" s="268"/>
      <c r="D20" s="268"/>
      <c r="E20" s="268"/>
      <c r="F20" s="268"/>
      <c r="G20" s="172"/>
      <c r="H20" s="268"/>
      <c r="I20" s="268"/>
      <c r="J20" s="268"/>
      <c r="K20" s="268"/>
      <c r="L20" s="268"/>
      <c r="M20" s="268"/>
      <c r="N20" s="268"/>
      <c r="O20" s="268"/>
      <c r="P20" s="268"/>
      <c r="Q20" s="116"/>
      <c r="R20" s="10"/>
      <c r="S20" s="10"/>
    </row>
    <row r="21" spans="1:20" s="11" customFormat="1" ht="66.75" customHeight="1">
      <c r="A21" s="517"/>
      <c r="B21" s="268"/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10"/>
      <c r="R21" s="10"/>
      <c r="S21" s="10"/>
    </row>
    <row r="22" spans="1:20" s="11" customFormat="1" ht="66.75" customHeight="1">
      <c r="A22" s="51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10"/>
      <c r="R22" s="10"/>
      <c r="S22" s="10"/>
    </row>
    <row r="23" spans="1:20" s="11" customFormat="1" ht="66.75" customHeight="1">
      <c r="A23" s="51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10"/>
      <c r="R23" s="10"/>
      <c r="S23" s="10"/>
    </row>
    <row r="24" spans="1:20" s="11" customFormat="1" ht="66.75" customHeight="1">
      <c r="A24" s="51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10"/>
      <c r="R24" s="10"/>
      <c r="S24" s="10"/>
    </row>
    <row r="25" spans="1:20" s="11" customFormat="1" ht="66.75" customHeight="1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</row>
    <row r="26" spans="1:20" ht="66.75" customHeight="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</sheetData>
  <mergeCells count="7">
    <mergeCell ref="N3:P3"/>
    <mergeCell ref="A2:M2"/>
    <mergeCell ref="A3:A4"/>
    <mergeCell ref="B3:D3"/>
    <mergeCell ref="E3:G3"/>
    <mergeCell ref="H3:J3"/>
    <mergeCell ref="K3:M3"/>
  </mergeCells>
  <printOptions horizontalCentered="1"/>
  <pageMargins left="0.35433070866141736" right="0.35433070866141736" top="0.8928571428571429" bottom="0.98425196850393704" header="0.51181102362204722" footer="0.51181102362204722"/>
  <pageSetup paperSize="9" scale="70" orientation="landscape" r:id="rId1"/>
  <headerFooter alignWithMargins="0">
    <oddHeader>&amp;Radatok Ft-ban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N12"/>
  <sheetViews>
    <sheetView tabSelected="1" view="pageLayout" zoomScaleSheetLayoutView="100" workbookViewId="0">
      <selection activeCell="F3" sqref="F3"/>
    </sheetView>
  </sheetViews>
  <sheetFormatPr defaultColWidth="12.44140625" defaultRowHeight="13.8"/>
  <cols>
    <col min="1" max="1" width="5.6640625" style="16" customWidth="1"/>
    <col min="2" max="2" width="30.21875" style="15" customWidth="1"/>
    <col min="3" max="3" width="10.33203125" style="16" customWidth="1"/>
    <col min="4" max="4" width="10.6640625" style="15" customWidth="1"/>
    <col min="5" max="5" width="10.88671875" style="15" customWidth="1"/>
    <col min="6" max="6" width="12.88671875" style="16" customWidth="1"/>
    <col min="7" max="7" width="11" style="16" customWidth="1"/>
    <col min="8" max="8" width="9.44140625" style="17" customWidth="1"/>
    <col min="9" max="9" width="9.88671875" style="163" customWidth="1"/>
    <col min="10" max="10" width="13.109375" style="15" customWidth="1"/>
    <col min="11" max="11" width="6.21875" style="15" customWidth="1"/>
    <col min="12" max="12" width="8.77734375" style="15" customWidth="1"/>
    <col min="13" max="13" width="9.33203125" style="15" customWidth="1"/>
    <col min="14" max="14" width="14.21875" style="15" customWidth="1"/>
    <col min="15" max="16384" width="12.44140625" style="15"/>
  </cols>
  <sheetData>
    <row r="1" spans="1:14" s="521" customFormat="1">
      <c r="A1" s="706" t="s">
        <v>753</v>
      </c>
      <c r="B1" s="706" t="s">
        <v>30</v>
      </c>
      <c r="C1" s="706" t="s">
        <v>31</v>
      </c>
      <c r="D1" s="706" t="s">
        <v>32</v>
      </c>
      <c r="E1" s="706" t="s">
        <v>33</v>
      </c>
      <c r="F1" s="706" t="s">
        <v>34</v>
      </c>
      <c r="G1" s="706"/>
      <c r="H1" s="706" t="s">
        <v>35</v>
      </c>
      <c r="I1" s="706"/>
      <c r="J1" s="706" t="s">
        <v>36</v>
      </c>
      <c r="K1" s="706" t="s">
        <v>592</v>
      </c>
      <c r="L1" s="706"/>
      <c r="M1" s="706"/>
      <c r="N1" s="706" t="s">
        <v>37</v>
      </c>
    </row>
    <row r="2" spans="1:14" s="521" customFormat="1" ht="103.8" customHeight="1">
      <c r="A2" s="706"/>
      <c r="B2" s="706"/>
      <c r="C2" s="706"/>
      <c r="D2" s="706"/>
      <c r="E2" s="706"/>
      <c r="F2" s="522" t="s">
        <v>650</v>
      </c>
      <c r="G2" s="522" t="s">
        <v>38</v>
      </c>
      <c r="H2" s="522" t="s">
        <v>39</v>
      </c>
      <c r="I2" s="523" t="s">
        <v>40</v>
      </c>
      <c r="J2" s="706"/>
      <c r="K2" s="522" t="s">
        <v>593</v>
      </c>
      <c r="L2" s="522" t="s">
        <v>594</v>
      </c>
      <c r="M2" s="522" t="s">
        <v>866</v>
      </c>
      <c r="N2" s="706"/>
    </row>
    <row r="3" spans="1:14" s="157" customFormat="1" ht="76.2" customHeight="1">
      <c r="A3" s="149" t="s">
        <v>8</v>
      </c>
      <c r="B3" s="158" t="s">
        <v>879</v>
      </c>
      <c r="C3" s="149" t="s">
        <v>874</v>
      </c>
      <c r="D3" s="149" t="s">
        <v>875</v>
      </c>
      <c r="E3" s="150">
        <v>1</v>
      </c>
      <c r="F3" s="151" t="s">
        <v>876</v>
      </c>
      <c r="G3" s="151" t="s">
        <v>877</v>
      </c>
      <c r="H3" s="152">
        <v>676612</v>
      </c>
      <c r="I3" s="153">
        <v>257113</v>
      </c>
      <c r="J3" s="154" t="s">
        <v>937</v>
      </c>
      <c r="K3" s="155">
        <v>0</v>
      </c>
      <c r="L3" s="155">
        <v>0</v>
      </c>
      <c r="M3" s="155">
        <v>1</v>
      </c>
      <c r="N3" s="156" t="s">
        <v>878</v>
      </c>
    </row>
    <row r="4" spans="1:14" s="157" customFormat="1" ht="30" customHeight="1">
      <c r="A4" s="529" t="s">
        <v>9</v>
      </c>
      <c r="B4" s="197" t="s">
        <v>820</v>
      </c>
      <c r="C4" s="14" t="s">
        <v>874</v>
      </c>
      <c r="D4" s="14" t="s">
        <v>875</v>
      </c>
      <c r="E4" s="14">
        <v>1</v>
      </c>
      <c r="F4" s="14" t="s">
        <v>920</v>
      </c>
      <c r="G4" s="14" t="s">
        <v>921</v>
      </c>
      <c r="H4" s="160">
        <v>2125000</v>
      </c>
      <c r="I4" s="159">
        <v>850000</v>
      </c>
      <c r="J4" s="14" t="s">
        <v>922</v>
      </c>
      <c r="K4" s="161">
        <v>1</v>
      </c>
      <c r="L4" s="161">
        <v>0</v>
      </c>
      <c r="M4" s="161">
        <v>0</v>
      </c>
      <c r="N4" s="197" t="s">
        <v>878</v>
      </c>
    </row>
    <row r="5" spans="1:14" s="162" customFormat="1" ht="34.200000000000003" customHeight="1">
      <c r="A5" s="529" t="s">
        <v>94</v>
      </c>
      <c r="B5" s="197" t="s">
        <v>923</v>
      </c>
      <c r="C5" s="14" t="s">
        <v>874</v>
      </c>
      <c r="D5" s="529" t="s">
        <v>875</v>
      </c>
      <c r="E5" s="14">
        <v>1</v>
      </c>
      <c r="F5" s="14" t="s">
        <v>920</v>
      </c>
      <c r="G5" s="14" t="s">
        <v>921</v>
      </c>
      <c r="H5" s="160">
        <v>360000</v>
      </c>
      <c r="I5" s="159">
        <v>144000</v>
      </c>
      <c r="J5" s="14" t="s">
        <v>922</v>
      </c>
      <c r="K5" s="161">
        <v>1</v>
      </c>
      <c r="L5" s="161">
        <v>0</v>
      </c>
      <c r="M5" s="161">
        <v>0</v>
      </c>
      <c r="N5" s="197" t="s">
        <v>878</v>
      </c>
    </row>
    <row r="6" spans="1:14" s="162" customFormat="1" ht="34.200000000000003" customHeight="1">
      <c r="A6" s="529" t="s">
        <v>10</v>
      </c>
      <c r="B6" s="197" t="s">
        <v>924</v>
      </c>
      <c r="C6" s="14" t="s">
        <v>874</v>
      </c>
      <c r="D6" s="14" t="s">
        <v>875</v>
      </c>
      <c r="E6" s="14">
        <v>1</v>
      </c>
      <c r="F6" s="14" t="s">
        <v>920</v>
      </c>
      <c r="G6" s="14" t="s">
        <v>925</v>
      </c>
      <c r="H6" s="160">
        <v>5058</v>
      </c>
      <c r="I6" s="159">
        <v>2023</v>
      </c>
      <c r="J6" s="14" t="s">
        <v>922</v>
      </c>
      <c r="K6" s="161">
        <v>1</v>
      </c>
      <c r="L6" s="161">
        <v>0</v>
      </c>
      <c r="M6" s="161">
        <v>0</v>
      </c>
      <c r="N6" s="197" t="s">
        <v>878</v>
      </c>
    </row>
    <row r="7" spans="1:14" s="162" customFormat="1" ht="31.8" customHeight="1">
      <c r="A7" s="529" t="s">
        <v>96</v>
      </c>
      <c r="B7" s="197" t="s">
        <v>926</v>
      </c>
      <c r="C7" s="14" t="s">
        <v>874</v>
      </c>
      <c r="D7" s="14" t="s">
        <v>875</v>
      </c>
      <c r="E7" s="14">
        <v>1</v>
      </c>
      <c r="F7" s="14" t="s">
        <v>920</v>
      </c>
      <c r="G7" s="14" t="s">
        <v>925</v>
      </c>
      <c r="H7" s="160">
        <v>325000</v>
      </c>
      <c r="I7" s="159">
        <v>130000</v>
      </c>
      <c r="J7" s="14" t="s">
        <v>922</v>
      </c>
      <c r="K7" s="161">
        <v>1</v>
      </c>
      <c r="L7" s="161">
        <v>0</v>
      </c>
      <c r="M7" s="161">
        <v>0</v>
      </c>
      <c r="N7" s="197" t="s">
        <v>878</v>
      </c>
    </row>
    <row r="8" spans="1:14" s="162" customFormat="1" ht="33.6" customHeight="1">
      <c r="A8" s="529" t="s">
        <v>97</v>
      </c>
      <c r="B8" s="197" t="s">
        <v>927</v>
      </c>
      <c r="C8" s="14" t="s">
        <v>874</v>
      </c>
      <c r="D8" s="14" t="s">
        <v>875</v>
      </c>
      <c r="E8" s="14">
        <v>1</v>
      </c>
      <c r="F8" s="14" t="s">
        <v>920</v>
      </c>
      <c r="G8" s="14" t="s">
        <v>925</v>
      </c>
      <c r="H8" s="160">
        <v>392500</v>
      </c>
      <c r="I8" s="159">
        <v>157000</v>
      </c>
      <c r="J8" s="14" t="s">
        <v>922</v>
      </c>
      <c r="K8" s="161">
        <v>1</v>
      </c>
      <c r="L8" s="161">
        <v>0</v>
      </c>
      <c r="M8" s="161">
        <v>0</v>
      </c>
      <c r="N8" s="197" t="s">
        <v>878</v>
      </c>
    </row>
    <row r="9" spans="1:14" ht="68.400000000000006" customHeight="1">
      <c r="A9" s="529" t="s">
        <v>109</v>
      </c>
      <c r="B9" s="197" t="s">
        <v>933</v>
      </c>
      <c r="C9" s="14" t="s">
        <v>928</v>
      </c>
      <c r="D9" s="14" t="s">
        <v>875</v>
      </c>
      <c r="E9" s="14">
        <v>1</v>
      </c>
      <c r="F9" s="14" t="s">
        <v>929</v>
      </c>
      <c r="G9" s="14" t="s">
        <v>930</v>
      </c>
      <c r="H9" s="160">
        <v>585248</v>
      </c>
      <c r="I9" s="159">
        <v>234099</v>
      </c>
      <c r="J9" s="14" t="s">
        <v>931</v>
      </c>
      <c r="K9" s="161">
        <v>0</v>
      </c>
      <c r="L9" s="161">
        <v>0</v>
      </c>
      <c r="M9" s="161">
        <v>1</v>
      </c>
      <c r="N9" s="197" t="s">
        <v>878</v>
      </c>
    </row>
    <row r="10" spans="1:14" ht="15" customHeight="1">
      <c r="A10" s="707" t="s">
        <v>110</v>
      </c>
      <c r="B10" s="708" t="s">
        <v>932</v>
      </c>
      <c r="C10" s="707" t="s">
        <v>874</v>
      </c>
      <c r="D10" s="707" t="s">
        <v>875</v>
      </c>
      <c r="E10" s="707">
        <v>1</v>
      </c>
      <c r="F10" s="709" t="s">
        <v>920</v>
      </c>
      <c r="G10" s="709" t="s">
        <v>921</v>
      </c>
      <c r="H10" s="712">
        <v>143397</v>
      </c>
      <c r="I10" s="713">
        <v>54491</v>
      </c>
      <c r="J10" s="707" t="s">
        <v>922</v>
      </c>
      <c r="K10" s="711">
        <v>0</v>
      </c>
      <c r="L10" s="711">
        <v>0</v>
      </c>
      <c r="M10" s="711">
        <v>1</v>
      </c>
      <c r="N10" s="708" t="s">
        <v>878</v>
      </c>
    </row>
    <row r="11" spans="1:14" ht="16.2" customHeight="1">
      <c r="A11" s="707"/>
      <c r="B11" s="708"/>
      <c r="C11" s="707"/>
      <c r="D11" s="707"/>
      <c r="E11" s="707"/>
      <c r="F11" s="710"/>
      <c r="G11" s="710"/>
      <c r="H11" s="712"/>
      <c r="I11" s="713"/>
      <c r="J11" s="707"/>
      <c r="K11" s="711"/>
      <c r="L11" s="711"/>
      <c r="M11" s="711"/>
      <c r="N11" s="708"/>
    </row>
    <row r="12" spans="1:14" s="542" customFormat="1" ht="13.2" customHeight="1">
      <c r="A12" s="538"/>
      <c r="B12" s="539"/>
      <c r="C12" s="538"/>
      <c r="D12" s="539"/>
      <c r="E12" s="539"/>
      <c r="F12" s="538"/>
      <c r="G12" s="538"/>
      <c r="H12" s="540"/>
      <c r="I12" s="541"/>
      <c r="J12" s="539"/>
      <c r="K12" s="539"/>
      <c r="L12" s="539"/>
      <c r="M12" s="539"/>
      <c r="N12" s="539"/>
    </row>
  </sheetData>
  <mergeCells count="24">
    <mergeCell ref="M10:M11"/>
    <mergeCell ref="N10:N11"/>
    <mergeCell ref="G10:G11"/>
    <mergeCell ref="H10:H11"/>
    <mergeCell ref="I10:I11"/>
    <mergeCell ref="J10:J11"/>
    <mergeCell ref="K10:K11"/>
    <mergeCell ref="L10:L11"/>
    <mergeCell ref="H1:I1"/>
    <mergeCell ref="J1:J2"/>
    <mergeCell ref="K1:M1"/>
    <mergeCell ref="N1:N2"/>
    <mergeCell ref="A10:A11"/>
    <mergeCell ref="B10:B11"/>
    <mergeCell ref="C10:C11"/>
    <mergeCell ref="D10:D11"/>
    <mergeCell ref="E10:E11"/>
    <mergeCell ref="F10:F11"/>
    <mergeCell ref="A1:A2"/>
    <mergeCell ref="B1:B2"/>
    <mergeCell ref="C1:C2"/>
    <mergeCell ref="D1:D2"/>
    <mergeCell ref="E1:E2"/>
    <mergeCell ref="F1:G1"/>
  </mergeCells>
  <pageMargins left="0.74803149606299213" right="0.9055118110236221" top="1.1417322834645669" bottom="0.98425196850393704" header="0.51181102362204722" footer="0.51181102362204722"/>
  <pageSetup paperSize="9" scale="80" orientation="landscape" r:id="rId1"/>
  <headerFooter alignWithMargins="0">
    <oddHeader>&amp;C&amp;"Times New Roman,Félkövér"&amp;12
 3.4.3 Közbeszerzési terv 2024&amp;"Times New Roman,Normál". &amp;R.
../2024. (II. ...) önkormányzati rendelet melléklete</oddHeader>
    <oddFooter>&amp;C&amp;7&amp;Z&amp;F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G24"/>
  <sheetViews>
    <sheetView view="pageLayout" topLeftCell="A16" zoomScaleSheetLayoutView="100" workbookViewId="0">
      <selection activeCell="C26" sqref="C26"/>
    </sheetView>
  </sheetViews>
  <sheetFormatPr defaultColWidth="9.109375" defaultRowHeight="15.6"/>
  <cols>
    <col min="1" max="1" width="4" style="33" bestFit="1" customWidth="1"/>
    <col min="2" max="2" width="42.33203125" style="33" customWidth="1"/>
    <col min="3" max="3" width="15.33203125" style="52" customWidth="1"/>
    <col min="4" max="4" width="16.109375" style="33" customWidth="1"/>
    <col min="5" max="5" width="15" style="33" customWidth="1"/>
    <col min="6" max="6" width="34" style="33" customWidth="1"/>
    <col min="7" max="16384" width="9.109375" style="33"/>
  </cols>
  <sheetData>
    <row r="1" spans="1:7" ht="30" customHeight="1">
      <c r="A1" s="714" t="s">
        <v>427</v>
      </c>
      <c r="B1" s="715"/>
      <c r="C1" s="715"/>
      <c r="D1" s="715"/>
      <c r="E1" s="715"/>
      <c r="F1" s="715"/>
    </row>
    <row r="2" spans="1:7" ht="31.2">
      <c r="A2" s="34"/>
      <c r="B2" s="35" t="s">
        <v>42</v>
      </c>
      <c r="C2" s="36" t="s">
        <v>43</v>
      </c>
      <c r="D2" s="35" t="s">
        <v>44</v>
      </c>
      <c r="E2" s="35" t="s">
        <v>45</v>
      </c>
      <c r="F2" s="35" t="s">
        <v>6</v>
      </c>
    </row>
    <row r="3" spans="1:7">
      <c r="A3" s="34">
        <v>1</v>
      </c>
      <c r="B3" s="37" t="s">
        <v>473</v>
      </c>
      <c r="C3" s="38" t="s">
        <v>47</v>
      </c>
      <c r="D3" s="39" t="s">
        <v>48</v>
      </c>
      <c r="E3" s="40">
        <v>7000</v>
      </c>
      <c r="F3" s="39" t="s">
        <v>61</v>
      </c>
    </row>
    <row r="4" spans="1:7">
      <c r="A4" s="34">
        <f t="shared" ref="A4:A9" si="0">A3+1</f>
        <v>2</v>
      </c>
      <c r="B4" s="37" t="s">
        <v>474</v>
      </c>
      <c r="C4" s="38" t="s">
        <v>49</v>
      </c>
      <c r="D4" s="39" t="s">
        <v>50</v>
      </c>
      <c r="E4" s="40">
        <v>9700</v>
      </c>
      <c r="F4" s="39" t="s">
        <v>61</v>
      </c>
    </row>
    <row r="5" spans="1:7">
      <c r="A5" s="34">
        <f t="shared" si="0"/>
        <v>3</v>
      </c>
      <c r="B5" s="37" t="s">
        <v>475</v>
      </c>
      <c r="C5" s="38" t="s">
        <v>51</v>
      </c>
      <c r="D5" s="39" t="s">
        <v>52</v>
      </c>
      <c r="E5" s="40">
        <v>4900</v>
      </c>
      <c r="F5" s="39" t="s">
        <v>61</v>
      </c>
    </row>
    <row r="6" spans="1:7">
      <c r="A6" s="34">
        <f t="shared" si="0"/>
        <v>4</v>
      </c>
      <c r="B6" s="37" t="s">
        <v>476</v>
      </c>
      <c r="C6" s="38" t="s">
        <v>53</v>
      </c>
      <c r="D6" s="39" t="s">
        <v>54</v>
      </c>
      <c r="E6" s="40">
        <v>48000</v>
      </c>
      <c r="F6" s="39" t="s">
        <v>691</v>
      </c>
    </row>
    <row r="7" spans="1:7">
      <c r="A7" s="34">
        <f t="shared" si="0"/>
        <v>5</v>
      </c>
      <c r="B7" s="37" t="s">
        <v>477</v>
      </c>
      <c r="C7" s="38" t="s">
        <v>55</v>
      </c>
      <c r="D7" s="39" t="s">
        <v>56</v>
      </c>
      <c r="E7" s="40">
        <v>14000</v>
      </c>
      <c r="F7" s="39" t="s">
        <v>61</v>
      </c>
    </row>
    <row r="8" spans="1:7">
      <c r="A8" s="34">
        <f t="shared" si="0"/>
        <v>6</v>
      </c>
      <c r="B8" s="37" t="s">
        <v>478</v>
      </c>
      <c r="C8" s="38" t="s">
        <v>57</v>
      </c>
      <c r="D8" s="39" t="s">
        <v>58</v>
      </c>
      <c r="E8" s="40">
        <v>22300</v>
      </c>
      <c r="F8" s="39" t="s">
        <v>61</v>
      </c>
    </row>
    <row r="9" spans="1:7">
      <c r="A9" s="34">
        <f t="shared" si="0"/>
        <v>7</v>
      </c>
      <c r="B9" s="41" t="s">
        <v>479</v>
      </c>
      <c r="C9" s="38" t="s">
        <v>90</v>
      </c>
      <c r="D9" s="39" t="s">
        <v>91</v>
      </c>
      <c r="E9" s="40">
        <v>28000</v>
      </c>
      <c r="F9" s="39" t="s">
        <v>61</v>
      </c>
      <c r="G9" s="42"/>
    </row>
    <row r="10" spans="1:7" s="46" customFormat="1">
      <c r="A10" s="719">
        <v>8</v>
      </c>
      <c r="B10" s="716" t="s">
        <v>480</v>
      </c>
      <c r="C10" s="43" t="s">
        <v>428</v>
      </c>
      <c r="D10" s="44" t="s">
        <v>429</v>
      </c>
      <c r="E10" s="45">
        <v>7412</v>
      </c>
      <c r="F10" s="44" t="s">
        <v>46</v>
      </c>
    </row>
    <row r="11" spans="1:7" s="46" customFormat="1">
      <c r="A11" s="720"/>
      <c r="B11" s="717"/>
      <c r="C11" s="43" t="s">
        <v>430</v>
      </c>
      <c r="D11" s="44" t="s">
        <v>431</v>
      </c>
      <c r="E11" s="45">
        <v>29850</v>
      </c>
      <c r="F11" s="44" t="s">
        <v>46</v>
      </c>
    </row>
    <row r="12" spans="1:7" s="46" customFormat="1" ht="16.5" customHeight="1">
      <c r="A12" s="721"/>
      <c r="B12" s="718"/>
      <c r="C12" s="43" t="s">
        <v>432</v>
      </c>
      <c r="D12" s="44" t="s">
        <v>433</v>
      </c>
      <c r="E12" s="45">
        <v>13738</v>
      </c>
      <c r="F12" s="44" t="s">
        <v>46</v>
      </c>
    </row>
    <row r="13" spans="1:7" s="46" customFormat="1">
      <c r="A13" s="47">
        <v>9</v>
      </c>
      <c r="B13" s="48" t="s">
        <v>754</v>
      </c>
      <c r="C13" s="43">
        <v>219</v>
      </c>
      <c r="D13" s="44" t="s">
        <v>59</v>
      </c>
      <c r="E13" s="45">
        <v>159800</v>
      </c>
      <c r="F13" s="44" t="s">
        <v>46</v>
      </c>
    </row>
    <row r="14" spans="1:7">
      <c r="A14" s="34">
        <v>10</v>
      </c>
      <c r="B14" s="37" t="s">
        <v>755</v>
      </c>
      <c r="C14" s="38" t="s">
        <v>60</v>
      </c>
      <c r="D14" s="44" t="s">
        <v>481</v>
      </c>
      <c r="E14" s="40">
        <v>140000</v>
      </c>
      <c r="F14" s="39" t="s">
        <v>61</v>
      </c>
    </row>
    <row r="15" spans="1:7">
      <c r="A15" s="34">
        <v>11</v>
      </c>
      <c r="B15" s="37" t="s">
        <v>570</v>
      </c>
      <c r="C15" s="38" t="s">
        <v>482</v>
      </c>
      <c r="D15" s="39" t="s">
        <v>483</v>
      </c>
      <c r="E15" s="40">
        <v>374000</v>
      </c>
      <c r="F15" s="39" t="s">
        <v>61</v>
      </c>
    </row>
    <row r="16" spans="1:7" ht="31.2">
      <c r="A16" s="34">
        <v>12</v>
      </c>
      <c r="B16" s="37" t="s">
        <v>571</v>
      </c>
      <c r="C16" s="38" t="s">
        <v>484</v>
      </c>
      <c r="D16" s="39" t="s">
        <v>485</v>
      </c>
      <c r="E16" s="40">
        <v>423000</v>
      </c>
      <c r="F16" s="39" t="s">
        <v>61</v>
      </c>
    </row>
    <row r="17" spans="1:6" ht="20.100000000000001" customHeight="1">
      <c r="A17" s="34">
        <v>12</v>
      </c>
      <c r="B17" s="37" t="s">
        <v>62</v>
      </c>
      <c r="C17" s="38" t="s">
        <v>64</v>
      </c>
      <c r="D17" s="39" t="s">
        <v>65</v>
      </c>
      <c r="E17" s="40">
        <v>6500</v>
      </c>
      <c r="F17" s="39" t="s">
        <v>61</v>
      </c>
    </row>
    <row r="18" spans="1:6" ht="20.100000000000001" customHeight="1">
      <c r="A18" s="34">
        <v>13</v>
      </c>
      <c r="B18" s="37" t="s">
        <v>62</v>
      </c>
      <c r="C18" s="38" t="s">
        <v>66</v>
      </c>
      <c r="D18" s="39" t="s">
        <v>67</v>
      </c>
      <c r="E18" s="40">
        <v>4100</v>
      </c>
      <c r="F18" s="39" t="s">
        <v>61</v>
      </c>
    </row>
    <row r="19" spans="1:6" ht="33.75" customHeight="1">
      <c r="A19" s="34">
        <v>14</v>
      </c>
      <c r="B19" s="37" t="s">
        <v>62</v>
      </c>
      <c r="C19" s="38" t="s">
        <v>486</v>
      </c>
      <c r="D19" s="39" t="s">
        <v>487</v>
      </c>
      <c r="E19" s="40">
        <v>5500</v>
      </c>
      <c r="F19" s="39" t="s">
        <v>61</v>
      </c>
    </row>
    <row r="20" spans="1:6">
      <c r="A20" s="34">
        <v>15</v>
      </c>
      <c r="B20" s="37" t="s">
        <v>62</v>
      </c>
      <c r="C20" s="38" t="s">
        <v>68</v>
      </c>
      <c r="D20" s="39" t="s">
        <v>69</v>
      </c>
      <c r="E20" s="40">
        <v>4660</v>
      </c>
      <c r="F20" s="39" t="s">
        <v>61</v>
      </c>
    </row>
    <row r="21" spans="1:6">
      <c r="A21" s="34">
        <v>16</v>
      </c>
      <c r="B21" s="37" t="s">
        <v>63</v>
      </c>
      <c r="C21" s="38" t="s">
        <v>70</v>
      </c>
      <c r="D21" s="39" t="s">
        <v>71</v>
      </c>
      <c r="E21" s="40">
        <v>2640</v>
      </c>
      <c r="F21" s="39" t="s">
        <v>61</v>
      </c>
    </row>
    <row r="22" spans="1:6" ht="31.2">
      <c r="A22" s="34">
        <v>17</v>
      </c>
      <c r="B22" s="37" t="s">
        <v>488</v>
      </c>
      <c r="C22" s="38" t="s">
        <v>489</v>
      </c>
      <c r="D22" s="39" t="s">
        <v>513</v>
      </c>
      <c r="E22" s="40">
        <v>3000</v>
      </c>
      <c r="F22" s="39" t="s">
        <v>61</v>
      </c>
    </row>
    <row r="23" spans="1:6">
      <c r="A23" s="34">
        <v>18</v>
      </c>
      <c r="B23" s="37" t="s">
        <v>491</v>
      </c>
      <c r="C23" s="38" t="s">
        <v>490</v>
      </c>
      <c r="D23" s="39" t="s">
        <v>514</v>
      </c>
      <c r="E23" s="40">
        <v>5800</v>
      </c>
      <c r="F23" s="39" t="s">
        <v>61</v>
      </c>
    </row>
    <row r="24" spans="1:6">
      <c r="A24" s="34"/>
      <c r="B24" s="49" t="s">
        <v>4</v>
      </c>
      <c r="C24" s="50"/>
      <c r="D24" s="49"/>
      <c r="E24" s="51">
        <f>SUM(E3:E23)</f>
        <v>1313900</v>
      </c>
      <c r="F24" s="34"/>
    </row>
  </sheetData>
  <mergeCells count="3">
    <mergeCell ref="A1:F1"/>
    <mergeCell ref="B10:B12"/>
    <mergeCell ref="A10:A12"/>
  </mergeCells>
  <phoneticPr fontId="13" type="noConversion"/>
  <printOptions horizontalCentered="1"/>
  <pageMargins left="0.39370078740157483" right="0.39370078740157483" top="0.98425196850393704" bottom="0.59055118110236227" header="0.69166666666666665" footer="0.31496062992125984"/>
  <pageSetup paperSize="9" orientation="landscape" horizontalDpi="200" verticalDpi="200" r:id="rId1"/>
  <headerFooter alignWithMargins="0">
    <oddHeader>&amp;C&amp;"Arial CE,Félkövér"3.4.4. Jelzáloggal terhelhető jelentősebb ingatlanok</oddHeader>
    <oddFooter>&amp;C&amp;7&amp;Z&amp;F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K28"/>
  <sheetViews>
    <sheetView topLeftCell="A10" workbookViewId="0">
      <selection activeCell="B28" sqref="B28"/>
    </sheetView>
  </sheetViews>
  <sheetFormatPr defaultColWidth="9.109375" defaultRowHeight="13.2"/>
  <cols>
    <col min="1" max="1" width="7.33203125" style="373" customWidth="1"/>
    <col min="2" max="2" width="26.109375" style="373" customWidth="1"/>
    <col min="3" max="3" width="7.6640625" style="373" customWidth="1"/>
    <col min="4" max="4" width="10.5546875" style="373" customWidth="1"/>
    <col min="5" max="5" width="9.88671875" style="373" customWidth="1"/>
    <col min="6" max="8" width="9.6640625" style="462" bestFit="1" customWidth="1"/>
    <col min="9" max="9" width="9.33203125" style="462" customWidth="1"/>
    <col min="10" max="10" width="12" style="462" customWidth="1"/>
    <col min="11" max="11" width="17" style="373" customWidth="1"/>
    <col min="12" max="16384" width="9.109375" style="373"/>
  </cols>
  <sheetData>
    <row r="1" spans="1:11" ht="13.8">
      <c r="A1" s="738" t="s">
        <v>867</v>
      </c>
      <c r="B1" s="738"/>
      <c r="C1" s="738"/>
      <c r="D1" s="738"/>
      <c r="E1" s="738"/>
      <c r="F1" s="739"/>
      <c r="G1" s="739"/>
      <c r="H1" s="739"/>
      <c r="I1" s="739"/>
      <c r="J1" s="739"/>
      <c r="K1" s="739"/>
    </row>
    <row r="2" spans="1:11" ht="9" customHeight="1">
      <c r="A2" s="401"/>
      <c r="B2" s="401"/>
      <c r="C2" s="401"/>
      <c r="D2" s="401"/>
      <c r="E2" s="401"/>
      <c r="F2" s="401"/>
      <c r="G2" s="401"/>
      <c r="H2" s="401"/>
      <c r="I2" s="401"/>
      <c r="J2" s="401"/>
      <c r="K2" s="400"/>
    </row>
    <row r="3" spans="1:11" ht="12.75" customHeight="1">
      <c r="A3" s="740" t="s">
        <v>794</v>
      </c>
      <c r="B3" s="741" t="s">
        <v>0</v>
      </c>
      <c r="C3" s="740" t="s">
        <v>810</v>
      </c>
      <c r="D3" s="741" t="s">
        <v>792</v>
      </c>
      <c r="E3" s="742">
        <v>45291</v>
      </c>
      <c r="F3" s="744"/>
      <c r="G3" s="744"/>
      <c r="H3" s="744"/>
      <c r="I3" s="744"/>
      <c r="J3" s="745"/>
      <c r="K3" s="727" t="s">
        <v>4</v>
      </c>
    </row>
    <row r="4" spans="1:11" ht="22.5" customHeight="1">
      <c r="A4" s="740"/>
      <c r="B4" s="741"/>
      <c r="C4" s="740"/>
      <c r="D4" s="741"/>
      <c r="E4" s="743"/>
      <c r="F4" s="461">
        <v>2024</v>
      </c>
      <c r="G4" s="461">
        <v>2025</v>
      </c>
      <c r="H4" s="461">
        <v>2026</v>
      </c>
      <c r="I4" s="461">
        <v>2027</v>
      </c>
      <c r="J4" s="399" t="s">
        <v>809</v>
      </c>
      <c r="K4" s="746"/>
    </row>
    <row r="5" spans="1:11" ht="14.4" customHeight="1">
      <c r="A5" s="724" t="s">
        <v>808</v>
      </c>
      <c r="B5" s="725"/>
      <c r="C5" s="725"/>
      <c r="D5" s="725"/>
      <c r="E5" s="725"/>
      <c r="F5" s="725"/>
      <c r="G5" s="725"/>
      <c r="H5" s="725"/>
      <c r="I5" s="725"/>
      <c r="J5" s="726"/>
      <c r="K5" s="395" t="s">
        <v>756</v>
      </c>
    </row>
    <row r="6" spans="1:11" ht="20.25" customHeight="1">
      <c r="A6" s="397">
        <v>4311105</v>
      </c>
      <c r="B6" s="396" t="s">
        <v>807</v>
      </c>
      <c r="C6" s="461" t="s">
        <v>806</v>
      </c>
      <c r="D6" s="394">
        <v>199993891</v>
      </c>
      <c r="E6" s="394">
        <v>99985891</v>
      </c>
      <c r="F6" s="394">
        <v>22224000</v>
      </c>
      <c r="G6" s="394">
        <v>22224000</v>
      </c>
      <c r="H6" s="394">
        <v>22224000</v>
      </c>
      <c r="I6" s="394">
        <v>22224000</v>
      </c>
      <c r="J6" s="394">
        <v>11089891</v>
      </c>
      <c r="K6" s="394">
        <f>SUM(F6:J6)</f>
        <v>99985891</v>
      </c>
    </row>
    <row r="7" spans="1:11">
      <c r="A7" s="393"/>
      <c r="B7" s="393" t="s">
        <v>799</v>
      </c>
      <c r="C7" s="392"/>
      <c r="D7" s="390"/>
      <c r="E7" s="390"/>
      <c r="F7" s="390">
        <v>2583253</v>
      </c>
      <c r="G7" s="390">
        <v>1956536</v>
      </c>
      <c r="H7" s="390">
        <v>1329820</v>
      </c>
      <c r="I7" s="390">
        <v>702931</v>
      </c>
      <c r="J7" s="390">
        <v>45999</v>
      </c>
      <c r="K7" s="390">
        <f>SUM(F7:J7)</f>
        <v>6618539</v>
      </c>
    </row>
    <row r="8" spans="1:11" ht="14.4" customHeight="1">
      <c r="A8" s="724" t="s">
        <v>805</v>
      </c>
      <c r="B8" s="725"/>
      <c r="C8" s="725"/>
      <c r="D8" s="725"/>
      <c r="E8" s="725"/>
      <c r="F8" s="725"/>
      <c r="G8" s="725"/>
      <c r="H8" s="725"/>
      <c r="I8" s="725"/>
      <c r="J8" s="726"/>
      <c r="K8" s="395" t="s">
        <v>756</v>
      </c>
    </row>
    <row r="9" spans="1:11" ht="24.75" customHeight="1">
      <c r="A9" s="397">
        <v>4311110</v>
      </c>
      <c r="B9" s="396" t="s">
        <v>804</v>
      </c>
      <c r="C9" s="727">
        <v>2020</v>
      </c>
      <c r="D9" s="394">
        <v>5280600</v>
      </c>
      <c r="E9" s="394">
        <v>560000</v>
      </c>
      <c r="F9" s="394">
        <v>560600</v>
      </c>
      <c r="G9" s="395"/>
      <c r="H9" s="395"/>
      <c r="I9" s="395"/>
      <c r="J9" s="395"/>
      <c r="K9" s="394">
        <f t="shared" ref="K9:K20" si="0">SUM(F9:J9)</f>
        <v>560600</v>
      </c>
    </row>
    <row r="10" spans="1:11">
      <c r="A10" s="393"/>
      <c r="B10" s="393" t="s">
        <v>799</v>
      </c>
      <c r="C10" s="728"/>
      <c r="D10" s="390" t="s">
        <v>12</v>
      </c>
      <c r="E10" s="390"/>
      <c r="F10" s="390">
        <v>6037</v>
      </c>
      <c r="G10" s="391"/>
      <c r="H10" s="391"/>
      <c r="I10" s="391"/>
      <c r="J10" s="391"/>
      <c r="K10" s="394">
        <f t="shared" si="0"/>
        <v>6037</v>
      </c>
    </row>
    <row r="11" spans="1:11" ht="14.25" customHeight="1">
      <c r="A11" s="397">
        <v>4311111</v>
      </c>
      <c r="B11" s="396" t="s">
        <v>803</v>
      </c>
      <c r="C11" s="466">
        <v>2019</v>
      </c>
      <c r="D11" s="394">
        <v>7500000</v>
      </c>
      <c r="E11" s="394">
        <v>828000</v>
      </c>
      <c r="F11" s="394">
        <v>828000</v>
      </c>
      <c r="G11" s="395"/>
      <c r="H11" s="395"/>
      <c r="I11" s="395"/>
      <c r="J11" s="395"/>
      <c r="K11" s="394">
        <f t="shared" si="0"/>
        <v>828000</v>
      </c>
    </row>
    <row r="12" spans="1:11">
      <c r="A12" s="393"/>
      <c r="B12" s="393" t="s">
        <v>799</v>
      </c>
      <c r="C12" s="398"/>
      <c r="D12" s="390"/>
      <c r="E12" s="390"/>
      <c r="F12" s="390">
        <v>8647</v>
      </c>
      <c r="G12" s="391"/>
      <c r="H12" s="391"/>
      <c r="I12" s="391"/>
      <c r="J12" s="391"/>
      <c r="K12" s="394">
        <f t="shared" si="0"/>
        <v>8647</v>
      </c>
    </row>
    <row r="13" spans="1:11" ht="21" customHeight="1">
      <c r="A13" s="397">
        <v>4311112</v>
      </c>
      <c r="B13" s="396" t="s">
        <v>802</v>
      </c>
      <c r="C13" s="461" t="s">
        <v>801</v>
      </c>
      <c r="D13" s="394">
        <v>9199219</v>
      </c>
      <c r="E13" s="394">
        <v>751219</v>
      </c>
      <c r="F13" s="394">
        <v>751219</v>
      </c>
      <c r="G13" s="395"/>
      <c r="H13" s="395"/>
      <c r="I13" s="395"/>
      <c r="J13" s="395"/>
      <c r="K13" s="394">
        <f t="shared" si="0"/>
        <v>751219</v>
      </c>
    </row>
    <row r="14" spans="1:11">
      <c r="A14" s="393"/>
      <c r="B14" s="393" t="s">
        <v>799</v>
      </c>
      <c r="C14" s="392"/>
      <c r="D14" s="390"/>
      <c r="E14" s="390"/>
      <c r="F14" s="390">
        <v>11027</v>
      </c>
      <c r="G14" s="391"/>
      <c r="H14" s="391"/>
      <c r="I14" s="391"/>
      <c r="J14" s="391"/>
      <c r="K14" s="394">
        <f t="shared" si="0"/>
        <v>11027</v>
      </c>
    </row>
    <row r="15" spans="1:11" ht="25.5" customHeight="1">
      <c r="A15" s="397">
        <v>4311113</v>
      </c>
      <c r="B15" s="396" t="s">
        <v>800</v>
      </c>
      <c r="C15" s="461">
        <v>2019</v>
      </c>
      <c r="D15" s="394">
        <v>7650000</v>
      </c>
      <c r="E15" s="394">
        <v>850000</v>
      </c>
      <c r="F15" s="394">
        <v>850000</v>
      </c>
      <c r="G15" s="395"/>
      <c r="H15" s="395"/>
      <c r="I15" s="395"/>
      <c r="J15" s="395"/>
      <c r="K15" s="394">
        <f t="shared" si="0"/>
        <v>850000</v>
      </c>
    </row>
    <row r="16" spans="1:11">
      <c r="A16" s="393"/>
      <c r="B16" s="393" t="s">
        <v>799</v>
      </c>
      <c r="C16" s="392"/>
      <c r="D16" s="390"/>
      <c r="E16" s="390"/>
      <c r="F16" s="390">
        <v>8898</v>
      </c>
      <c r="G16" s="391"/>
      <c r="H16" s="391"/>
      <c r="I16" s="391"/>
      <c r="J16" s="391"/>
      <c r="K16" s="394">
        <f t="shared" si="0"/>
        <v>8898</v>
      </c>
    </row>
    <row r="17" spans="1:11" ht="20.399999999999999">
      <c r="A17" s="393"/>
      <c r="B17" s="393" t="s">
        <v>904</v>
      </c>
      <c r="C17" s="392">
        <v>2020</v>
      </c>
      <c r="D17" s="390">
        <v>37729569</v>
      </c>
      <c r="E17" s="390">
        <v>18679569</v>
      </c>
      <c r="F17" s="390">
        <v>7620000</v>
      </c>
      <c r="G17" s="390">
        <v>7620000</v>
      </c>
      <c r="H17" s="390">
        <v>3439569</v>
      </c>
      <c r="I17" s="391"/>
      <c r="J17" s="391"/>
      <c r="K17" s="394">
        <f t="shared" si="0"/>
        <v>18679569</v>
      </c>
    </row>
    <row r="18" spans="1:11">
      <c r="A18" s="393"/>
      <c r="B18" s="393" t="s">
        <v>799</v>
      </c>
      <c r="C18" s="392"/>
      <c r="D18" s="390"/>
      <c r="E18" s="390"/>
      <c r="F18" s="390">
        <v>509693</v>
      </c>
      <c r="G18" s="390">
        <v>294809</v>
      </c>
      <c r="H18" s="390">
        <v>79961</v>
      </c>
      <c r="I18" s="391"/>
      <c r="J18" s="391"/>
      <c r="K18" s="394">
        <f t="shared" si="0"/>
        <v>884463</v>
      </c>
    </row>
    <row r="19" spans="1:11" ht="24.75" customHeight="1">
      <c r="A19" s="393"/>
      <c r="B19" s="393" t="s">
        <v>841</v>
      </c>
      <c r="C19" s="392" t="s">
        <v>840</v>
      </c>
      <c r="D19" s="390">
        <v>206000000</v>
      </c>
      <c r="E19" s="390">
        <v>206000000</v>
      </c>
      <c r="F19" s="390">
        <v>25750000</v>
      </c>
      <c r="G19" s="390">
        <v>25750000</v>
      </c>
      <c r="H19" s="390">
        <v>25750000</v>
      </c>
      <c r="I19" s="390">
        <v>25750000</v>
      </c>
      <c r="J19" s="390">
        <v>103000000</v>
      </c>
      <c r="K19" s="390">
        <f t="shared" si="0"/>
        <v>206000000</v>
      </c>
    </row>
    <row r="20" spans="1:11">
      <c r="A20" s="393"/>
      <c r="B20" s="393" t="s">
        <v>799</v>
      </c>
      <c r="C20" s="392"/>
      <c r="D20" s="390"/>
      <c r="E20" s="390"/>
      <c r="F20" s="390">
        <v>20609612</v>
      </c>
      <c r="G20" s="390">
        <v>17905862</v>
      </c>
      <c r="H20" s="390">
        <v>15202112</v>
      </c>
      <c r="I20" s="390">
        <v>12498362</v>
      </c>
      <c r="J20" s="390">
        <v>22785575</v>
      </c>
      <c r="K20" s="390">
        <f t="shared" si="0"/>
        <v>89001523</v>
      </c>
    </row>
    <row r="21" spans="1:11" ht="14.25" customHeight="1">
      <c r="A21" s="389"/>
      <c r="B21" s="376" t="s">
        <v>41</v>
      </c>
      <c r="C21" s="388"/>
      <c r="D21" s="387">
        <f>D6+D9+D11+D13+D15+D17+D19</f>
        <v>473353279</v>
      </c>
      <c r="E21" s="387">
        <f>E6+E9+E11+E13+E15+E17+E19</f>
        <v>327654679</v>
      </c>
      <c r="F21" s="463">
        <f t="shared" ref="F21:K21" si="1">F22+F23</f>
        <v>82320986</v>
      </c>
      <c r="G21" s="463">
        <f t="shared" si="1"/>
        <v>75751207</v>
      </c>
      <c r="H21" s="463">
        <f t="shared" si="1"/>
        <v>68025462</v>
      </c>
      <c r="I21" s="463">
        <f t="shared" si="1"/>
        <v>61175293</v>
      </c>
      <c r="J21" s="463">
        <f t="shared" si="1"/>
        <v>136921465</v>
      </c>
      <c r="K21" s="463">
        <f t="shared" si="1"/>
        <v>424194413</v>
      </c>
    </row>
    <row r="22" spans="1:11" ht="15" customHeight="1">
      <c r="A22" s="389"/>
      <c r="B22" s="376" t="s">
        <v>798</v>
      </c>
      <c r="C22" s="388"/>
      <c r="D22" s="387"/>
      <c r="E22" s="387"/>
      <c r="F22" s="464">
        <f t="shared" ref="F22:K23" si="2">F6+F9+F11+F13+F15+F17+F19</f>
        <v>58583819</v>
      </c>
      <c r="G22" s="464">
        <f t="shared" si="2"/>
        <v>55594000</v>
      </c>
      <c r="H22" s="464">
        <f t="shared" si="2"/>
        <v>51413569</v>
      </c>
      <c r="I22" s="464">
        <f t="shared" si="2"/>
        <v>47974000</v>
      </c>
      <c r="J22" s="464">
        <f t="shared" si="2"/>
        <v>114089891</v>
      </c>
      <c r="K22" s="386">
        <f t="shared" si="2"/>
        <v>327655279</v>
      </c>
    </row>
    <row r="23" spans="1:11" ht="14.25" customHeight="1">
      <c r="A23" s="389"/>
      <c r="B23" s="376" t="s">
        <v>797</v>
      </c>
      <c r="C23" s="388"/>
      <c r="D23" s="387"/>
      <c r="E23" s="387"/>
      <c r="F23" s="464">
        <f t="shared" si="2"/>
        <v>23737167</v>
      </c>
      <c r="G23" s="464">
        <f t="shared" si="2"/>
        <v>20157207</v>
      </c>
      <c r="H23" s="464">
        <f t="shared" si="2"/>
        <v>16611893</v>
      </c>
      <c r="I23" s="464">
        <f t="shared" si="2"/>
        <v>13201293</v>
      </c>
      <c r="J23" s="464">
        <f t="shared" si="2"/>
        <v>22831574</v>
      </c>
      <c r="K23" s="386">
        <f t="shared" si="2"/>
        <v>96539134</v>
      </c>
    </row>
    <row r="24" spans="1:11" ht="18" customHeight="1">
      <c r="A24" s="385"/>
      <c r="B24" s="384"/>
      <c r="C24" s="383"/>
      <c r="D24" s="382"/>
      <c r="E24" s="382"/>
      <c r="F24" s="465"/>
      <c r="G24" s="465"/>
      <c r="H24" s="465"/>
      <c r="I24" s="465"/>
      <c r="J24" s="465"/>
      <c r="K24" s="381"/>
    </row>
    <row r="25" spans="1:11" ht="17.399999999999999" customHeight="1">
      <c r="A25" s="729" t="s">
        <v>796</v>
      </c>
      <c r="B25" s="730"/>
      <c r="C25" s="730"/>
      <c r="D25" s="730"/>
      <c r="E25" s="730"/>
      <c r="F25" s="730"/>
      <c r="G25" s="730"/>
      <c r="H25" s="730"/>
      <c r="I25" s="730"/>
      <c r="J25" s="731"/>
      <c r="K25" s="380" t="s">
        <v>795</v>
      </c>
    </row>
    <row r="26" spans="1:11">
      <c r="A26" s="732" t="s">
        <v>794</v>
      </c>
      <c r="B26" s="722" t="s">
        <v>0</v>
      </c>
      <c r="C26" s="732" t="s">
        <v>793</v>
      </c>
      <c r="D26" s="722" t="s">
        <v>792</v>
      </c>
      <c r="E26" s="734" t="s">
        <v>868</v>
      </c>
      <c r="F26" s="736"/>
      <c r="G26" s="736"/>
      <c r="H26" s="736"/>
      <c r="I26" s="736"/>
      <c r="J26" s="737"/>
      <c r="K26" s="722" t="s">
        <v>4</v>
      </c>
    </row>
    <row r="27" spans="1:11" ht="24.75" customHeight="1">
      <c r="A27" s="733"/>
      <c r="B27" s="723"/>
      <c r="C27" s="733"/>
      <c r="D27" s="723"/>
      <c r="E27" s="735"/>
      <c r="F27" s="461">
        <v>2024</v>
      </c>
      <c r="G27" s="461">
        <v>2025</v>
      </c>
      <c r="H27" s="461">
        <v>2026</v>
      </c>
      <c r="I27" s="461"/>
      <c r="J27" s="399" t="s">
        <v>791</v>
      </c>
      <c r="K27" s="723"/>
    </row>
    <row r="28" spans="1:11" ht="24.75" customHeight="1">
      <c r="A28" s="377"/>
      <c r="B28" s="376" t="s">
        <v>936</v>
      </c>
      <c r="C28" s="379">
        <v>2012</v>
      </c>
      <c r="D28" s="375">
        <v>265463000</v>
      </c>
      <c r="E28" s="374">
        <v>95463000</v>
      </c>
      <c r="F28" s="394">
        <v>20000000</v>
      </c>
      <c r="G28" s="394">
        <v>20000000</v>
      </c>
      <c r="H28" s="394">
        <v>20000000</v>
      </c>
      <c r="I28" s="394">
        <v>20000000</v>
      </c>
      <c r="J28" s="394">
        <v>15463000</v>
      </c>
      <c r="K28" s="378">
        <f>SUM(F28:J28)</f>
        <v>95463000</v>
      </c>
    </row>
  </sheetData>
  <mergeCells count="19">
    <mergeCell ref="A1:K1"/>
    <mergeCell ref="A3:A4"/>
    <mergeCell ref="B3:B4"/>
    <mergeCell ref="C3:C4"/>
    <mergeCell ref="D3:D4"/>
    <mergeCell ref="E3:E4"/>
    <mergeCell ref="F3:J3"/>
    <mergeCell ref="K3:K4"/>
    <mergeCell ref="K26:K27"/>
    <mergeCell ref="A5:J5"/>
    <mergeCell ref="A8:J8"/>
    <mergeCell ref="C9:C10"/>
    <mergeCell ref="A25:J25"/>
    <mergeCell ref="A26:A27"/>
    <mergeCell ref="B26:B27"/>
    <mergeCell ref="C26:C27"/>
    <mergeCell ref="D26:D27"/>
    <mergeCell ref="E26:E27"/>
    <mergeCell ref="F26:J26"/>
  </mergeCells>
  <pageMargins left="0.51181102362204722" right="0.31496062992125984" top="0.74803149606299213" bottom="0.74803149606299213" header="0.31496062992125984" footer="0.31496062992125984"/>
  <pageSetup paperSize="9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49"/>
  <sheetViews>
    <sheetView view="pageLayout" zoomScale="66" zoomScaleSheetLayoutView="100" zoomScalePageLayoutView="66" workbookViewId="0">
      <selection activeCell="H5" sqref="H5"/>
    </sheetView>
  </sheetViews>
  <sheetFormatPr defaultColWidth="9.109375" defaultRowHeight="13.8"/>
  <cols>
    <col min="1" max="1" width="3.6640625" style="115" customWidth="1"/>
    <col min="2" max="2" width="68.88671875" style="113" customWidth="1"/>
    <col min="3" max="3" width="16.6640625" style="113" customWidth="1"/>
    <col min="4" max="4" width="20.6640625" style="113" customWidth="1"/>
    <col min="5" max="5" width="20" style="113" customWidth="1"/>
    <col min="6" max="6" width="17.5546875" style="113" customWidth="1"/>
    <col min="7" max="7" width="19.88671875" style="113" customWidth="1"/>
    <col min="8" max="8" width="22.44140625" style="113" customWidth="1"/>
    <col min="9" max="9" width="18.6640625" style="113" customWidth="1"/>
    <col min="10" max="16384" width="9.109375" style="113"/>
  </cols>
  <sheetData>
    <row r="1" spans="1:9" s="112" customFormat="1" ht="44.25" customHeight="1">
      <c r="A1" s="201" t="s">
        <v>12</v>
      </c>
      <c r="B1" s="13" t="s">
        <v>13</v>
      </c>
      <c r="C1" s="13" t="s">
        <v>5</v>
      </c>
      <c r="D1" s="13" t="s">
        <v>645</v>
      </c>
      <c r="E1" s="13" t="s">
        <v>3</v>
      </c>
      <c r="F1" s="13" t="s">
        <v>14</v>
      </c>
      <c r="G1" s="13" t="s">
        <v>15</v>
      </c>
      <c r="H1" s="13" t="s">
        <v>561</v>
      </c>
      <c r="I1" s="13" t="s">
        <v>2</v>
      </c>
    </row>
    <row r="2" spans="1:9">
      <c r="A2" s="202" t="s">
        <v>16</v>
      </c>
      <c r="B2" s="200" t="s">
        <v>849</v>
      </c>
      <c r="C2" s="198">
        <v>2227957128</v>
      </c>
      <c r="D2" s="198">
        <v>271453048</v>
      </c>
      <c r="E2" s="198">
        <v>2316697446</v>
      </c>
      <c r="F2" s="198">
        <v>228885015</v>
      </c>
      <c r="G2" s="198">
        <v>44800000</v>
      </c>
      <c r="H2" s="198">
        <v>289504000</v>
      </c>
      <c r="I2" s="199">
        <f>SUM(C2:H2)</f>
        <v>5379296637</v>
      </c>
    </row>
    <row r="3" spans="1:9" ht="28.8" customHeight="1">
      <c r="A3" s="202" t="s">
        <v>557</v>
      </c>
      <c r="B3" s="200" t="s">
        <v>850</v>
      </c>
      <c r="C3" s="198"/>
      <c r="D3" s="198"/>
      <c r="E3" s="198"/>
      <c r="F3" s="198"/>
      <c r="G3" s="198"/>
      <c r="H3" s="198"/>
      <c r="I3" s="199">
        <f t="shared" ref="I3:I48" si="0">SUM(C3:H3)</f>
        <v>0</v>
      </c>
    </row>
    <row r="4" spans="1:9">
      <c r="A4" s="202" t="s">
        <v>558</v>
      </c>
      <c r="B4" s="200" t="s">
        <v>19</v>
      </c>
      <c r="C4" s="198"/>
      <c r="D4" s="198"/>
      <c r="E4" s="198"/>
      <c r="F4" s="198"/>
      <c r="G4" s="198"/>
      <c r="H4" s="198"/>
      <c r="I4" s="199">
        <f t="shared" si="0"/>
        <v>0</v>
      </c>
    </row>
    <row r="5" spans="1:9">
      <c r="A5" s="202" t="s">
        <v>12</v>
      </c>
      <c r="B5" s="266" t="s">
        <v>681</v>
      </c>
      <c r="C5" s="198"/>
      <c r="D5" s="198"/>
      <c r="E5" s="198"/>
      <c r="F5" s="198"/>
      <c r="G5" s="198"/>
      <c r="H5" s="198"/>
      <c r="I5" s="199">
        <f t="shared" si="0"/>
        <v>0</v>
      </c>
    </row>
    <row r="6" spans="1:9">
      <c r="A6" s="202" t="s">
        <v>12</v>
      </c>
      <c r="B6" s="203" t="s">
        <v>682</v>
      </c>
      <c r="C6" s="198"/>
      <c r="D6" s="198"/>
      <c r="E6" s="198"/>
      <c r="F6" s="198"/>
      <c r="G6" s="198"/>
      <c r="H6" s="198"/>
      <c r="I6" s="199">
        <f t="shared" si="0"/>
        <v>0</v>
      </c>
    </row>
    <row r="7" spans="1:9">
      <c r="A7" s="202" t="s">
        <v>12</v>
      </c>
      <c r="B7" s="203"/>
      <c r="C7" s="198"/>
      <c r="D7" s="198"/>
      <c r="E7" s="198"/>
      <c r="F7" s="198"/>
      <c r="G7" s="198"/>
      <c r="H7" s="198"/>
      <c r="I7" s="199">
        <f t="shared" si="0"/>
        <v>0</v>
      </c>
    </row>
    <row r="8" spans="1:9">
      <c r="A8" s="202"/>
      <c r="B8" s="203"/>
      <c r="C8" s="198"/>
      <c r="D8" s="198"/>
      <c r="E8" s="198"/>
      <c r="F8" s="198"/>
      <c r="G8" s="198"/>
      <c r="H8" s="198"/>
      <c r="I8" s="199">
        <f t="shared" si="0"/>
        <v>0</v>
      </c>
    </row>
    <row r="9" spans="1:9">
      <c r="A9" s="202" t="s">
        <v>559</v>
      </c>
      <c r="B9" s="204" t="s">
        <v>851</v>
      </c>
      <c r="C9" s="198"/>
      <c r="D9" s="198"/>
      <c r="E9" s="198"/>
      <c r="F9" s="198"/>
      <c r="G9" s="198"/>
      <c r="H9" s="198"/>
      <c r="I9" s="199">
        <f t="shared" si="0"/>
        <v>0</v>
      </c>
    </row>
    <row r="10" spans="1:9">
      <c r="A10" s="202"/>
      <c r="B10" s="203" t="s">
        <v>723</v>
      </c>
      <c r="C10" s="198">
        <v>-29309534</v>
      </c>
      <c r="D10" s="198">
        <v>-3810240</v>
      </c>
      <c r="E10" s="198"/>
      <c r="F10" s="198"/>
      <c r="G10" s="198"/>
      <c r="H10" s="198"/>
      <c r="I10" s="199">
        <f t="shared" si="0"/>
        <v>-33119774</v>
      </c>
    </row>
    <row r="11" spans="1:9">
      <c r="A11" s="202"/>
      <c r="B11" s="203" t="s">
        <v>905</v>
      </c>
      <c r="C11" s="198"/>
      <c r="D11" s="198"/>
      <c r="E11" s="198"/>
      <c r="F11" s="198"/>
      <c r="G11" s="198"/>
      <c r="H11" s="198">
        <v>247490000</v>
      </c>
      <c r="I11" s="199">
        <f t="shared" si="0"/>
        <v>247490000</v>
      </c>
    </row>
    <row r="12" spans="1:9">
      <c r="A12" s="202"/>
      <c r="B12" s="203" t="s">
        <v>727</v>
      </c>
      <c r="C12" s="198"/>
      <c r="D12" s="198"/>
      <c r="E12" s="198"/>
      <c r="F12" s="198"/>
      <c r="G12" s="198"/>
      <c r="H12" s="198"/>
      <c r="I12" s="199">
        <f t="shared" si="0"/>
        <v>0</v>
      </c>
    </row>
    <row r="13" spans="1:9">
      <c r="A13" s="202" t="s">
        <v>12</v>
      </c>
      <c r="B13" s="203" t="s">
        <v>679</v>
      </c>
      <c r="C13" s="198"/>
      <c r="D13" s="198"/>
      <c r="E13" s="198"/>
      <c r="F13" s="198"/>
      <c r="G13" s="198"/>
      <c r="H13" s="198"/>
      <c r="I13" s="199">
        <f t="shared" si="0"/>
        <v>0</v>
      </c>
    </row>
    <row r="14" spans="1:9">
      <c r="A14" s="202"/>
      <c r="B14" s="203" t="s">
        <v>898</v>
      </c>
      <c r="C14" s="198"/>
      <c r="D14" s="198"/>
      <c r="E14" s="198"/>
      <c r="F14" s="198">
        <v>-6053745</v>
      </c>
      <c r="G14" s="198">
        <v>5100000</v>
      </c>
      <c r="H14" s="198"/>
      <c r="I14" s="199">
        <f t="shared" si="0"/>
        <v>-953745</v>
      </c>
    </row>
    <row r="15" spans="1:9" s="114" customFormat="1">
      <c r="A15" s="202"/>
      <c r="B15" s="203" t="s">
        <v>728</v>
      </c>
      <c r="C15" s="209"/>
      <c r="D15" s="209"/>
      <c r="E15" s="209"/>
      <c r="F15" s="199"/>
      <c r="G15" s="199"/>
      <c r="H15" s="199"/>
      <c r="I15" s="199">
        <f t="shared" si="0"/>
        <v>0</v>
      </c>
    </row>
    <row r="16" spans="1:9" s="114" customFormat="1">
      <c r="A16" s="202"/>
      <c r="B16" s="203" t="s">
        <v>846</v>
      </c>
      <c r="C16" s="199"/>
      <c r="D16" s="199"/>
      <c r="E16" s="209"/>
      <c r="F16" s="199"/>
      <c r="G16" s="199"/>
      <c r="H16" s="209"/>
      <c r="I16" s="290">
        <f t="shared" ref="I16" si="1">SUM(C16:H16)</f>
        <v>0</v>
      </c>
    </row>
    <row r="17" spans="1:9">
      <c r="A17" s="202"/>
      <c r="B17" s="203" t="s">
        <v>823</v>
      </c>
      <c r="C17" s="198"/>
      <c r="D17" s="198"/>
      <c r="E17" s="198"/>
      <c r="F17" s="198"/>
      <c r="G17" s="198"/>
      <c r="H17" s="199"/>
      <c r="I17" s="199">
        <f>SUM(C17:H17)</f>
        <v>0</v>
      </c>
    </row>
    <row r="18" spans="1:9" s="114" customFormat="1">
      <c r="A18" s="202"/>
      <c r="B18" s="205" t="s">
        <v>730</v>
      </c>
      <c r="C18" s="199"/>
      <c r="D18" s="199"/>
      <c r="E18" s="199"/>
      <c r="F18" s="209"/>
      <c r="G18" s="199"/>
      <c r="H18" s="199"/>
      <c r="I18" s="199">
        <f t="shared" si="0"/>
        <v>0</v>
      </c>
    </row>
    <row r="19" spans="1:9">
      <c r="A19" s="202" t="s">
        <v>12</v>
      </c>
      <c r="B19" s="203" t="s">
        <v>729</v>
      </c>
      <c r="C19" s="198"/>
      <c r="D19" s="198"/>
      <c r="E19" s="198"/>
      <c r="F19" s="198"/>
      <c r="G19" s="198"/>
      <c r="H19" s="198"/>
      <c r="I19" s="199">
        <f t="shared" si="0"/>
        <v>0</v>
      </c>
    </row>
    <row r="20" spans="1:9">
      <c r="A20" s="202"/>
      <c r="B20" s="203" t="s">
        <v>828</v>
      </c>
      <c r="C20" s="198"/>
      <c r="D20" s="198"/>
      <c r="E20" s="198"/>
      <c r="F20" s="198"/>
      <c r="G20" s="198"/>
      <c r="H20" s="198"/>
      <c r="I20" s="199">
        <f t="shared" si="0"/>
        <v>0</v>
      </c>
    </row>
    <row r="21" spans="1:9">
      <c r="A21" s="202" t="s">
        <v>12</v>
      </c>
      <c r="B21" s="203" t="s">
        <v>12</v>
      </c>
      <c r="C21" s="198"/>
      <c r="D21" s="198"/>
      <c r="E21" s="198"/>
      <c r="F21" s="198"/>
      <c r="G21" s="198"/>
      <c r="H21" s="198"/>
      <c r="I21" s="199">
        <f t="shared" si="0"/>
        <v>0</v>
      </c>
    </row>
    <row r="22" spans="1:9">
      <c r="A22" s="202" t="s">
        <v>17</v>
      </c>
      <c r="B22" s="200" t="s">
        <v>852</v>
      </c>
      <c r="C22" s="198"/>
      <c r="D22" s="198"/>
      <c r="E22" s="198"/>
      <c r="F22" s="198"/>
      <c r="G22" s="198"/>
      <c r="H22" s="198"/>
      <c r="I22" s="199">
        <f t="shared" si="0"/>
        <v>0</v>
      </c>
    </row>
    <row r="23" spans="1:9">
      <c r="A23" s="202" t="s">
        <v>18</v>
      </c>
      <c r="B23" s="200" t="s">
        <v>19</v>
      </c>
      <c r="C23" s="198"/>
      <c r="D23" s="198"/>
      <c r="E23" s="198"/>
      <c r="F23" s="198"/>
      <c r="G23" s="198"/>
      <c r="H23" s="198"/>
      <c r="I23" s="199">
        <f t="shared" si="0"/>
        <v>0</v>
      </c>
    </row>
    <row r="24" spans="1:9">
      <c r="A24" s="202"/>
      <c r="B24" s="203" t="s">
        <v>724</v>
      </c>
      <c r="C24" s="198">
        <v>89089008</v>
      </c>
      <c r="D24" s="198">
        <v>6901022</v>
      </c>
      <c r="E24" s="198"/>
      <c r="F24" s="198"/>
      <c r="G24" s="198"/>
      <c r="H24" s="198"/>
      <c r="I24" s="199">
        <f t="shared" si="0"/>
        <v>95990030</v>
      </c>
    </row>
    <row r="25" spans="1:9">
      <c r="A25" s="202"/>
      <c r="B25" s="203" t="s">
        <v>899</v>
      </c>
      <c r="C25" s="198"/>
      <c r="D25" s="198"/>
      <c r="E25" s="198">
        <v>-31468322</v>
      </c>
      <c r="F25" s="198"/>
      <c r="G25" s="198"/>
      <c r="H25" s="198"/>
      <c r="I25" s="199">
        <f t="shared" si="0"/>
        <v>-31468322</v>
      </c>
    </row>
    <row r="26" spans="1:9">
      <c r="A26" s="202"/>
      <c r="B26" s="203" t="s">
        <v>900</v>
      </c>
      <c r="C26" s="198"/>
      <c r="D26" s="198"/>
      <c r="E26" s="198">
        <v>-281497321</v>
      </c>
      <c r="F26" s="198"/>
      <c r="G26" s="198"/>
      <c r="H26" s="198"/>
      <c r="I26" s="199">
        <f t="shared" si="0"/>
        <v>-281497321</v>
      </c>
    </row>
    <row r="27" spans="1:9">
      <c r="A27" s="202"/>
      <c r="B27" s="203" t="s">
        <v>829</v>
      </c>
      <c r="C27" s="209"/>
      <c r="D27" s="209"/>
      <c r="E27" s="199"/>
      <c r="F27" s="199"/>
      <c r="G27" s="199"/>
      <c r="H27" s="199"/>
      <c r="I27" s="199">
        <f t="shared" si="0"/>
        <v>0</v>
      </c>
    </row>
    <row r="28" spans="1:9" s="114" customFormat="1">
      <c r="A28" s="202"/>
      <c r="B28" s="203" t="s">
        <v>725</v>
      </c>
      <c r="C28" s="211">
        <v>20198967</v>
      </c>
      <c r="D28" s="211">
        <v>6136794</v>
      </c>
      <c r="E28" s="211"/>
      <c r="F28" s="207"/>
      <c r="G28" s="207"/>
      <c r="H28" s="207"/>
      <c r="I28" s="199">
        <f t="shared" si="0"/>
        <v>26335761</v>
      </c>
    </row>
    <row r="29" spans="1:9">
      <c r="A29" s="202" t="s">
        <v>12</v>
      </c>
      <c r="B29" s="203" t="s">
        <v>901</v>
      </c>
      <c r="C29" s="211">
        <v>101328069</v>
      </c>
      <c r="D29" s="211">
        <v>13172649</v>
      </c>
      <c r="E29" s="211"/>
      <c r="F29" s="210"/>
      <c r="G29" s="210"/>
      <c r="H29" s="210"/>
      <c r="I29" s="199">
        <f t="shared" si="0"/>
        <v>114500718</v>
      </c>
    </row>
    <row r="30" spans="1:9">
      <c r="A30" s="202"/>
      <c r="B30" s="203" t="s">
        <v>678</v>
      </c>
      <c r="C30" s="211">
        <v>86830810</v>
      </c>
      <c r="D30" s="211">
        <v>11286113</v>
      </c>
      <c r="E30" s="211"/>
      <c r="F30" s="211"/>
      <c r="G30" s="211"/>
      <c r="H30" s="211"/>
      <c r="I30" s="199">
        <f t="shared" si="0"/>
        <v>98116923</v>
      </c>
    </row>
    <row r="31" spans="1:9">
      <c r="A31" s="202"/>
      <c r="B31" s="203" t="s">
        <v>902</v>
      </c>
      <c r="C31" s="211">
        <v>96898124</v>
      </c>
      <c r="D31" s="211">
        <v>11911309</v>
      </c>
      <c r="E31" s="211"/>
      <c r="F31" s="211"/>
      <c r="G31" s="211"/>
      <c r="H31" s="211"/>
      <c r="I31" s="199">
        <f t="shared" si="0"/>
        <v>108809433</v>
      </c>
    </row>
    <row r="32" spans="1:9">
      <c r="A32" s="202"/>
      <c r="B32" s="203" t="s">
        <v>903</v>
      </c>
      <c r="C32" s="211"/>
      <c r="D32" s="211"/>
      <c r="E32" s="211">
        <v>1778654</v>
      </c>
      <c r="F32" s="211"/>
      <c r="G32" s="211"/>
      <c r="H32" s="211"/>
      <c r="I32" s="199">
        <f t="shared" si="0"/>
        <v>1778654</v>
      </c>
    </row>
    <row r="33" spans="1:9">
      <c r="A33" s="202" t="s">
        <v>20</v>
      </c>
      <c r="B33" s="206" t="s">
        <v>853</v>
      </c>
      <c r="C33" s="211"/>
      <c r="D33" s="211"/>
      <c r="E33" s="211"/>
      <c r="F33" s="211"/>
      <c r="G33" s="211"/>
      <c r="H33" s="211"/>
      <c r="I33" s="199">
        <f t="shared" si="0"/>
        <v>0</v>
      </c>
    </row>
    <row r="34" spans="1:9">
      <c r="A34" s="202"/>
      <c r="B34" s="203" t="s">
        <v>680</v>
      </c>
      <c r="C34" s="211">
        <v>37503512</v>
      </c>
      <c r="D34" s="211">
        <v>4875457</v>
      </c>
      <c r="E34" s="211"/>
      <c r="F34" s="211"/>
      <c r="G34" s="211"/>
      <c r="H34" s="211"/>
      <c r="I34" s="199">
        <f t="shared" si="0"/>
        <v>42378969</v>
      </c>
    </row>
    <row r="35" spans="1:9">
      <c r="A35" s="202" t="s">
        <v>12</v>
      </c>
      <c r="B35" s="203" t="s">
        <v>906</v>
      </c>
      <c r="C35" s="211"/>
      <c r="D35" s="211"/>
      <c r="E35" s="211"/>
      <c r="F35" s="211"/>
      <c r="G35" s="211"/>
      <c r="H35" s="211"/>
      <c r="I35" s="199">
        <f t="shared" si="0"/>
        <v>0</v>
      </c>
    </row>
    <row r="36" spans="1:9">
      <c r="A36" s="202"/>
      <c r="B36" s="203" t="s">
        <v>824</v>
      </c>
      <c r="C36" s="211"/>
      <c r="D36" s="211"/>
      <c r="E36" s="211"/>
      <c r="F36" s="211"/>
      <c r="G36" s="211"/>
      <c r="H36" s="211"/>
      <c r="I36" s="199">
        <f t="shared" si="0"/>
        <v>0</v>
      </c>
    </row>
    <row r="37" spans="1:9">
      <c r="A37" s="202"/>
      <c r="B37" s="203" t="s">
        <v>830</v>
      </c>
      <c r="C37" s="211"/>
      <c r="D37" s="211"/>
      <c r="E37" s="211"/>
      <c r="F37" s="211"/>
      <c r="G37" s="211"/>
      <c r="H37" s="211"/>
      <c r="I37" s="199">
        <f t="shared" si="0"/>
        <v>0</v>
      </c>
    </row>
    <row r="38" spans="1:9">
      <c r="A38" s="202"/>
      <c r="B38" s="203" t="s">
        <v>731</v>
      </c>
      <c r="C38" s="211"/>
      <c r="D38" s="211"/>
      <c r="E38" s="211"/>
      <c r="F38" s="211"/>
      <c r="G38" s="211"/>
      <c r="H38" s="211"/>
      <c r="I38" s="199">
        <f t="shared" si="0"/>
        <v>0</v>
      </c>
    </row>
    <row r="39" spans="1:9">
      <c r="A39" s="202"/>
      <c r="B39" s="203" t="s">
        <v>908</v>
      </c>
      <c r="C39" s="211"/>
      <c r="D39" s="211"/>
      <c r="E39" s="211">
        <v>8872644</v>
      </c>
      <c r="F39" s="211"/>
      <c r="G39" s="211"/>
      <c r="H39" s="211"/>
      <c r="I39" s="199">
        <f t="shared" si="0"/>
        <v>8872644</v>
      </c>
    </row>
    <row r="40" spans="1:9">
      <c r="A40" s="202"/>
      <c r="B40" s="203" t="s">
        <v>825</v>
      </c>
      <c r="C40" s="211"/>
      <c r="D40" s="211"/>
      <c r="E40" s="211"/>
      <c r="F40" s="211"/>
      <c r="G40" s="211"/>
      <c r="H40" s="211"/>
      <c r="I40" s="199">
        <f t="shared" si="0"/>
        <v>0</v>
      </c>
    </row>
    <row r="41" spans="1:9">
      <c r="A41" s="202"/>
      <c r="B41" s="203" t="s">
        <v>726</v>
      </c>
      <c r="C41" s="211">
        <v>170</v>
      </c>
      <c r="D41" s="211"/>
      <c r="E41" s="211">
        <v>21499539</v>
      </c>
      <c r="F41" s="211"/>
      <c r="G41" s="211"/>
      <c r="H41" s="211"/>
      <c r="I41" s="199">
        <f t="shared" si="0"/>
        <v>21499709</v>
      </c>
    </row>
    <row r="42" spans="1:9">
      <c r="A42" s="202" t="s">
        <v>12</v>
      </c>
      <c r="B42" s="205" t="s">
        <v>831</v>
      </c>
      <c r="C42" s="211"/>
      <c r="D42" s="211"/>
      <c r="E42" s="211">
        <v>192980062</v>
      </c>
      <c r="F42" s="211"/>
      <c r="G42" s="211"/>
      <c r="H42" s="211"/>
      <c r="I42" s="199">
        <f t="shared" si="0"/>
        <v>192980062</v>
      </c>
    </row>
    <row r="43" spans="1:9">
      <c r="A43" s="202"/>
      <c r="B43" s="203" t="s">
        <v>701</v>
      </c>
      <c r="C43" s="211"/>
      <c r="D43" s="211"/>
      <c r="E43" s="211"/>
      <c r="F43" s="211"/>
      <c r="G43" s="211"/>
      <c r="H43" s="211"/>
      <c r="I43" s="199">
        <f t="shared" si="0"/>
        <v>0</v>
      </c>
    </row>
    <row r="44" spans="1:9">
      <c r="A44" s="202"/>
      <c r="B44" s="203" t="s">
        <v>832</v>
      </c>
      <c r="C44" s="211"/>
      <c r="D44" s="211"/>
      <c r="E44" s="211">
        <v>36243000</v>
      </c>
      <c r="F44" s="211"/>
      <c r="G44" s="211"/>
      <c r="H44" s="211"/>
      <c r="I44" s="199">
        <f t="shared" si="0"/>
        <v>36243000</v>
      </c>
    </row>
    <row r="45" spans="1:9">
      <c r="A45" s="202"/>
      <c r="B45" s="203" t="s">
        <v>702</v>
      </c>
      <c r="C45" s="211"/>
      <c r="D45" s="211"/>
      <c r="E45" s="211"/>
      <c r="F45" s="211"/>
      <c r="G45" s="211"/>
      <c r="H45" s="211"/>
      <c r="I45" s="199">
        <f t="shared" si="0"/>
        <v>0</v>
      </c>
    </row>
    <row r="46" spans="1:9">
      <c r="A46" s="202" t="s">
        <v>12</v>
      </c>
      <c r="B46" s="205" t="s">
        <v>833</v>
      </c>
      <c r="C46" s="211"/>
      <c r="D46" s="211"/>
      <c r="E46" s="211"/>
      <c r="F46" s="211"/>
      <c r="G46" s="211"/>
      <c r="H46" s="211"/>
      <c r="I46" s="199">
        <f>SUM(C46:H46)</f>
        <v>0</v>
      </c>
    </row>
    <row r="47" spans="1:9">
      <c r="A47" s="202"/>
      <c r="B47" s="203" t="s">
        <v>834</v>
      </c>
      <c r="C47" s="211"/>
      <c r="D47" s="211"/>
      <c r="E47" s="211"/>
      <c r="F47" s="211"/>
      <c r="G47" s="211"/>
      <c r="H47" s="211"/>
      <c r="I47" s="199">
        <f t="shared" si="0"/>
        <v>0</v>
      </c>
    </row>
    <row r="48" spans="1:9">
      <c r="A48" s="202"/>
      <c r="B48" s="203" t="s">
        <v>907</v>
      </c>
      <c r="C48" s="211"/>
      <c r="D48" s="211"/>
      <c r="E48" s="211">
        <v>86753293</v>
      </c>
      <c r="F48" s="211"/>
      <c r="G48" s="211"/>
      <c r="H48" s="211"/>
      <c r="I48" s="199">
        <f t="shared" si="0"/>
        <v>86753293</v>
      </c>
    </row>
    <row r="49" spans="1:9">
      <c r="A49" s="202" t="s">
        <v>10</v>
      </c>
      <c r="B49" s="200" t="s">
        <v>854</v>
      </c>
      <c r="C49" s="208">
        <f t="shared" ref="C49:H49" si="2">SUM(C2:C48)</f>
        <v>2630496254</v>
      </c>
      <c r="D49" s="208">
        <f t="shared" si="2"/>
        <v>321926152</v>
      </c>
      <c r="E49" s="208">
        <f>SUM(E2:E48)</f>
        <v>2351858995</v>
      </c>
      <c r="F49" s="208">
        <f t="shared" si="2"/>
        <v>222831270</v>
      </c>
      <c r="G49" s="208">
        <f t="shared" si="2"/>
        <v>49900000</v>
      </c>
      <c r="H49" s="208">
        <f t="shared" si="2"/>
        <v>536994000</v>
      </c>
      <c r="I49" s="208">
        <f>SUM(I2:I48)</f>
        <v>6114006671</v>
      </c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 xml:space="preserve">&amp;C&amp;"Arial CE,Félkövér"&amp;11 3.5 A kiadás tervezése bázis előirányzatból kiindulva 2024.&amp;R3.5 sz. melléklet   Adatok Ft-ban 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N37"/>
  <sheetViews>
    <sheetView showWhiteSpace="0" view="pageLayout" topLeftCell="A16" zoomScale="77" zoomScaleSheetLayoutView="100" zoomScalePageLayoutView="77" workbookViewId="0">
      <selection activeCell="N34" sqref="N34"/>
    </sheetView>
  </sheetViews>
  <sheetFormatPr defaultColWidth="11.44140625" defaultRowHeight="15.6"/>
  <cols>
    <col min="1" max="1" width="13.88671875" style="359" customWidth="1"/>
    <col min="2" max="2" width="8.88671875" style="359" customWidth="1"/>
    <col min="3" max="3" width="9.5546875" style="359" customWidth="1"/>
    <col min="4" max="4" width="10" style="359" customWidth="1"/>
    <col min="5" max="5" width="8.33203125" style="359" customWidth="1"/>
    <col min="6" max="6" width="9.33203125" style="359" customWidth="1"/>
    <col min="7" max="7" width="9.109375" style="359" customWidth="1"/>
    <col min="8" max="8" width="9.44140625" style="359" customWidth="1"/>
    <col min="9" max="9" width="11.88671875" style="359" customWidth="1"/>
    <col min="10" max="11" width="11.44140625" style="359"/>
    <col min="12" max="12" width="9.5546875" style="359" customWidth="1"/>
    <col min="13" max="13" width="11.21875" style="359" customWidth="1"/>
    <col min="14" max="14" width="11.5546875" style="359" customWidth="1"/>
    <col min="15" max="16384" width="11.44140625" style="359"/>
  </cols>
  <sheetData>
    <row r="1" spans="1:14" s="338" customFormat="1" ht="33" customHeight="1">
      <c r="A1" s="747" t="s">
        <v>0</v>
      </c>
      <c r="B1" s="336" t="s">
        <v>560</v>
      </c>
      <c r="C1" s="337" t="s">
        <v>813</v>
      </c>
      <c r="D1" s="337" t="s">
        <v>814</v>
      </c>
      <c r="E1" s="479" t="s">
        <v>685</v>
      </c>
      <c r="F1" s="480" t="s">
        <v>736</v>
      </c>
      <c r="G1" s="480" t="s">
        <v>737</v>
      </c>
      <c r="H1" s="480" t="s">
        <v>815</v>
      </c>
      <c r="I1" s="478" t="s">
        <v>847</v>
      </c>
      <c r="J1" s="749" t="s">
        <v>848</v>
      </c>
      <c r="K1" s="750"/>
      <c r="L1" s="750"/>
      <c r="M1" s="750"/>
      <c r="N1" s="751"/>
    </row>
    <row r="2" spans="1:14" s="338" customFormat="1" ht="48.75" customHeight="1" thickBot="1">
      <c r="A2" s="748"/>
      <c r="B2" s="339" t="s">
        <v>738</v>
      </c>
      <c r="C2" s="339" t="s">
        <v>738</v>
      </c>
      <c r="D2" s="339" t="s">
        <v>738</v>
      </c>
      <c r="E2" s="339" t="s">
        <v>738</v>
      </c>
      <c r="F2" s="339" t="s">
        <v>738</v>
      </c>
      <c r="G2" s="339" t="s">
        <v>738</v>
      </c>
      <c r="H2" s="339" t="s">
        <v>738</v>
      </c>
      <c r="I2" s="339" t="s">
        <v>890</v>
      </c>
      <c r="J2" s="340" t="s">
        <v>739</v>
      </c>
      <c r="K2" s="341" t="s">
        <v>740</v>
      </c>
      <c r="L2" s="341" t="s">
        <v>741</v>
      </c>
      <c r="M2" s="341" t="s">
        <v>742</v>
      </c>
      <c r="N2" s="342" t="s">
        <v>92</v>
      </c>
    </row>
    <row r="3" spans="1:14" s="430" customFormat="1" ht="38.25" customHeight="1">
      <c r="A3" s="752" t="s">
        <v>87</v>
      </c>
      <c r="B3" s="755"/>
      <c r="C3" s="755"/>
      <c r="D3" s="756"/>
      <c r="E3" s="472"/>
      <c r="F3" s="474"/>
      <c r="G3" s="474"/>
      <c r="H3" s="474"/>
      <c r="I3" s="467"/>
      <c r="J3" s="752"/>
      <c r="K3" s="753"/>
      <c r="L3" s="753"/>
      <c r="M3" s="753"/>
      <c r="N3" s="754"/>
    </row>
    <row r="4" spans="1:14" s="345" customFormat="1" ht="27.6">
      <c r="A4" s="343" t="s">
        <v>11</v>
      </c>
      <c r="B4" s="344">
        <v>11194</v>
      </c>
      <c r="C4" s="344">
        <v>10540</v>
      </c>
      <c r="D4" s="473">
        <v>9248</v>
      </c>
      <c r="E4" s="475">
        <v>14191</v>
      </c>
      <c r="F4" s="475">
        <v>16538</v>
      </c>
      <c r="G4" s="475">
        <v>15854</v>
      </c>
      <c r="H4" s="475">
        <v>11103</v>
      </c>
      <c r="I4" s="470">
        <v>8725776</v>
      </c>
      <c r="J4" s="360">
        <v>992866</v>
      </c>
      <c r="K4" s="346">
        <v>2023561</v>
      </c>
      <c r="L4" s="346">
        <v>0</v>
      </c>
      <c r="M4" s="346">
        <v>4530553</v>
      </c>
      <c r="N4" s="347">
        <f>SUM(J4:M4)</f>
        <v>7546980</v>
      </c>
    </row>
    <row r="5" spans="1:14" s="345" customFormat="1" ht="16.2" customHeight="1">
      <c r="A5" s="343" t="s">
        <v>515</v>
      </c>
      <c r="B5" s="344">
        <v>4074</v>
      </c>
      <c r="C5" s="344">
        <v>5151</v>
      </c>
      <c r="D5" s="473">
        <v>4250</v>
      </c>
      <c r="E5" s="475">
        <v>5823</v>
      </c>
      <c r="F5" s="475">
        <v>10261</v>
      </c>
      <c r="G5" s="475">
        <v>870</v>
      </c>
      <c r="H5" s="475">
        <v>105</v>
      </c>
      <c r="I5" s="470">
        <v>2715994</v>
      </c>
      <c r="J5" s="360"/>
      <c r="K5" s="346"/>
      <c r="L5" s="346"/>
      <c r="M5" s="346"/>
      <c r="N5" s="347">
        <f t="shared" ref="N5:N18" si="0">SUM(J5:M5)</f>
        <v>0</v>
      </c>
    </row>
    <row r="6" spans="1:14" s="345" customFormat="1" ht="20.25" customHeight="1">
      <c r="A6" s="343" t="s">
        <v>744</v>
      </c>
      <c r="B6" s="344"/>
      <c r="C6" s="344">
        <v>45</v>
      </c>
      <c r="D6" s="473"/>
      <c r="E6" s="475">
        <v>19</v>
      </c>
      <c r="F6" s="475"/>
      <c r="G6" s="475"/>
      <c r="H6" s="475">
        <v>28</v>
      </c>
      <c r="I6" s="470">
        <v>171600</v>
      </c>
      <c r="J6" s="360"/>
      <c r="K6" s="346"/>
      <c r="L6" s="346"/>
      <c r="M6" s="346"/>
      <c r="N6" s="347">
        <f t="shared" si="0"/>
        <v>0</v>
      </c>
    </row>
    <row r="7" spans="1:14" s="345" customFormat="1" ht="32.25" customHeight="1">
      <c r="A7" s="343" t="s">
        <v>88</v>
      </c>
      <c r="B7" s="344">
        <v>105</v>
      </c>
      <c r="C7" s="344">
        <v>51</v>
      </c>
      <c r="D7" s="473">
        <v>110</v>
      </c>
      <c r="E7" s="475">
        <v>23</v>
      </c>
      <c r="F7" s="475">
        <v>92</v>
      </c>
      <c r="G7" s="475">
        <v>121</v>
      </c>
      <c r="H7" s="475">
        <v>160</v>
      </c>
      <c r="I7" s="470">
        <v>480000</v>
      </c>
      <c r="J7" s="360"/>
      <c r="K7" s="346"/>
      <c r="L7" s="346"/>
      <c r="M7" s="346"/>
      <c r="N7" s="347">
        <f t="shared" si="0"/>
        <v>0</v>
      </c>
    </row>
    <row r="8" spans="1:14" s="345" customFormat="1" ht="34.5" customHeight="1">
      <c r="A8" s="343" t="s">
        <v>751</v>
      </c>
      <c r="B8" s="344">
        <v>23</v>
      </c>
      <c r="C8" s="344">
        <v>3</v>
      </c>
      <c r="D8" s="473">
        <v>66</v>
      </c>
      <c r="E8" s="475">
        <v>7</v>
      </c>
      <c r="F8" s="475">
        <v>49</v>
      </c>
      <c r="G8" s="475">
        <v>0</v>
      </c>
      <c r="H8" s="475">
        <v>134</v>
      </c>
      <c r="I8" s="470">
        <v>0</v>
      </c>
      <c r="J8" s="360"/>
      <c r="K8" s="346"/>
      <c r="L8" s="346"/>
      <c r="M8" s="346"/>
      <c r="N8" s="347">
        <f t="shared" si="0"/>
        <v>0</v>
      </c>
    </row>
    <row r="9" spans="1:14" s="345" customFormat="1" ht="30" customHeight="1">
      <c r="A9" s="343" t="s">
        <v>1</v>
      </c>
      <c r="B9" s="344">
        <v>0</v>
      </c>
      <c r="C9" s="344"/>
      <c r="D9" s="473"/>
      <c r="E9" s="475">
        <v>64</v>
      </c>
      <c r="F9" s="475"/>
      <c r="G9" s="475">
        <v>0</v>
      </c>
      <c r="H9" s="475">
        <v>0</v>
      </c>
      <c r="I9" s="470">
        <v>0</v>
      </c>
      <c r="J9" s="360"/>
      <c r="K9" s="346"/>
      <c r="L9" s="346"/>
      <c r="M9" s="346"/>
      <c r="N9" s="347">
        <f t="shared" si="0"/>
        <v>0</v>
      </c>
    </row>
    <row r="10" spans="1:14" s="345" customFormat="1" ht="53.25" customHeight="1">
      <c r="A10" s="343" t="s">
        <v>745</v>
      </c>
      <c r="B10" s="344">
        <v>0</v>
      </c>
      <c r="C10" s="344">
        <v>2706</v>
      </c>
      <c r="D10" s="473">
        <v>5344</v>
      </c>
      <c r="E10" s="475">
        <v>918</v>
      </c>
      <c r="F10" s="475">
        <v>2397</v>
      </c>
      <c r="G10" s="475">
        <v>1224</v>
      </c>
      <c r="H10" s="475">
        <v>147</v>
      </c>
      <c r="I10" s="470">
        <v>10582692</v>
      </c>
      <c r="J10" s="360">
        <v>0</v>
      </c>
      <c r="K10" s="346">
        <v>0</v>
      </c>
      <c r="L10" s="346">
        <v>0</v>
      </c>
      <c r="M10" s="346">
        <v>0</v>
      </c>
      <c r="N10" s="347">
        <f t="shared" si="0"/>
        <v>0</v>
      </c>
    </row>
    <row r="11" spans="1:14" s="345" customFormat="1" ht="41.25" customHeight="1">
      <c r="A11" s="343" t="s">
        <v>747</v>
      </c>
      <c r="B11" s="344"/>
      <c r="C11" s="344"/>
      <c r="D11" s="473"/>
      <c r="E11" s="475">
        <v>0</v>
      </c>
      <c r="F11" s="475"/>
      <c r="G11" s="475"/>
      <c r="H11" s="475"/>
      <c r="I11" s="470">
        <v>0</v>
      </c>
      <c r="J11" s="360">
        <v>0</v>
      </c>
      <c r="K11" s="346">
        <v>0</v>
      </c>
      <c r="L11" s="346">
        <v>0</v>
      </c>
      <c r="M11" s="346">
        <v>236465</v>
      </c>
      <c r="N11" s="347">
        <f t="shared" si="0"/>
        <v>236465</v>
      </c>
    </row>
    <row r="12" spans="1:14" s="345" customFormat="1" ht="27" customHeight="1">
      <c r="A12" s="343" t="s">
        <v>98</v>
      </c>
      <c r="B12" s="344"/>
      <c r="C12" s="344"/>
      <c r="D12" s="473">
        <v>2772</v>
      </c>
      <c r="E12" s="475">
        <v>789</v>
      </c>
      <c r="F12" s="475"/>
      <c r="G12" s="475">
        <v>190</v>
      </c>
      <c r="H12" s="475"/>
      <c r="I12" s="470">
        <v>0</v>
      </c>
      <c r="J12" s="360"/>
      <c r="K12" s="346"/>
      <c r="L12" s="346"/>
      <c r="M12" s="346"/>
      <c r="N12" s="347">
        <f t="shared" si="0"/>
        <v>0</v>
      </c>
    </row>
    <row r="13" spans="1:14" s="345" customFormat="1" ht="48" customHeight="1">
      <c r="A13" s="343" t="s">
        <v>99</v>
      </c>
      <c r="B13" s="344"/>
      <c r="C13" s="344"/>
      <c r="D13" s="473"/>
      <c r="E13" s="475">
        <v>0</v>
      </c>
      <c r="F13" s="475"/>
      <c r="G13" s="475"/>
      <c r="H13" s="475"/>
      <c r="I13" s="470">
        <v>0</v>
      </c>
      <c r="J13" s="360"/>
      <c r="K13" s="346"/>
      <c r="L13" s="346"/>
      <c r="M13" s="346"/>
      <c r="N13" s="347">
        <f t="shared" si="0"/>
        <v>0</v>
      </c>
    </row>
    <row r="14" spans="1:14" s="345" customFormat="1" ht="27.6">
      <c r="A14" s="343" t="s">
        <v>743</v>
      </c>
      <c r="B14" s="344">
        <v>7064</v>
      </c>
      <c r="C14" s="344">
        <v>4056</v>
      </c>
      <c r="D14" s="473">
        <v>2772</v>
      </c>
      <c r="E14" s="475">
        <v>789</v>
      </c>
      <c r="F14" s="475"/>
      <c r="G14" s="475">
        <v>13</v>
      </c>
      <c r="H14" s="475">
        <v>236</v>
      </c>
      <c r="I14" s="470">
        <v>0</v>
      </c>
      <c r="J14" s="360"/>
      <c r="K14" s="346"/>
      <c r="L14" s="346"/>
      <c r="M14" s="346"/>
      <c r="N14" s="347">
        <f t="shared" si="0"/>
        <v>0</v>
      </c>
    </row>
    <row r="15" spans="1:14" s="345" customFormat="1" ht="24" customHeight="1">
      <c r="A15" s="366" t="s">
        <v>748</v>
      </c>
      <c r="B15" s="344">
        <v>69527</v>
      </c>
      <c r="C15" s="344">
        <v>57391</v>
      </c>
      <c r="D15" s="473">
        <v>85335</v>
      </c>
      <c r="E15" s="475">
        <v>65738</v>
      </c>
      <c r="F15" s="475">
        <v>25553</v>
      </c>
      <c r="G15" s="475">
        <v>20898</v>
      </c>
      <c r="H15" s="475">
        <v>30843</v>
      </c>
      <c r="I15" s="470">
        <v>437111</v>
      </c>
      <c r="J15" s="360">
        <v>0</v>
      </c>
      <c r="K15" s="346">
        <v>0</v>
      </c>
      <c r="L15" s="346">
        <v>0</v>
      </c>
      <c r="M15" s="346">
        <v>423539</v>
      </c>
      <c r="N15" s="347">
        <f t="shared" si="0"/>
        <v>423539</v>
      </c>
    </row>
    <row r="16" spans="1:14" s="345" customFormat="1" ht="41.4">
      <c r="A16" s="343" t="s">
        <v>749</v>
      </c>
      <c r="B16" s="344"/>
      <c r="C16" s="344"/>
      <c r="D16" s="473">
        <v>5607</v>
      </c>
      <c r="E16" s="475">
        <v>0</v>
      </c>
      <c r="F16" s="475">
        <v>2254</v>
      </c>
      <c r="G16" s="475"/>
      <c r="H16" s="475">
        <v>0</v>
      </c>
      <c r="I16" s="470">
        <v>2916000</v>
      </c>
      <c r="J16" s="360">
        <v>0</v>
      </c>
      <c r="K16" s="346">
        <v>0</v>
      </c>
      <c r="L16" s="346">
        <v>0</v>
      </c>
      <c r="M16" s="346">
        <v>0</v>
      </c>
      <c r="N16" s="347">
        <f t="shared" si="0"/>
        <v>0</v>
      </c>
    </row>
    <row r="17" spans="1:14" s="345" customFormat="1" ht="42.75" customHeight="1">
      <c r="A17" s="348" t="s">
        <v>686</v>
      </c>
      <c r="B17" s="344">
        <v>32</v>
      </c>
      <c r="C17" s="344"/>
      <c r="D17" s="473"/>
      <c r="E17" s="475">
        <v>0</v>
      </c>
      <c r="F17" s="475"/>
      <c r="G17" s="475"/>
      <c r="H17" s="475">
        <v>0</v>
      </c>
      <c r="I17" s="470">
        <v>0</v>
      </c>
      <c r="J17" s="361"/>
      <c r="K17" s="362"/>
      <c r="L17" s="362"/>
      <c r="M17" s="362"/>
      <c r="N17" s="347">
        <f t="shared" si="0"/>
        <v>0</v>
      </c>
    </row>
    <row r="18" spans="1:14" s="345" customFormat="1" ht="42.75" customHeight="1">
      <c r="A18" s="348" t="s">
        <v>93</v>
      </c>
      <c r="B18" s="344"/>
      <c r="C18" s="344"/>
      <c r="D18" s="473"/>
      <c r="E18" s="475">
        <v>0</v>
      </c>
      <c r="F18" s="475"/>
      <c r="G18" s="475"/>
      <c r="H18" s="475">
        <v>10</v>
      </c>
      <c r="I18" s="470">
        <v>10</v>
      </c>
      <c r="J18" s="361">
        <v>0</v>
      </c>
      <c r="K18" s="362">
        <v>0</v>
      </c>
      <c r="L18" s="362">
        <v>0</v>
      </c>
      <c r="M18" s="362">
        <v>0</v>
      </c>
      <c r="N18" s="347">
        <f t="shared" si="0"/>
        <v>0</v>
      </c>
    </row>
    <row r="19" spans="1:14" s="345" customFormat="1" ht="17.399999999999999" customHeight="1" thickBot="1">
      <c r="A19" s="367" t="s">
        <v>750</v>
      </c>
      <c r="B19" s="350">
        <f t="shared" ref="B19:L19" si="1">SUM(B4:B18)</f>
        <v>92019</v>
      </c>
      <c r="C19" s="350">
        <f t="shared" si="1"/>
        <v>79943</v>
      </c>
      <c r="D19" s="351">
        <f t="shared" si="1"/>
        <v>115504</v>
      </c>
      <c r="E19" s="471">
        <f t="shared" si="1"/>
        <v>88361</v>
      </c>
      <c r="F19" s="476">
        <f t="shared" si="1"/>
        <v>57144</v>
      </c>
      <c r="G19" s="349">
        <f t="shared" si="1"/>
        <v>39170</v>
      </c>
      <c r="H19" s="471">
        <f t="shared" si="1"/>
        <v>42766</v>
      </c>
      <c r="I19" s="471">
        <f>SUM(I4:I18)</f>
        <v>26029183</v>
      </c>
      <c r="J19" s="349">
        <f t="shared" si="1"/>
        <v>992866</v>
      </c>
      <c r="K19" s="351">
        <f t="shared" si="1"/>
        <v>2023561</v>
      </c>
      <c r="L19" s="351">
        <f t="shared" si="1"/>
        <v>0</v>
      </c>
      <c r="M19" s="351">
        <f>SUM(M4:M18)</f>
        <v>5190557</v>
      </c>
      <c r="N19" s="543">
        <f>SUM(N4:N18)</f>
        <v>8206984</v>
      </c>
    </row>
    <row r="20" spans="1:14" s="345" customFormat="1" ht="12" customHeight="1" thickBot="1"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3"/>
    </row>
    <row r="21" spans="1:14" s="430" customFormat="1" ht="46.5" customHeight="1">
      <c r="A21" s="752" t="s">
        <v>89</v>
      </c>
      <c r="B21" s="755"/>
      <c r="C21" s="429"/>
      <c r="D21" s="429"/>
      <c r="E21" s="429"/>
      <c r="F21" s="429"/>
      <c r="G21" s="429"/>
      <c r="H21" s="429"/>
      <c r="I21" s="467"/>
      <c r="J21" s="752"/>
      <c r="K21" s="753"/>
      <c r="L21" s="753"/>
      <c r="M21" s="753"/>
      <c r="N21" s="754"/>
    </row>
    <row r="22" spans="1:14" s="345" customFormat="1" ht="30.75" customHeight="1">
      <c r="A22" s="343" t="s">
        <v>11</v>
      </c>
      <c r="B22" s="354">
        <v>4650</v>
      </c>
      <c r="C22" s="344">
        <v>1631</v>
      </c>
      <c r="D22" s="473">
        <v>2009</v>
      </c>
      <c r="E22" s="473">
        <v>1351</v>
      </c>
      <c r="F22" s="473">
        <v>1416</v>
      </c>
      <c r="G22" s="473">
        <v>1486</v>
      </c>
      <c r="H22" s="473">
        <v>1267</v>
      </c>
      <c r="I22" s="354">
        <v>2443204</v>
      </c>
      <c r="J22" s="360">
        <v>540175</v>
      </c>
      <c r="K22" s="346">
        <v>865976</v>
      </c>
      <c r="L22" s="346">
        <v>20000</v>
      </c>
      <c r="M22" s="346">
        <v>1187818</v>
      </c>
      <c r="N22" s="347">
        <f>SUM(J22:M22)</f>
        <v>2613969</v>
      </c>
    </row>
    <row r="23" spans="1:14" s="345" customFormat="1" ht="16.2" customHeight="1">
      <c r="A23" s="343" t="s">
        <v>515</v>
      </c>
      <c r="B23" s="354">
        <v>441</v>
      </c>
      <c r="C23" s="344">
        <v>4791</v>
      </c>
      <c r="D23" s="473">
        <v>3074</v>
      </c>
      <c r="E23" s="473">
        <v>7125</v>
      </c>
      <c r="F23" s="473">
        <v>7277</v>
      </c>
      <c r="G23" s="473">
        <v>9567</v>
      </c>
      <c r="H23" s="473">
        <v>11810</v>
      </c>
      <c r="I23" s="354">
        <v>14699329</v>
      </c>
      <c r="J23" s="360">
        <v>3311179</v>
      </c>
      <c r="K23" s="346">
        <v>1657951</v>
      </c>
      <c r="L23" s="346">
        <v>1206363</v>
      </c>
      <c r="M23" s="346">
        <v>12280244</v>
      </c>
      <c r="N23" s="347">
        <f t="shared" ref="N23:N33" si="2">SUM(J23:M23)</f>
        <v>18455737</v>
      </c>
    </row>
    <row r="24" spans="1:14" s="345" customFormat="1" ht="19.5" customHeight="1">
      <c r="A24" s="343" t="s">
        <v>744</v>
      </c>
      <c r="B24" s="354">
        <v>1500</v>
      </c>
      <c r="C24" s="344">
        <v>1500</v>
      </c>
      <c r="D24" s="473">
        <v>72</v>
      </c>
      <c r="E24" s="473"/>
      <c r="F24" s="473"/>
      <c r="G24" s="473">
        <v>0</v>
      </c>
      <c r="H24" s="473">
        <v>0</v>
      </c>
      <c r="I24" s="354">
        <v>520689</v>
      </c>
      <c r="J24" s="360"/>
      <c r="K24" s="346"/>
      <c r="L24" s="346"/>
      <c r="M24" s="346"/>
      <c r="N24" s="347">
        <f t="shared" si="2"/>
        <v>0</v>
      </c>
    </row>
    <row r="25" spans="1:14" s="345" customFormat="1" ht="28.5" customHeight="1">
      <c r="A25" s="343" t="s">
        <v>88</v>
      </c>
      <c r="B25" s="354">
        <v>662</v>
      </c>
      <c r="C25" s="344">
        <v>236</v>
      </c>
      <c r="D25" s="473">
        <v>353</v>
      </c>
      <c r="E25" s="473">
        <v>44</v>
      </c>
      <c r="F25" s="473">
        <v>436</v>
      </c>
      <c r="G25" s="473">
        <v>471</v>
      </c>
      <c r="H25" s="473">
        <v>197</v>
      </c>
      <c r="I25" s="354">
        <v>47000</v>
      </c>
      <c r="J25" s="360">
        <v>67408</v>
      </c>
      <c r="K25" s="346">
        <v>29385</v>
      </c>
      <c r="L25" s="346">
        <v>0</v>
      </c>
      <c r="M25" s="346">
        <v>44000</v>
      </c>
      <c r="N25" s="347">
        <f t="shared" si="2"/>
        <v>140793</v>
      </c>
    </row>
    <row r="26" spans="1:14" s="345" customFormat="1" ht="29.25" customHeight="1">
      <c r="A26" s="343" t="s">
        <v>751</v>
      </c>
      <c r="B26" s="354">
        <v>517</v>
      </c>
      <c r="C26" s="344">
        <v>21</v>
      </c>
      <c r="D26" s="473">
        <v>3</v>
      </c>
      <c r="E26" s="473">
        <v>3</v>
      </c>
      <c r="F26" s="473">
        <v>1822</v>
      </c>
      <c r="G26" s="473">
        <v>966</v>
      </c>
      <c r="H26" s="473">
        <v>3114</v>
      </c>
      <c r="I26" s="354">
        <v>2113469</v>
      </c>
      <c r="J26" s="360">
        <v>421920</v>
      </c>
      <c r="K26" s="346">
        <v>0</v>
      </c>
      <c r="L26" s="346">
        <v>0</v>
      </c>
      <c r="M26" s="346">
        <v>0</v>
      </c>
      <c r="N26" s="347">
        <f t="shared" si="2"/>
        <v>421920</v>
      </c>
    </row>
    <row r="27" spans="1:14" s="345" customFormat="1" ht="22.5" customHeight="1">
      <c r="A27" s="343" t="s">
        <v>1</v>
      </c>
      <c r="B27" s="354">
        <v>300</v>
      </c>
      <c r="C27" s="344"/>
      <c r="D27" s="473"/>
      <c r="E27" s="473"/>
      <c r="F27" s="473"/>
      <c r="G27" s="473">
        <v>0</v>
      </c>
      <c r="H27" s="473">
        <v>43</v>
      </c>
      <c r="I27" s="354">
        <v>0</v>
      </c>
      <c r="J27" s="360"/>
      <c r="K27" s="346"/>
      <c r="L27" s="346"/>
      <c r="M27" s="346"/>
      <c r="N27" s="347">
        <f t="shared" si="2"/>
        <v>0</v>
      </c>
    </row>
    <row r="28" spans="1:14" s="345" customFormat="1" ht="47.25" customHeight="1">
      <c r="A28" s="343" t="s">
        <v>746</v>
      </c>
      <c r="B28" s="354"/>
      <c r="C28" s="344">
        <v>3289</v>
      </c>
      <c r="D28" s="473">
        <v>3371</v>
      </c>
      <c r="E28" s="473">
        <v>2297</v>
      </c>
      <c r="F28" s="473">
        <v>3294</v>
      </c>
      <c r="G28" s="473">
        <v>3890</v>
      </c>
      <c r="H28" s="473">
        <v>4398</v>
      </c>
      <c r="I28" s="354">
        <v>0</v>
      </c>
      <c r="J28" s="360">
        <v>1706934</v>
      </c>
      <c r="K28" s="363">
        <v>34671</v>
      </c>
      <c r="L28" s="363">
        <v>16834</v>
      </c>
      <c r="M28" s="363">
        <v>3671920</v>
      </c>
      <c r="N28" s="347">
        <f t="shared" si="2"/>
        <v>5430359</v>
      </c>
    </row>
    <row r="29" spans="1:14" s="345" customFormat="1" ht="45" customHeight="1">
      <c r="A29" s="343" t="s">
        <v>747</v>
      </c>
      <c r="B29" s="354">
        <v>20066</v>
      </c>
      <c r="C29" s="344">
        <v>8539</v>
      </c>
      <c r="D29" s="473">
        <v>19042</v>
      </c>
      <c r="E29" s="473">
        <v>9958</v>
      </c>
      <c r="F29" s="473">
        <v>4556</v>
      </c>
      <c r="G29" s="473">
        <v>7299</v>
      </c>
      <c r="H29" s="473">
        <v>7569</v>
      </c>
      <c r="I29" s="354">
        <v>10812664</v>
      </c>
      <c r="J29" s="360">
        <v>0</v>
      </c>
      <c r="K29" s="346">
        <v>0</v>
      </c>
      <c r="L29" s="346">
        <v>0</v>
      </c>
      <c r="M29" s="346">
        <v>10629682</v>
      </c>
      <c r="N29" s="347">
        <f t="shared" si="2"/>
        <v>10629682</v>
      </c>
    </row>
    <row r="30" spans="1:14" s="345" customFormat="1" ht="21" customHeight="1">
      <c r="A30" s="366" t="s">
        <v>748</v>
      </c>
      <c r="B30" s="354">
        <v>62962</v>
      </c>
      <c r="C30" s="344">
        <v>68315</v>
      </c>
      <c r="D30" s="473">
        <v>58187</v>
      </c>
      <c r="E30" s="473">
        <v>81353</v>
      </c>
      <c r="F30" s="473">
        <v>119400</v>
      </c>
      <c r="G30" s="473">
        <v>225801</v>
      </c>
      <c r="H30" s="473">
        <v>298640</v>
      </c>
      <c r="I30" s="354">
        <v>260797701</v>
      </c>
      <c r="J30" s="360">
        <v>27329795</v>
      </c>
      <c r="K30" s="346">
        <v>4951488</v>
      </c>
      <c r="L30" s="346">
        <v>1360921</v>
      </c>
      <c r="M30" s="346">
        <v>202941835</v>
      </c>
      <c r="N30" s="347">
        <f t="shared" si="2"/>
        <v>236584039</v>
      </c>
    </row>
    <row r="31" spans="1:14" s="345" customFormat="1" ht="54" customHeight="1">
      <c r="A31" s="343" t="s">
        <v>749</v>
      </c>
      <c r="B31" s="354">
        <v>235427</v>
      </c>
      <c r="C31" s="344">
        <v>163427</v>
      </c>
      <c r="D31" s="473">
        <v>163427</v>
      </c>
      <c r="E31" s="473">
        <v>148427</v>
      </c>
      <c r="F31" s="473">
        <v>111712</v>
      </c>
      <c r="G31" s="473">
        <v>118036</v>
      </c>
      <c r="H31" s="473">
        <v>76110</v>
      </c>
      <c r="I31" s="354">
        <v>74656704</v>
      </c>
      <c r="J31" s="364">
        <v>45036704</v>
      </c>
      <c r="K31" s="346">
        <v>0</v>
      </c>
      <c r="L31" s="346">
        <v>0</v>
      </c>
      <c r="M31" s="346">
        <v>0</v>
      </c>
      <c r="N31" s="347">
        <f t="shared" si="2"/>
        <v>45036704</v>
      </c>
    </row>
    <row r="32" spans="1:14" s="345" customFormat="1" ht="43.5" customHeight="1">
      <c r="A32" s="348" t="s">
        <v>643</v>
      </c>
      <c r="B32" s="355">
        <v>5058</v>
      </c>
      <c r="C32" s="344"/>
      <c r="D32" s="477"/>
      <c r="E32" s="477"/>
      <c r="F32" s="477"/>
      <c r="G32" s="477">
        <v>0</v>
      </c>
      <c r="H32" s="477">
        <v>0</v>
      </c>
      <c r="I32" s="355">
        <v>0</v>
      </c>
      <c r="J32" s="361"/>
      <c r="K32" s="362"/>
      <c r="L32" s="362"/>
      <c r="M32" s="362"/>
      <c r="N32" s="347">
        <f t="shared" si="2"/>
        <v>0</v>
      </c>
    </row>
    <row r="33" spans="1:14" s="345" customFormat="1" ht="44.25" customHeight="1">
      <c r="A33" s="348" t="s">
        <v>93</v>
      </c>
      <c r="B33" s="355">
        <v>3135</v>
      </c>
      <c r="C33" s="344"/>
      <c r="D33" s="477">
        <v>2802</v>
      </c>
      <c r="E33" s="477"/>
      <c r="F33" s="477">
        <v>117</v>
      </c>
      <c r="G33" s="477">
        <v>136</v>
      </c>
      <c r="H33" s="477">
        <v>201</v>
      </c>
      <c r="I33" s="355">
        <v>290780</v>
      </c>
      <c r="J33" s="361">
        <v>0</v>
      </c>
      <c r="K33" s="362">
        <v>254285</v>
      </c>
      <c r="L33" s="362">
        <v>0</v>
      </c>
      <c r="M33" s="362">
        <v>305083</v>
      </c>
      <c r="N33" s="347">
        <f t="shared" si="2"/>
        <v>559368</v>
      </c>
    </row>
    <row r="34" spans="1:14" s="345" customFormat="1" ht="18" customHeight="1" thickBot="1">
      <c r="A34" s="367" t="s">
        <v>750</v>
      </c>
      <c r="B34" s="351">
        <f>SUM(B22:B33)</f>
        <v>334718</v>
      </c>
      <c r="C34" s="356">
        <f>SUM(C22:C33)</f>
        <v>251749</v>
      </c>
      <c r="D34" s="351">
        <v>251749</v>
      </c>
      <c r="E34" s="351">
        <v>252340</v>
      </c>
      <c r="F34" s="351">
        <f>SUM(F22:F33)</f>
        <v>250030</v>
      </c>
      <c r="G34" s="351">
        <f>SUM(G22:G33)</f>
        <v>367652</v>
      </c>
      <c r="H34" s="351">
        <f>SUM(H22:H33)</f>
        <v>403349</v>
      </c>
      <c r="I34" s="476">
        <f>SUM(I22:I33)</f>
        <v>366381540</v>
      </c>
      <c r="J34" s="365">
        <f>SUM(J22:J33)</f>
        <v>78414115</v>
      </c>
      <c r="K34" s="365">
        <f t="shared" ref="K34:N34" si="3">SUM(K22:K33)</f>
        <v>7793756</v>
      </c>
      <c r="L34" s="365">
        <f t="shared" si="3"/>
        <v>2604118</v>
      </c>
      <c r="M34" s="365">
        <f t="shared" si="3"/>
        <v>231060582</v>
      </c>
      <c r="N34" s="544">
        <f t="shared" si="3"/>
        <v>319872571</v>
      </c>
    </row>
    <row r="35" spans="1:14" s="358" customFormat="1" ht="13.5" customHeight="1">
      <c r="A35" s="357"/>
      <c r="B35" s="357"/>
      <c r="C35" s="357"/>
      <c r="D35" s="357"/>
      <c r="E35" s="357"/>
      <c r="F35" s="357"/>
      <c r="G35" s="357"/>
      <c r="H35" s="357"/>
      <c r="I35" s="357"/>
    </row>
    <row r="36" spans="1:14" ht="12" customHeight="1"/>
    <row r="37" spans="1:14" hidden="1"/>
  </sheetData>
  <mergeCells count="6">
    <mergeCell ref="A1:A2"/>
    <mergeCell ref="J1:N1"/>
    <mergeCell ref="J3:N3"/>
    <mergeCell ref="J21:N21"/>
    <mergeCell ref="A21:B21"/>
    <mergeCell ref="A3:D3"/>
  </mergeCells>
  <pageMargins left="0.74803149606299213" right="0.76298701298701299" top="0.98425196850393704" bottom="0.98425196850393704" header="0.51181102362204722" footer="0.51181102362204722"/>
  <pageSetup paperSize="9" scale="60" orientation="portrait" horizontalDpi="4294967293" r:id="rId1"/>
  <headerFooter alignWithMargins="0">
    <oddHeader xml:space="preserve">&amp;L&amp;"Arial,Félkövér"Csongrád Városi Önkormányzat&amp;C&amp;"Arial,Félkövér"&amp;11 3.6 Kifizetetlen számlák, intézményi kintlévőségek/szállítók-vevők/&amp;R&amp;"Arial,Dőlt"
A rendelet 3.6 melléklete
Adatok eFt-ban és Ft-ban  </oddHeader>
    <oddFooter>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X530"/>
  <sheetViews>
    <sheetView view="pageLayout" topLeftCell="A52" zoomScale="72" zoomScaleSheetLayoutView="64" zoomScalePageLayoutView="72" workbookViewId="0">
      <selection activeCell="A63" sqref="A63:XFD63"/>
    </sheetView>
  </sheetViews>
  <sheetFormatPr defaultColWidth="13.109375" defaultRowHeight="13.2"/>
  <cols>
    <col min="1" max="1" width="46.6640625" style="135" customWidth="1"/>
    <col min="2" max="2" width="11.88671875" style="135" customWidth="1"/>
    <col min="3" max="3" width="12.109375" style="135" customWidth="1"/>
    <col min="4" max="4" width="12.33203125" style="135" customWidth="1"/>
    <col min="5" max="5" width="11.88671875" style="135" customWidth="1"/>
    <col min="6" max="6" width="10.6640625" style="135" customWidth="1"/>
    <col min="7" max="7" width="11.44140625" style="135" customWidth="1"/>
    <col min="8" max="8" width="10.5546875" style="135" customWidth="1"/>
    <col min="9" max="9" width="10.77734375" style="135" customWidth="1"/>
    <col min="10" max="10" width="11.88671875" style="135" customWidth="1"/>
    <col min="11" max="11" width="12" style="135" customWidth="1"/>
    <col min="12" max="12" width="12.44140625" style="135" customWidth="1"/>
    <col min="13" max="13" width="11.88671875" style="135" customWidth="1"/>
    <col min="14" max="14" width="10.44140625" style="135" customWidth="1"/>
    <col min="15" max="15" width="10.5546875" style="135" customWidth="1"/>
    <col min="16" max="16" width="10.88671875" style="135" customWidth="1"/>
    <col min="17" max="17" width="10.44140625" style="135" customWidth="1"/>
    <col min="18" max="18" width="11.5546875" style="135" customWidth="1"/>
    <col min="19" max="19" width="11" style="135" customWidth="1"/>
    <col min="20" max="20" width="11.109375" style="135" customWidth="1"/>
    <col min="21" max="21" width="11.5546875" style="135" customWidth="1"/>
    <col min="22" max="22" width="10.44140625" style="135" customWidth="1"/>
    <col min="23" max="23" width="11.44140625" style="135" customWidth="1"/>
    <col min="24" max="24" width="12" style="135" customWidth="1"/>
    <col min="25" max="25" width="11.109375" style="135" customWidth="1"/>
    <col min="26" max="26" width="11.88671875" style="135" customWidth="1"/>
    <col min="27" max="27" width="12.88671875" style="135" customWidth="1"/>
    <col min="28" max="29" width="11.88671875" style="135" customWidth="1"/>
    <col min="30" max="16384" width="13.109375" style="135"/>
  </cols>
  <sheetData>
    <row r="1" spans="1:50" s="128" customFormat="1" ht="15.9" customHeight="1">
      <c r="A1" s="557" t="s">
        <v>0</v>
      </c>
      <c r="B1" s="554" t="s">
        <v>72</v>
      </c>
      <c r="C1" s="558"/>
      <c r="D1" s="558"/>
      <c r="E1" s="556"/>
      <c r="F1" s="554" t="s">
        <v>492</v>
      </c>
      <c r="G1" s="558"/>
      <c r="H1" s="558"/>
      <c r="I1" s="556"/>
      <c r="J1" s="554" t="s">
        <v>3</v>
      </c>
      <c r="K1" s="555"/>
      <c r="L1" s="555"/>
      <c r="M1" s="556"/>
      <c r="N1" s="554" t="s">
        <v>73</v>
      </c>
      <c r="O1" s="555"/>
      <c r="P1" s="555"/>
      <c r="Q1" s="556"/>
      <c r="R1" s="554" t="s">
        <v>74</v>
      </c>
      <c r="S1" s="555"/>
      <c r="T1" s="555"/>
      <c r="U1" s="556"/>
      <c r="V1" s="554" t="s">
        <v>75</v>
      </c>
      <c r="W1" s="555"/>
      <c r="X1" s="555"/>
      <c r="Y1" s="556"/>
      <c r="Z1" s="554" t="s">
        <v>2</v>
      </c>
      <c r="AA1" s="555"/>
      <c r="AB1" s="555"/>
      <c r="AC1" s="556"/>
      <c r="AD1" s="126"/>
      <c r="AE1" s="126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</row>
    <row r="2" spans="1:50" s="128" customFormat="1" ht="30" customHeight="1">
      <c r="A2" s="557"/>
      <c r="B2" s="130" t="s">
        <v>855</v>
      </c>
      <c r="C2" s="265" t="s">
        <v>581</v>
      </c>
      <c r="D2" s="265" t="s">
        <v>677</v>
      </c>
      <c r="E2" s="421" t="s">
        <v>856</v>
      </c>
      <c r="F2" s="129" t="s">
        <v>857</v>
      </c>
      <c r="G2" s="265" t="s">
        <v>581</v>
      </c>
      <c r="H2" s="265" t="s">
        <v>677</v>
      </c>
      <c r="I2" s="129" t="s">
        <v>940</v>
      </c>
      <c r="J2" s="129" t="s">
        <v>858</v>
      </c>
      <c r="K2" s="265" t="s">
        <v>581</v>
      </c>
      <c r="L2" s="265" t="s">
        <v>677</v>
      </c>
      <c r="M2" s="129" t="s">
        <v>859</v>
      </c>
      <c r="N2" s="129" t="s">
        <v>855</v>
      </c>
      <c r="O2" s="265" t="s">
        <v>581</v>
      </c>
      <c r="P2" s="130" t="s">
        <v>677</v>
      </c>
      <c r="Q2" s="129" t="s">
        <v>856</v>
      </c>
      <c r="R2" s="130" t="s">
        <v>855</v>
      </c>
      <c r="S2" s="265" t="s">
        <v>581</v>
      </c>
      <c r="T2" s="265" t="s">
        <v>677</v>
      </c>
      <c r="U2" s="130" t="s">
        <v>856</v>
      </c>
      <c r="V2" s="129" t="s">
        <v>858</v>
      </c>
      <c r="W2" s="265" t="s">
        <v>581</v>
      </c>
      <c r="X2" s="265" t="s">
        <v>677</v>
      </c>
      <c r="Y2" s="129" t="s">
        <v>859</v>
      </c>
      <c r="Z2" s="129" t="s">
        <v>858</v>
      </c>
      <c r="AA2" s="265" t="s">
        <v>581</v>
      </c>
      <c r="AB2" s="265" t="s">
        <v>677</v>
      </c>
      <c r="AC2" s="129" t="s">
        <v>859</v>
      </c>
      <c r="AD2" s="126"/>
      <c r="AE2" s="126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</row>
    <row r="3" spans="1:50" s="132" customFormat="1" ht="15.9" customHeight="1">
      <c r="A3" s="131">
        <v>1</v>
      </c>
      <c r="B3" s="131">
        <v>2</v>
      </c>
      <c r="C3" s="131">
        <v>3</v>
      </c>
      <c r="D3" s="131">
        <v>4</v>
      </c>
      <c r="E3" s="131">
        <v>5</v>
      </c>
      <c r="F3" s="131">
        <v>6</v>
      </c>
      <c r="G3" s="131">
        <v>7</v>
      </c>
      <c r="H3" s="131">
        <v>8</v>
      </c>
      <c r="I3" s="131">
        <v>9</v>
      </c>
      <c r="J3" s="131">
        <v>10</v>
      </c>
      <c r="K3" s="131">
        <v>11</v>
      </c>
      <c r="L3" s="131">
        <v>12</v>
      </c>
      <c r="M3" s="131">
        <v>13</v>
      </c>
      <c r="N3" s="131">
        <v>14</v>
      </c>
      <c r="O3" s="131">
        <v>15</v>
      </c>
      <c r="P3" s="131">
        <v>16</v>
      </c>
      <c r="Q3" s="131">
        <v>17</v>
      </c>
      <c r="R3" s="131">
        <v>18</v>
      </c>
      <c r="S3" s="131">
        <v>19</v>
      </c>
      <c r="T3" s="131">
        <v>20</v>
      </c>
      <c r="U3" s="131">
        <v>21</v>
      </c>
      <c r="V3" s="131">
        <v>22</v>
      </c>
      <c r="W3" s="131">
        <v>23</v>
      </c>
      <c r="X3" s="131">
        <v>24</v>
      </c>
      <c r="Y3" s="131">
        <v>25</v>
      </c>
      <c r="Z3" s="131">
        <v>26</v>
      </c>
      <c r="AA3" s="131">
        <v>27</v>
      </c>
      <c r="AB3" s="131">
        <v>28</v>
      </c>
      <c r="AC3" s="131">
        <v>29</v>
      </c>
    </row>
    <row r="4" spans="1:50" s="61" customFormat="1" ht="15.9" customHeight="1">
      <c r="A4" s="69" t="s">
        <v>493</v>
      </c>
      <c r="B4" s="92">
        <v>175635978</v>
      </c>
      <c r="C4" s="92">
        <v>186422122</v>
      </c>
      <c r="D4" s="263">
        <v>183272406</v>
      </c>
      <c r="E4" s="92">
        <v>208534874</v>
      </c>
      <c r="F4" s="92">
        <v>22832706</v>
      </c>
      <c r="G4" s="92">
        <v>24963924</v>
      </c>
      <c r="H4" s="92">
        <v>24696180</v>
      </c>
      <c r="I4" s="92">
        <v>27109534</v>
      </c>
      <c r="J4" s="92">
        <v>384088000</v>
      </c>
      <c r="K4" s="92">
        <v>386500340</v>
      </c>
      <c r="L4" s="92">
        <v>341172267</v>
      </c>
      <c r="M4" s="92">
        <v>363626000</v>
      </c>
      <c r="N4" s="92"/>
      <c r="O4" s="92"/>
      <c r="P4" s="92"/>
      <c r="Q4" s="92"/>
      <c r="R4" s="92"/>
      <c r="S4" s="92"/>
      <c r="T4" s="92"/>
      <c r="U4" s="92"/>
      <c r="V4" s="264">
        <v>0</v>
      </c>
      <c r="W4" s="92">
        <v>11286575</v>
      </c>
      <c r="X4" s="92">
        <v>11286575</v>
      </c>
      <c r="Y4" s="264">
        <v>0</v>
      </c>
      <c r="Z4" s="138">
        <f>SUM(B4+F4+J4+N4+R4+V4)</f>
        <v>582556684</v>
      </c>
      <c r="AA4" s="138">
        <f t="shared" ref="AA4:AC10" si="0">SUM(C4+G4+K4+O4+S4+W4)</f>
        <v>609172961</v>
      </c>
      <c r="AB4" s="138">
        <f t="shared" si="0"/>
        <v>560427428</v>
      </c>
      <c r="AC4" s="273">
        <f t="shared" si="0"/>
        <v>599270408</v>
      </c>
    </row>
    <row r="5" spans="1:50" s="61" customFormat="1" ht="15.9" customHeight="1">
      <c r="A5" s="69" t="s">
        <v>494</v>
      </c>
      <c r="B5" s="92">
        <v>222949895</v>
      </c>
      <c r="C5" s="92">
        <v>231864313</v>
      </c>
      <c r="D5" s="92">
        <v>231748313</v>
      </c>
      <c r="E5" s="92">
        <v>269635075</v>
      </c>
      <c r="F5" s="92">
        <v>28983486</v>
      </c>
      <c r="G5" s="92">
        <v>31328302</v>
      </c>
      <c r="H5" s="92">
        <v>31328302</v>
      </c>
      <c r="I5" s="92">
        <v>35092880</v>
      </c>
      <c r="J5" s="92">
        <v>171393000</v>
      </c>
      <c r="K5" s="92">
        <v>213824020</v>
      </c>
      <c r="L5" s="92">
        <v>201279841</v>
      </c>
      <c r="M5" s="92">
        <v>174143322</v>
      </c>
      <c r="N5" s="92"/>
      <c r="O5" s="92"/>
      <c r="P5" s="92"/>
      <c r="Q5" s="92"/>
      <c r="R5" s="92"/>
      <c r="S5" s="92"/>
      <c r="T5" s="92"/>
      <c r="U5" s="92"/>
      <c r="V5" s="92"/>
      <c r="W5" s="92">
        <v>33589819</v>
      </c>
      <c r="X5" s="92">
        <v>29917529</v>
      </c>
      <c r="Y5" s="92">
        <v>3000000</v>
      </c>
      <c r="Z5" s="138">
        <f t="shared" ref="Z5:Z10" si="1">SUM(B5+F5+J5+N5+R5+V5)</f>
        <v>423326381</v>
      </c>
      <c r="AA5" s="138">
        <f t="shared" si="0"/>
        <v>510606454</v>
      </c>
      <c r="AB5" s="138">
        <f t="shared" si="0"/>
        <v>494273985</v>
      </c>
      <c r="AC5" s="273">
        <f t="shared" si="0"/>
        <v>481871277</v>
      </c>
    </row>
    <row r="6" spans="1:50" s="61" customFormat="1" ht="15" customHeight="1">
      <c r="A6" s="69" t="s">
        <v>495</v>
      </c>
      <c r="B6" s="92">
        <v>364104896</v>
      </c>
      <c r="C6" s="92">
        <v>391407314</v>
      </c>
      <c r="D6" s="92">
        <v>388343356</v>
      </c>
      <c r="E6" s="92">
        <v>514107484</v>
      </c>
      <c r="F6" s="92">
        <v>47255083</v>
      </c>
      <c r="G6" s="92">
        <v>51808110</v>
      </c>
      <c r="H6" s="92">
        <v>51808110</v>
      </c>
      <c r="I6" s="92">
        <v>65907038</v>
      </c>
      <c r="J6" s="92">
        <v>73004000</v>
      </c>
      <c r="K6" s="92">
        <v>69848525</v>
      </c>
      <c r="L6" s="92">
        <v>54705717</v>
      </c>
      <c r="M6" s="92">
        <v>70596100</v>
      </c>
      <c r="N6" s="92"/>
      <c r="O6" s="92"/>
      <c r="P6" s="92"/>
      <c r="Q6" s="92"/>
      <c r="R6" s="92"/>
      <c r="S6" s="92"/>
      <c r="T6" s="92"/>
      <c r="U6" s="92"/>
      <c r="V6" s="92"/>
      <c r="W6" s="92">
        <v>20031674</v>
      </c>
      <c r="X6" s="92">
        <v>20031674</v>
      </c>
      <c r="Y6" s="92"/>
      <c r="Z6" s="138">
        <f t="shared" si="1"/>
        <v>484363979</v>
      </c>
      <c r="AA6" s="138">
        <f t="shared" si="0"/>
        <v>533095623</v>
      </c>
      <c r="AB6" s="138">
        <f t="shared" si="0"/>
        <v>514888857</v>
      </c>
      <c r="AC6" s="273">
        <f t="shared" si="0"/>
        <v>650610622</v>
      </c>
    </row>
    <row r="7" spans="1:50" s="61" customFormat="1" ht="15.9" customHeight="1">
      <c r="A7" s="69" t="s">
        <v>720</v>
      </c>
      <c r="B7" s="92">
        <v>51633443</v>
      </c>
      <c r="C7" s="92">
        <v>56476582</v>
      </c>
      <c r="D7" s="92">
        <v>56476582</v>
      </c>
      <c r="E7" s="92">
        <v>68166257</v>
      </c>
      <c r="F7" s="92">
        <v>6712348</v>
      </c>
      <c r="G7" s="92">
        <v>7249432</v>
      </c>
      <c r="H7" s="92">
        <v>7249432</v>
      </c>
      <c r="I7" s="92">
        <v>8861613</v>
      </c>
      <c r="J7" s="92">
        <v>29643000</v>
      </c>
      <c r="K7" s="92">
        <v>80125570</v>
      </c>
      <c r="L7" s="92">
        <v>36296770</v>
      </c>
      <c r="M7" s="92">
        <v>25788000</v>
      </c>
      <c r="N7" s="92"/>
      <c r="O7" s="92">
        <v>20292000</v>
      </c>
      <c r="P7" s="92">
        <v>16120000</v>
      </c>
      <c r="Q7" s="92"/>
      <c r="R7" s="92"/>
      <c r="S7" s="92"/>
      <c r="T7" s="92"/>
      <c r="U7" s="92"/>
      <c r="V7" s="92"/>
      <c r="W7" s="92">
        <v>62910228</v>
      </c>
      <c r="X7" s="92">
        <v>11705458</v>
      </c>
      <c r="Y7" s="92"/>
      <c r="Z7" s="138">
        <f t="shared" si="1"/>
        <v>87988791</v>
      </c>
      <c r="AA7" s="138">
        <f t="shared" si="0"/>
        <v>227053812</v>
      </c>
      <c r="AB7" s="138">
        <f t="shared" si="0"/>
        <v>127848242</v>
      </c>
      <c r="AC7" s="273">
        <f t="shared" si="0"/>
        <v>102815870</v>
      </c>
    </row>
    <row r="8" spans="1:50" ht="15.9" customHeight="1">
      <c r="A8" s="133" t="s">
        <v>566</v>
      </c>
      <c r="B8" s="134">
        <v>43717857</v>
      </c>
      <c r="C8" s="134">
        <v>45764848</v>
      </c>
      <c r="D8" s="134">
        <v>45517787</v>
      </c>
      <c r="E8" s="134">
        <v>54053131</v>
      </c>
      <c r="F8" s="134">
        <v>5683321</v>
      </c>
      <c r="G8" s="134">
        <v>6352571</v>
      </c>
      <c r="H8" s="134">
        <v>6352571</v>
      </c>
      <c r="I8" s="134">
        <v>7026907</v>
      </c>
      <c r="J8" s="134">
        <v>59844000</v>
      </c>
      <c r="K8" s="134">
        <v>88044870</v>
      </c>
      <c r="L8" s="134">
        <v>75602504</v>
      </c>
      <c r="M8" s="134">
        <v>67787000</v>
      </c>
      <c r="N8" s="134"/>
      <c r="O8" s="134"/>
      <c r="P8" s="134"/>
      <c r="Q8" s="134"/>
      <c r="R8" s="134"/>
      <c r="S8" s="134"/>
      <c r="T8" s="134"/>
      <c r="U8" s="134"/>
      <c r="V8" s="134"/>
      <c r="W8" s="134">
        <v>34863712</v>
      </c>
      <c r="X8" s="134">
        <v>34018234</v>
      </c>
      <c r="Y8" s="134"/>
      <c r="Z8" s="138">
        <f t="shared" si="1"/>
        <v>109245178</v>
      </c>
      <c r="AA8" s="138">
        <f t="shared" si="0"/>
        <v>175026001</v>
      </c>
      <c r="AB8" s="138">
        <f t="shared" si="0"/>
        <v>161491096</v>
      </c>
      <c r="AC8" s="273">
        <f t="shared" si="0"/>
        <v>128867038</v>
      </c>
    </row>
    <row r="9" spans="1:50" ht="15.9" customHeight="1">
      <c r="A9" s="136" t="s">
        <v>567</v>
      </c>
      <c r="B9" s="134">
        <v>11320000</v>
      </c>
      <c r="C9" s="92">
        <v>11938200</v>
      </c>
      <c r="D9" s="92">
        <v>11522270</v>
      </c>
      <c r="E9" s="134">
        <v>14530000</v>
      </c>
      <c r="F9" s="134">
        <v>1320000</v>
      </c>
      <c r="G9" s="92">
        <v>1468116</v>
      </c>
      <c r="H9" s="92">
        <v>1389144</v>
      </c>
      <c r="I9" s="134">
        <v>1730000</v>
      </c>
      <c r="J9" s="134">
        <v>12130000</v>
      </c>
      <c r="K9" s="92">
        <v>17100807</v>
      </c>
      <c r="L9" s="92">
        <v>9190599</v>
      </c>
      <c r="M9" s="134">
        <v>7280000</v>
      </c>
      <c r="N9" s="134"/>
      <c r="O9" s="92">
        <v>4729248</v>
      </c>
      <c r="P9" s="92">
        <v>4729248</v>
      </c>
      <c r="Q9" s="134"/>
      <c r="R9" s="134"/>
      <c r="S9" s="92"/>
      <c r="T9" s="92"/>
      <c r="U9" s="134"/>
      <c r="V9" s="134"/>
      <c r="W9" s="92">
        <v>3754000</v>
      </c>
      <c r="X9" s="92">
        <v>3754000</v>
      </c>
      <c r="Y9" s="134"/>
      <c r="Z9" s="138">
        <f t="shared" si="1"/>
        <v>24770000</v>
      </c>
      <c r="AA9" s="138">
        <f t="shared" si="0"/>
        <v>38990371</v>
      </c>
      <c r="AB9" s="138">
        <f t="shared" si="0"/>
        <v>30585261</v>
      </c>
      <c r="AC9" s="273">
        <f t="shared" si="0"/>
        <v>23540000</v>
      </c>
    </row>
    <row r="10" spans="1:50" ht="15.9" customHeight="1">
      <c r="A10" s="136" t="s">
        <v>711</v>
      </c>
      <c r="B10" s="134">
        <v>846707511</v>
      </c>
      <c r="C10" s="134">
        <v>915232697</v>
      </c>
      <c r="D10" s="134">
        <v>897797943</v>
      </c>
      <c r="E10" s="134">
        <v>935796519</v>
      </c>
      <c r="F10" s="134">
        <v>92462805</v>
      </c>
      <c r="G10" s="134">
        <v>101351835</v>
      </c>
      <c r="H10" s="134">
        <v>99726124</v>
      </c>
      <c r="I10" s="134">
        <v>99363827</v>
      </c>
      <c r="J10" s="134">
        <v>274104091</v>
      </c>
      <c r="K10" s="134">
        <v>350070736</v>
      </c>
      <c r="L10" s="134">
        <v>357346193</v>
      </c>
      <c r="M10" s="134">
        <v>209679685</v>
      </c>
      <c r="N10" s="134">
        <v>11996608</v>
      </c>
      <c r="O10" s="134">
        <v>11996608</v>
      </c>
      <c r="P10" s="134">
        <v>11996608</v>
      </c>
      <c r="Q10" s="134">
        <v>7980000</v>
      </c>
      <c r="R10" s="134"/>
      <c r="S10" s="134"/>
      <c r="T10" s="134"/>
      <c r="U10" s="134"/>
      <c r="V10" s="134"/>
      <c r="W10" s="134">
        <v>33944930</v>
      </c>
      <c r="X10" s="134">
        <v>34221730</v>
      </c>
      <c r="Y10" s="134"/>
      <c r="Z10" s="138">
        <f t="shared" si="1"/>
        <v>1225271015</v>
      </c>
      <c r="AA10" s="138">
        <f t="shared" si="0"/>
        <v>1412596806</v>
      </c>
      <c r="AB10" s="138">
        <f t="shared" si="0"/>
        <v>1401088598</v>
      </c>
      <c r="AC10" s="273">
        <f t="shared" si="0"/>
        <v>1252820031</v>
      </c>
    </row>
    <row r="11" spans="1:50" ht="27" customHeight="1">
      <c r="A11" s="137" t="s">
        <v>675</v>
      </c>
      <c r="B11" s="134">
        <v>139168031</v>
      </c>
      <c r="C11" s="134">
        <v>176947403</v>
      </c>
      <c r="D11" s="134">
        <v>176598752</v>
      </c>
      <c r="E11" s="134">
        <v>169722656</v>
      </c>
      <c r="F11" s="134">
        <v>17965483</v>
      </c>
      <c r="G11" s="134">
        <v>23291868</v>
      </c>
      <c r="H11" s="134">
        <v>23097497</v>
      </c>
      <c r="I11" s="134">
        <v>21945906</v>
      </c>
      <c r="J11" s="134">
        <v>113271072</v>
      </c>
      <c r="K11" s="134">
        <v>110121087</v>
      </c>
      <c r="L11" s="134">
        <v>109649971</v>
      </c>
      <c r="M11" s="134">
        <v>91637800</v>
      </c>
      <c r="N11" s="134">
        <v>4104000</v>
      </c>
      <c r="O11" s="134">
        <v>4104400</v>
      </c>
      <c r="P11" s="134">
        <v>4104000</v>
      </c>
      <c r="Q11" s="134">
        <v>4104000</v>
      </c>
      <c r="R11" s="134"/>
      <c r="S11" s="134"/>
      <c r="T11" s="134"/>
      <c r="U11" s="134"/>
      <c r="V11" s="134"/>
      <c r="W11" s="134">
        <v>17260387</v>
      </c>
      <c r="X11" s="134">
        <v>16826385</v>
      </c>
      <c r="Y11" s="134"/>
      <c r="Z11" s="138">
        <f t="shared" ref="Z11" si="2">SUM(B11+F11+J11+N11+R11+V11)</f>
        <v>274508586</v>
      </c>
      <c r="AA11" s="138">
        <f t="shared" ref="AA11" si="3">SUM(C11+G11+K11+O11+S11+W11)</f>
        <v>331725145</v>
      </c>
      <c r="AB11" s="138">
        <f t="shared" ref="AB11" si="4">SUM(D11+H11+L11+P11+T11+X11)</f>
        <v>330276605</v>
      </c>
      <c r="AC11" s="273">
        <f t="shared" ref="AC11" si="5">SUM(E11+I11+M11+Q11+U11+Y11)</f>
        <v>287410362</v>
      </c>
    </row>
    <row r="12" spans="1:50" s="136" customFormat="1" ht="21" customHeight="1">
      <c r="A12" s="136" t="s">
        <v>77</v>
      </c>
      <c r="B12" s="138">
        <f t="shared" ref="B12" si="6">SUM(B4:B11)</f>
        <v>1855237611</v>
      </c>
      <c r="C12" s="138">
        <f t="shared" ref="C12:AC12" si="7">SUM(C4:C11)</f>
        <v>2016053479</v>
      </c>
      <c r="D12" s="138">
        <f t="shared" si="7"/>
        <v>1991277409</v>
      </c>
      <c r="E12" s="138">
        <f t="shared" si="7"/>
        <v>2234545996</v>
      </c>
      <c r="F12" s="138">
        <f t="shared" ref="F12" si="8">SUM(F4:F11)</f>
        <v>223215232</v>
      </c>
      <c r="G12" s="138">
        <f t="shared" si="7"/>
        <v>247814158</v>
      </c>
      <c r="H12" s="138">
        <f t="shared" si="7"/>
        <v>245647360</v>
      </c>
      <c r="I12" s="138">
        <f t="shared" si="7"/>
        <v>267037705</v>
      </c>
      <c r="J12" s="138">
        <f t="shared" ref="J12" si="9">SUM(J4:J11)</f>
        <v>1117477163</v>
      </c>
      <c r="K12" s="138">
        <f t="shared" si="7"/>
        <v>1315635955</v>
      </c>
      <c r="L12" s="138">
        <f t="shared" si="7"/>
        <v>1185243862</v>
      </c>
      <c r="M12" s="138">
        <f t="shared" si="7"/>
        <v>1010537907</v>
      </c>
      <c r="N12" s="138">
        <f t="shared" ref="N12" si="10">SUM(N4:N11)</f>
        <v>16100608</v>
      </c>
      <c r="O12" s="138">
        <f t="shared" si="7"/>
        <v>41122256</v>
      </c>
      <c r="P12" s="138">
        <f t="shared" si="7"/>
        <v>36949856</v>
      </c>
      <c r="Q12" s="138">
        <f t="shared" si="7"/>
        <v>12084000</v>
      </c>
      <c r="R12" s="138">
        <f t="shared" ref="R12" si="11">SUM(R4:R11)</f>
        <v>0</v>
      </c>
      <c r="S12" s="138">
        <f t="shared" si="7"/>
        <v>0</v>
      </c>
      <c r="T12" s="138">
        <f t="shared" si="7"/>
        <v>0</v>
      </c>
      <c r="U12" s="138">
        <f t="shared" si="7"/>
        <v>0</v>
      </c>
      <c r="V12" s="138">
        <f t="shared" ref="V12" si="12">SUM(V4:V11)</f>
        <v>0</v>
      </c>
      <c r="W12" s="138">
        <f t="shared" si="7"/>
        <v>217641325</v>
      </c>
      <c r="X12" s="138">
        <f t="shared" si="7"/>
        <v>161761585</v>
      </c>
      <c r="Y12" s="138">
        <f t="shared" si="7"/>
        <v>3000000</v>
      </c>
      <c r="Z12" s="138">
        <f t="shared" si="7"/>
        <v>3212030614</v>
      </c>
      <c r="AA12" s="138">
        <f t="shared" si="7"/>
        <v>3838267173</v>
      </c>
      <c r="AB12" s="138">
        <f t="shared" si="7"/>
        <v>3620880072</v>
      </c>
      <c r="AC12" s="272">
        <f t="shared" si="7"/>
        <v>3527205608</v>
      </c>
    </row>
    <row r="13" spans="1:50" s="136" customFormat="1" ht="17.399999999999999" customHeight="1">
      <c r="A13" s="139" t="s">
        <v>582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92"/>
      <c r="AB13" s="92"/>
      <c r="AC13" s="273">
        <f t="shared" ref="AC13:AC53" si="13">SUM(E13+I13+M13+Q13+U13+Y13)</f>
        <v>0</v>
      </c>
    </row>
    <row r="14" spans="1:50" ht="29.25" customHeight="1">
      <c r="A14" s="287" t="s">
        <v>712</v>
      </c>
      <c r="B14" s="134">
        <v>50729300</v>
      </c>
      <c r="C14" s="134">
        <v>52378536</v>
      </c>
      <c r="D14" s="134">
        <v>51729576</v>
      </c>
      <c r="E14" s="134">
        <v>55983050</v>
      </c>
      <c r="F14" s="134">
        <v>6594810</v>
      </c>
      <c r="G14" s="134">
        <v>6693389</v>
      </c>
      <c r="H14" s="134">
        <v>6067769</v>
      </c>
      <c r="I14" s="134">
        <v>7394984</v>
      </c>
      <c r="J14" s="134"/>
      <c r="K14" s="134"/>
      <c r="L14" s="134"/>
      <c r="M14" s="134"/>
      <c r="N14" s="134"/>
      <c r="O14" s="134"/>
      <c r="P14" s="134">
        <v>200000</v>
      </c>
      <c r="Q14" s="134"/>
      <c r="R14" s="134"/>
      <c r="S14" s="134"/>
      <c r="T14" s="134"/>
      <c r="U14" s="134"/>
      <c r="V14" s="134"/>
      <c r="W14" s="134"/>
      <c r="X14" s="134"/>
      <c r="Y14" s="134"/>
      <c r="Z14" s="138">
        <f t="shared" ref="Z14:AB15" si="14">SUM(B14+F14+J14+N14+R14+V14)</f>
        <v>57324110</v>
      </c>
      <c r="AA14" s="138">
        <f t="shared" si="14"/>
        <v>59071925</v>
      </c>
      <c r="AB14" s="138">
        <f t="shared" si="14"/>
        <v>57997345</v>
      </c>
      <c r="AC14" s="273">
        <f t="shared" si="13"/>
        <v>63378034</v>
      </c>
    </row>
    <row r="15" spans="1:50" ht="21.75" customHeight="1">
      <c r="A15" s="288" t="s">
        <v>436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8">
        <f t="shared" si="14"/>
        <v>0</v>
      </c>
      <c r="AA15" s="92"/>
      <c r="AB15" s="92"/>
      <c r="AC15" s="273">
        <f t="shared" si="13"/>
        <v>0</v>
      </c>
    </row>
    <row r="16" spans="1:50" ht="26.25" customHeight="1">
      <c r="A16" s="288" t="s">
        <v>437</v>
      </c>
      <c r="B16" s="134"/>
      <c r="C16" s="134">
        <v>973032</v>
      </c>
      <c r="D16" s="134">
        <v>1005900</v>
      </c>
      <c r="E16" s="134"/>
      <c r="F16" s="134"/>
      <c r="G16" s="134">
        <v>93599</v>
      </c>
      <c r="H16" s="134">
        <v>55176</v>
      </c>
      <c r="I16" s="134"/>
      <c r="J16" s="134">
        <v>127057000</v>
      </c>
      <c r="K16" s="134">
        <v>324402674</v>
      </c>
      <c r="L16" s="134">
        <v>225266061</v>
      </c>
      <c r="M16" s="134"/>
      <c r="N16" s="134"/>
      <c r="O16" s="134">
        <v>54034729</v>
      </c>
      <c r="P16" s="134">
        <v>28396768</v>
      </c>
      <c r="Q16" s="134"/>
      <c r="R16" s="134"/>
      <c r="S16" s="134"/>
      <c r="T16" s="134"/>
      <c r="U16" s="134"/>
      <c r="V16" s="134">
        <v>243000000</v>
      </c>
      <c r="W16" s="134">
        <v>402275007</v>
      </c>
      <c r="X16" s="134">
        <v>375436930</v>
      </c>
      <c r="Y16" s="134"/>
      <c r="Z16" s="138">
        <f>SUM(B16+F16+J16+N16+R16+V16)</f>
        <v>370057000</v>
      </c>
      <c r="AA16" s="138">
        <f>SUM(C16+G16+K16+O16+S16+W16)</f>
        <v>781779041</v>
      </c>
      <c r="AB16" s="138">
        <f>SUM(D16+H16+L16+P16+T16+X16)</f>
        <v>630160835</v>
      </c>
      <c r="AC16" s="273">
        <f t="shared" si="13"/>
        <v>0</v>
      </c>
    </row>
    <row r="17" spans="1:29" ht="17.399999999999999" customHeight="1">
      <c r="A17" s="515" t="s">
        <v>894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>
        <v>465394000</v>
      </c>
      <c r="Z17" s="138">
        <f t="shared" ref="Z17:Z18" si="15">SUM(B17+F17+J17+N17+R17+V17)</f>
        <v>0</v>
      </c>
      <c r="AA17" s="138">
        <f t="shared" ref="AA17:AA18" si="16">SUM(C17+G17+K17+O17+S17+W17)</f>
        <v>0</v>
      </c>
      <c r="AB17" s="138">
        <f t="shared" ref="AB17:AB18" si="17">SUM(D17+H17+L17+P17+T17+X17)</f>
        <v>0</v>
      </c>
      <c r="AC17" s="273">
        <f t="shared" si="13"/>
        <v>465394000</v>
      </c>
    </row>
    <row r="18" spans="1:29" ht="16.8" customHeight="1">
      <c r="A18" s="515" t="s">
        <v>895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>
        <v>163300000</v>
      </c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8">
        <f t="shared" si="15"/>
        <v>0</v>
      </c>
      <c r="AA18" s="138">
        <f t="shared" si="16"/>
        <v>0</v>
      </c>
      <c r="AB18" s="138">
        <f t="shared" si="17"/>
        <v>0</v>
      </c>
      <c r="AC18" s="273">
        <f t="shared" si="13"/>
        <v>163300000</v>
      </c>
    </row>
    <row r="19" spans="1:29" ht="17.399999999999999" customHeight="1">
      <c r="A19" s="288" t="s">
        <v>896</v>
      </c>
      <c r="B19" s="134"/>
      <c r="C19" s="134"/>
      <c r="D19" s="134"/>
      <c r="E19" s="134"/>
      <c r="F19" s="134"/>
      <c r="G19" s="134"/>
      <c r="H19" s="134"/>
      <c r="I19" s="134"/>
      <c r="J19" s="134">
        <v>28496000</v>
      </c>
      <c r="K19" s="134">
        <v>28496000</v>
      </c>
      <c r="L19" s="134">
        <v>10267792</v>
      </c>
      <c r="M19" s="134">
        <v>23700000</v>
      </c>
      <c r="N19" s="134"/>
      <c r="O19" s="134"/>
      <c r="P19" s="134"/>
      <c r="Q19" s="134"/>
      <c r="R19" s="134"/>
      <c r="S19" s="134"/>
      <c r="T19" s="134"/>
      <c r="U19" s="134"/>
      <c r="V19" s="134">
        <v>36504000</v>
      </c>
      <c r="W19" s="134">
        <v>47604860</v>
      </c>
      <c r="X19" s="134">
        <v>36504000</v>
      </c>
      <c r="Y19" s="134">
        <v>58600000</v>
      </c>
      <c r="Z19" s="138">
        <f t="shared" ref="Z19" si="18">SUM(B19+F19+J19+N19+R19+V19)</f>
        <v>65000000</v>
      </c>
      <c r="AA19" s="138">
        <f t="shared" ref="AA19" si="19">SUM(C19+G19+K19+O19+S19+W19)</f>
        <v>76100860</v>
      </c>
      <c r="AB19" s="138">
        <f t="shared" ref="AB19" si="20">SUM(D19+H19+L19+P19+T19+X19)</f>
        <v>46771792</v>
      </c>
      <c r="AC19" s="273">
        <f t="shared" ref="AC19" si="21">SUM(E19+I19+M19+Q19+U19+Y19)</f>
        <v>82300000</v>
      </c>
    </row>
    <row r="20" spans="1:29" s="528" customFormat="1" ht="30" customHeight="1">
      <c r="A20" s="524" t="s">
        <v>438</v>
      </c>
      <c r="B20" s="525"/>
      <c r="C20" s="525"/>
      <c r="D20" s="525"/>
      <c r="E20" s="525"/>
      <c r="F20" s="525"/>
      <c r="G20" s="525"/>
      <c r="H20" s="525"/>
      <c r="I20" s="525"/>
      <c r="J20" s="525"/>
      <c r="K20" s="525">
        <v>1650</v>
      </c>
      <c r="L20" s="525">
        <v>1650</v>
      </c>
      <c r="M20" s="525"/>
      <c r="N20" s="525"/>
      <c r="O20" s="525"/>
      <c r="P20" s="525"/>
      <c r="Q20" s="525"/>
      <c r="R20" s="525"/>
      <c r="S20" s="525"/>
      <c r="T20" s="525"/>
      <c r="U20" s="525"/>
      <c r="V20" s="525"/>
      <c r="W20" s="525"/>
      <c r="X20" s="525"/>
      <c r="Y20" s="525"/>
      <c r="Z20" s="526">
        <f>SUM(B20+F20+J20+N20+R20+V20)</f>
        <v>0</v>
      </c>
      <c r="AA20" s="526">
        <f t="shared" ref="AA20:AB53" si="22">SUM(C20+G20+K20+O20+S20+W20)</f>
        <v>1650</v>
      </c>
      <c r="AB20" s="526">
        <f t="shared" si="22"/>
        <v>1650</v>
      </c>
      <c r="AC20" s="527">
        <f t="shared" si="13"/>
        <v>0</v>
      </c>
    </row>
    <row r="21" spans="1:29" ht="25.5" customHeight="1">
      <c r="A21" s="288" t="s">
        <v>721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92">
        <v>0</v>
      </c>
      <c r="AA21" s="138">
        <f t="shared" si="22"/>
        <v>0</v>
      </c>
      <c r="AB21" s="138">
        <f t="shared" si="22"/>
        <v>0</v>
      </c>
      <c r="AC21" s="273"/>
    </row>
    <row r="22" spans="1:29" ht="23.25" customHeight="1">
      <c r="A22" s="288" t="s">
        <v>583</v>
      </c>
      <c r="B22" s="134"/>
      <c r="C22" s="134">
        <v>28624110</v>
      </c>
      <c r="D22" s="134">
        <v>24657120</v>
      </c>
      <c r="E22" s="134"/>
      <c r="F22" s="134"/>
      <c r="G22" s="134">
        <v>1886585</v>
      </c>
      <c r="H22" s="134">
        <v>1770183</v>
      </c>
      <c r="I22" s="134"/>
      <c r="J22" s="134"/>
      <c r="K22" s="134">
        <v>3418124</v>
      </c>
      <c r="L22" s="134">
        <v>3228004</v>
      </c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8">
        <f t="shared" ref="Z22:Z53" si="23">SUM(B22+F22+J22+N22+R22+V22)</f>
        <v>0</v>
      </c>
      <c r="AA22" s="138">
        <f t="shared" si="22"/>
        <v>33928819</v>
      </c>
      <c r="AB22" s="138">
        <f t="shared" si="22"/>
        <v>29655307</v>
      </c>
      <c r="AC22" s="273">
        <f t="shared" si="13"/>
        <v>0</v>
      </c>
    </row>
    <row r="23" spans="1:29" ht="20.25" customHeight="1">
      <c r="A23" s="288" t="s">
        <v>585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>
        <v>10000000</v>
      </c>
      <c r="O23" s="134">
        <v>10000000</v>
      </c>
      <c r="P23" s="134">
        <v>9461258</v>
      </c>
      <c r="Q23" s="134">
        <v>10000000</v>
      </c>
      <c r="R23" s="134"/>
      <c r="S23" s="134"/>
      <c r="T23" s="134"/>
      <c r="U23" s="134"/>
      <c r="V23" s="134"/>
      <c r="W23" s="134"/>
      <c r="X23" s="134"/>
      <c r="Y23" s="134"/>
      <c r="Z23" s="138">
        <f t="shared" si="23"/>
        <v>10000000</v>
      </c>
      <c r="AA23" s="138">
        <f t="shared" si="22"/>
        <v>10000000</v>
      </c>
      <c r="AB23" s="138">
        <f t="shared" si="22"/>
        <v>9461258</v>
      </c>
      <c r="AC23" s="273">
        <f t="shared" si="13"/>
        <v>10000000</v>
      </c>
    </row>
    <row r="24" spans="1:29" ht="20.25" customHeight="1">
      <c r="A24" s="288" t="s">
        <v>442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>
        <v>10000000</v>
      </c>
      <c r="W24" s="134">
        <v>10000000</v>
      </c>
      <c r="X24" s="134">
        <v>8850000</v>
      </c>
      <c r="Y24" s="134">
        <v>10000000</v>
      </c>
      <c r="Z24" s="138">
        <f t="shared" si="23"/>
        <v>10000000</v>
      </c>
      <c r="AA24" s="138">
        <f t="shared" si="22"/>
        <v>10000000</v>
      </c>
      <c r="AB24" s="138">
        <f t="shared" si="22"/>
        <v>8850000</v>
      </c>
      <c r="AC24" s="273">
        <f t="shared" si="13"/>
        <v>10000000</v>
      </c>
    </row>
    <row r="25" spans="1:29" ht="19.5" customHeight="1">
      <c r="A25" s="288" t="s">
        <v>443</v>
      </c>
      <c r="B25" s="134"/>
      <c r="C25" s="134"/>
      <c r="D25" s="134"/>
      <c r="E25" s="134"/>
      <c r="F25" s="134"/>
      <c r="G25" s="134"/>
      <c r="H25" s="134"/>
      <c r="I25" s="134"/>
      <c r="J25" s="134">
        <v>185665218</v>
      </c>
      <c r="K25" s="134">
        <v>261192565</v>
      </c>
      <c r="L25" s="134">
        <v>260940902</v>
      </c>
      <c r="M25" s="134">
        <v>120546300</v>
      </c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8">
        <f t="shared" si="23"/>
        <v>185665218</v>
      </c>
      <c r="AA25" s="138">
        <f t="shared" si="22"/>
        <v>261192565</v>
      </c>
      <c r="AB25" s="138">
        <f t="shared" si="22"/>
        <v>260940902</v>
      </c>
      <c r="AC25" s="273">
        <f t="shared" si="13"/>
        <v>120546300</v>
      </c>
    </row>
    <row r="26" spans="1:29" ht="21" customHeight="1">
      <c r="A26" s="288" t="s">
        <v>722</v>
      </c>
      <c r="B26" s="134">
        <v>2480412</v>
      </c>
      <c r="C26" s="134">
        <v>4529861</v>
      </c>
      <c r="D26" s="134">
        <v>4529861</v>
      </c>
      <c r="E26" s="134"/>
      <c r="F26" s="134">
        <v>322454</v>
      </c>
      <c r="G26" s="134">
        <v>588884</v>
      </c>
      <c r="H26" s="134">
        <v>588884</v>
      </c>
      <c r="I26" s="134"/>
      <c r="J26" s="134">
        <v>6498634</v>
      </c>
      <c r="K26" s="134">
        <v>11452755</v>
      </c>
      <c r="L26" s="134">
        <v>11061997</v>
      </c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8">
        <f t="shared" si="23"/>
        <v>9301500</v>
      </c>
      <c r="AA26" s="138">
        <f t="shared" si="22"/>
        <v>16571500</v>
      </c>
      <c r="AB26" s="138">
        <f t="shared" si="22"/>
        <v>16180742</v>
      </c>
      <c r="AC26" s="273">
        <f t="shared" si="13"/>
        <v>0</v>
      </c>
    </row>
    <row r="27" spans="1:29" ht="21.75" customHeight="1">
      <c r="A27" s="288" t="s">
        <v>704</v>
      </c>
      <c r="B27" s="134"/>
      <c r="C27" s="134"/>
      <c r="D27" s="134"/>
      <c r="E27" s="134"/>
      <c r="F27" s="134"/>
      <c r="G27" s="134"/>
      <c r="H27" s="134"/>
      <c r="I27" s="134"/>
      <c r="J27" s="134">
        <v>1067000</v>
      </c>
      <c r="K27" s="134">
        <v>1067000</v>
      </c>
      <c r="L27" s="134">
        <v>533502</v>
      </c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8">
        <f t="shared" si="23"/>
        <v>1067000</v>
      </c>
      <c r="AA27" s="138">
        <f t="shared" si="22"/>
        <v>1067000</v>
      </c>
      <c r="AB27" s="138">
        <f t="shared" si="22"/>
        <v>533502</v>
      </c>
      <c r="AC27" s="273">
        <f t="shared" si="13"/>
        <v>0</v>
      </c>
    </row>
    <row r="28" spans="1:29" ht="22.5" customHeight="1">
      <c r="A28" s="288" t="s">
        <v>586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4">
        <v>594720</v>
      </c>
      <c r="L28" s="134">
        <v>596420</v>
      </c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8">
        <f t="shared" si="23"/>
        <v>0</v>
      </c>
      <c r="AA28" s="138">
        <f t="shared" si="22"/>
        <v>594720</v>
      </c>
      <c r="AB28" s="138">
        <f t="shared" si="22"/>
        <v>596420</v>
      </c>
      <c r="AC28" s="273">
        <f t="shared" si="13"/>
        <v>0</v>
      </c>
    </row>
    <row r="29" spans="1:29" ht="27" customHeight="1">
      <c r="A29" s="288" t="s">
        <v>446</v>
      </c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>
        <v>100265</v>
      </c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8">
        <f t="shared" si="23"/>
        <v>0</v>
      </c>
      <c r="AA29" s="138">
        <f t="shared" si="22"/>
        <v>0</v>
      </c>
      <c r="AB29" s="138">
        <f t="shared" si="22"/>
        <v>100265</v>
      </c>
      <c r="AC29" s="273">
        <f t="shared" si="13"/>
        <v>0</v>
      </c>
    </row>
    <row r="30" spans="1:29" ht="19.5" customHeight="1">
      <c r="A30" s="288" t="s">
        <v>705</v>
      </c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>
        <v>10500000</v>
      </c>
      <c r="O30" s="134">
        <v>26536000</v>
      </c>
      <c r="P30" s="134">
        <v>24930000</v>
      </c>
      <c r="Q30" s="134">
        <v>16020000</v>
      </c>
      <c r="R30" s="134"/>
      <c r="S30" s="134"/>
      <c r="T30" s="134"/>
      <c r="U30" s="134"/>
      <c r="V30" s="134"/>
      <c r="W30" s="134"/>
      <c r="X30" s="134"/>
      <c r="Y30" s="134"/>
      <c r="Z30" s="138">
        <f t="shared" si="23"/>
        <v>10500000</v>
      </c>
      <c r="AA30" s="138">
        <f t="shared" si="22"/>
        <v>26536000</v>
      </c>
      <c r="AB30" s="138">
        <f t="shared" si="22"/>
        <v>24930000</v>
      </c>
      <c r="AC30" s="273">
        <f t="shared" si="13"/>
        <v>16020000</v>
      </c>
    </row>
    <row r="31" spans="1:29" ht="18.75" customHeight="1">
      <c r="A31" s="288" t="s">
        <v>706</v>
      </c>
      <c r="B31" s="134"/>
      <c r="C31" s="134"/>
      <c r="D31" s="134"/>
      <c r="E31" s="134"/>
      <c r="F31" s="134"/>
      <c r="G31" s="134"/>
      <c r="H31" s="134"/>
      <c r="I31" s="134"/>
      <c r="J31" s="134">
        <v>640000</v>
      </c>
      <c r="K31" s="134">
        <v>640000</v>
      </c>
      <c r="L31" s="134">
        <v>660000</v>
      </c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8">
        <f t="shared" si="23"/>
        <v>640000</v>
      </c>
      <c r="AA31" s="138">
        <f t="shared" si="22"/>
        <v>640000</v>
      </c>
      <c r="AB31" s="138">
        <f t="shared" si="22"/>
        <v>660000</v>
      </c>
      <c r="AC31" s="273">
        <f>SUM(E31+I31+M31+Q31+U31+Y31)</f>
        <v>0</v>
      </c>
    </row>
    <row r="32" spans="1:29" ht="18.75" customHeight="1">
      <c r="A32" s="288" t="s">
        <v>826</v>
      </c>
      <c r="B32" s="134"/>
      <c r="C32" s="134"/>
      <c r="D32" s="134"/>
      <c r="E32" s="134"/>
      <c r="F32" s="134"/>
      <c r="G32" s="134"/>
      <c r="H32" s="134"/>
      <c r="I32" s="134"/>
      <c r="J32" s="134">
        <v>360000</v>
      </c>
      <c r="K32" s="134">
        <v>822580</v>
      </c>
      <c r="L32" s="134">
        <v>824338</v>
      </c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8">
        <f t="shared" si="23"/>
        <v>360000</v>
      </c>
      <c r="AA32" s="138">
        <f t="shared" si="22"/>
        <v>822580</v>
      </c>
      <c r="AB32" s="138">
        <f t="shared" si="22"/>
        <v>824338</v>
      </c>
      <c r="AC32" s="273">
        <f>SUM(E32+I32+M32+Q32+U32+Y32)</f>
        <v>0</v>
      </c>
    </row>
    <row r="33" spans="1:29" ht="28.5" customHeight="1">
      <c r="A33" s="288" t="s">
        <v>448</v>
      </c>
      <c r="B33" s="134">
        <v>456184</v>
      </c>
      <c r="C33" s="134">
        <v>1635470</v>
      </c>
      <c r="D33" s="134">
        <v>3047019</v>
      </c>
      <c r="E33" s="134">
        <v>518620</v>
      </c>
      <c r="F33" s="134">
        <v>59304</v>
      </c>
      <c r="G33" s="134">
        <v>230812</v>
      </c>
      <c r="H33" s="134">
        <v>445478</v>
      </c>
      <c r="I33" s="134">
        <v>67421</v>
      </c>
      <c r="J33" s="134">
        <v>2938280</v>
      </c>
      <c r="K33" s="134">
        <v>18199162</v>
      </c>
      <c r="L33" s="134">
        <v>19685762</v>
      </c>
      <c r="M33" s="134">
        <v>4079040</v>
      </c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8">
        <f t="shared" si="23"/>
        <v>3453768</v>
      </c>
      <c r="AA33" s="138">
        <f t="shared" si="22"/>
        <v>20065444</v>
      </c>
      <c r="AB33" s="138">
        <f t="shared" si="22"/>
        <v>23178259</v>
      </c>
      <c r="AC33" s="273">
        <f t="shared" si="13"/>
        <v>4665081</v>
      </c>
    </row>
    <row r="34" spans="1:29" ht="18" customHeight="1">
      <c r="A34" s="288" t="s">
        <v>569</v>
      </c>
      <c r="B34" s="134"/>
      <c r="C34" s="134"/>
      <c r="D34" s="134"/>
      <c r="E34" s="134"/>
      <c r="F34" s="134"/>
      <c r="G34" s="134"/>
      <c r="H34" s="134"/>
      <c r="I34" s="134"/>
      <c r="J34" s="134">
        <v>3000000</v>
      </c>
      <c r="K34" s="134">
        <v>3000000</v>
      </c>
      <c r="L34" s="134">
        <v>6262717</v>
      </c>
      <c r="M34" s="134">
        <v>4000000</v>
      </c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8">
        <f t="shared" si="23"/>
        <v>3000000</v>
      </c>
      <c r="AA34" s="138">
        <f t="shared" si="22"/>
        <v>3000000</v>
      </c>
      <c r="AB34" s="138">
        <f t="shared" si="22"/>
        <v>6262717</v>
      </c>
      <c r="AC34" s="273">
        <f t="shared" si="13"/>
        <v>4000000</v>
      </c>
    </row>
    <row r="35" spans="1:29" ht="20.25" customHeight="1">
      <c r="A35" s="288" t="s">
        <v>450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>
        <v>38986540</v>
      </c>
      <c r="O35" s="134">
        <v>14027890</v>
      </c>
      <c r="P35" s="134">
        <v>9103860</v>
      </c>
      <c r="Q35" s="134">
        <v>39437270</v>
      </c>
      <c r="R35" s="134"/>
      <c r="S35" s="134"/>
      <c r="T35" s="134"/>
      <c r="U35" s="134"/>
      <c r="V35" s="134"/>
      <c r="W35" s="134"/>
      <c r="X35" s="134"/>
      <c r="Y35" s="134"/>
      <c r="Z35" s="138">
        <f t="shared" si="23"/>
        <v>38986540</v>
      </c>
      <c r="AA35" s="138">
        <f t="shared" si="22"/>
        <v>14027890</v>
      </c>
      <c r="AB35" s="138">
        <f t="shared" si="22"/>
        <v>9103860</v>
      </c>
      <c r="AC35" s="273">
        <f t="shared" si="13"/>
        <v>39437270</v>
      </c>
    </row>
    <row r="36" spans="1:29" ht="26.25" customHeight="1">
      <c r="A36" s="288" t="s">
        <v>577</v>
      </c>
      <c r="B36" s="134"/>
      <c r="C36" s="134"/>
      <c r="D36" s="134"/>
      <c r="E36" s="134"/>
      <c r="F36" s="134"/>
      <c r="G36" s="134"/>
      <c r="H36" s="134"/>
      <c r="I36" s="134"/>
      <c r="J36" s="134">
        <v>120000</v>
      </c>
      <c r="K36" s="134">
        <v>409675</v>
      </c>
      <c r="L36" s="134">
        <v>31750</v>
      </c>
      <c r="M36" s="134">
        <v>120000</v>
      </c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8">
        <f t="shared" si="23"/>
        <v>120000</v>
      </c>
      <c r="AA36" s="138">
        <f t="shared" si="22"/>
        <v>409675</v>
      </c>
      <c r="AB36" s="138">
        <f t="shared" si="22"/>
        <v>31750</v>
      </c>
      <c r="AC36" s="273">
        <f t="shared" si="13"/>
        <v>120000</v>
      </c>
    </row>
    <row r="37" spans="1:29" ht="21" customHeight="1">
      <c r="A37" s="288" t="s">
        <v>587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>
        <v>21000000</v>
      </c>
      <c r="O37" s="134">
        <v>41693336</v>
      </c>
      <c r="P37" s="134">
        <v>41693336</v>
      </c>
      <c r="Q37" s="134">
        <v>40000000</v>
      </c>
      <c r="R37" s="134"/>
      <c r="S37" s="134"/>
      <c r="T37" s="134"/>
      <c r="U37" s="134"/>
      <c r="V37" s="134"/>
      <c r="W37" s="134"/>
      <c r="X37" s="134"/>
      <c r="Y37" s="134"/>
      <c r="Z37" s="138">
        <f t="shared" si="23"/>
        <v>21000000</v>
      </c>
      <c r="AA37" s="138">
        <f t="shared" si="22"/>
        <v>41693336</v>
      </c>
      <c r="AB37" s="138">
        <f t="shared" si="22"/>
        <v>41693336</v>
      </c>
      <c r="AC37" s="273">
        <f t="shared" si="13"/>
        <v>40000000</v>
      </c>
    </row>
    <row r="38" spans="1:29" ht="21" customHeight="1">
      <c r="A38" s="288" t="s">
        <v>713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8">
        <f t="shared" si="23"/>
        <v>0</v>
      </c>
      <c r="AA38" s="138">
        <f t="shared" si="22"/>
        <v>0</v>
      </c>
      <c r="AB38" s="138">
        <f t="shared" si="22"/>
        <v>0</v>
      </c>
      <c r="AC38" s="273">
        <f t="shared" si="13"/>
        <v>0</v>
      </c>
    </row>
    <row r="39" spans="1:29" ht="20.25" customHeight="1">
      <c r="A39" s="288" t="s">
        <v>644</v>
      </c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8">
        <f t="shared" si="23"/>
        <v>0</v>
      </c>
      <c r="AA39" s="138">
        <f t="shared" si="22"/>
        <v>0</v>
      </c>
      <c r="AB39" s="138">
        <f t="shared" si="22"/>
        <v>0</v>
      </c>
      <c r="AC39" s="273">
        <f t="shared" si="13"/>
        <v>0</v>
      </c>
    </row>
    <row r="40" spans="1:29" ht="27" customHeight="1">
      <c r="A40" s="288" t="s">
        <v>647</v>
      </c>
      <c r="B40" s="134"/>
      <c r="C40" s="134"/>
      <c r="D40" s="134"/>
      <c r="E40" s="134"/>
      <c r="F40" s="134"/>
      <c r="G40" s="134"/>
      <c r="H40" s="134"/>
      <c r="I40" s="134"/>
      <c r="J40" s="134">
        <v>1100000</v>
      </c>
      <c r="K40" s="134">
        <v>1100000</v>
      </c>
      <c r="L40" s="134"/>
      <c r="M40" s="134">
        <v>1100000</v>
      </c>
      <c r="N40" s="134">
        <v>1000000</v>
      </c>
      <c r="O40" s="134">
        <v>1000000</v>
      </c>
      <c r="P40" s="134">
        <v>600000</v>
      </c>
      <c r="Q40" s="134">
        <v>1000000</v>
      </c>
      <c r="R40" s="134"/>
      <c r="S40" s="134"/>
      <c r="T40" s="134"/>
      <c r="U40" s="134"/>
      <c r="V40" s="134"/>
      <c r="W40" s="134"/>
      <c r="X40" s="134"/>
      <c r="Y40" s="134"/>
      <c r="Z40" s="138">
        <f t="shared" si="23"/>
        <v>2100000</v>
      </c>
      <c r="AA40" s="138">
        <f t="shared" si="22"/>
        <v>2100000</v>
      </c>
      <c r="AB40" s="138">
        <f t="shared" si="22"/>
        <v>600000</v>
      </c>
      <c r="AC40" s="273">
        <f t="shared" si="13"/>
        <v>2100000</v>
      </c>
    </row>
    <row r="41" spans="1:29" ht="18.75" customHeight="1">
      <c r="A41" s="288" t="s">
        <v>714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>
        <v>19050</v>
      </c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8">
        <f t="shared" si="23"/>
        <v>0</v>
      </c>
      <c r="AA41" s="138">
        <f t="shared" si="22"/>
        <v>19050</v>
      </c>
      <c r="AB41" s="138">
        <f t="shared" si="22"/>
        <v>0</v>
      </c>
      <c r="AC41" s="273">
        <f t="shared" si="13"/>
        <v>0</v>
      </c>
    </row>
    <row r="42" spans="1:29" ht="19.8" customHeight="1">
      <c r="A42" s="288" t="s">
        <v>934</v>
      </c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>
        <v>86753293</v>
      </c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8">
        <f t="shared" si="23"/>
        <v>0</v>
      </c>
      <c r="AA42" s="138">
        <f t="shared" si="22"/>
        <v>0</v>
      </c>
      <c r="AB42" s="138">
        <f t="shared" si="22"/>
        <v>0</v>
      </c>
      <c r="AC42" s="273">
        <f t="shared" si="13"/>
        <v>86753293</v>
      </c>
    </row>
    <row r="43" spans="1:29" ht="19.2" customHeight="1">
      <c r="A43" s="288" t="s">
        <v>496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8">
        <f t="shared" si="23"/>
        <v>0</v>
      </c>
      <c r="AA43" s="138">
        <f t="shared" si="22"/>
        <v>0</v>
      </c>
      <c r="AB43" s="138">
        <f t="shared" si="22"/>
        <v>0</v>
      </c>
      <c r="AC43" s="273">
        <f t="shared" si="13"/>
        <v>0</v>
      </c>
    </row>
    <row r="44" spans="1:29" ht="26.25" customHeight="1">
      <c r="A44" s="288" t="s">
        <v>454</v>
      </c>
      <c r="B44" s="134"/>
      <c r="C44" s="134"/>
      <c r="D44" s="134"/>
      <c r="E44" s="134"/>
      <c r="F44" s="134"/>
      <c r="G44" s="134"/>
      <c r="H44" s="134"/>
      <c r="I44" s="134"/>
      <c r="J44" s="134"/>
      <c r="K44" s="134">
        <v>10141050</v>
      </c>
      <c r="L44" s="134">
        <v>10141050</v>
      </c>
      <c r="M44" s="134"/>
      <c r="N44" s="134">
        <v>500000</v>
      </c>
      <c r="O44" s="134">
        <v>700000</v>
      </c>
      <c r="P44" s="134">
        <v>700000</v>
      </c>
      <c r="Q44" s="134">
        <v>2100000</v>
      </c>
      <c r="R44" s="134">
        <v>44800000</v>
      </c>
      <c r="S44" s="134">
        <v>37982950</v>
      </c>
      <c r="T44" s="134">
        <v>37946754</v>
      </c>
      <c r="U44" s="134">
        <v>49900000</v>
      </c>
      <c r="V44" s="134"/>
      <c r="W44" s="134"/>
      <c r="X44" s="134"/>
      <c r="Y44" s="134"/>
      <c r="Z44" s="138">
        <f t="shared" si="23"/>
        <v>45300000</v>
      </c>
      <c r="AA44" s="138">
        <f t="shared" si="22"/>
        <v>48824000</v>
      </c>
      <c r="AB44" s="138">
        <f>SUM(D44+H44+L44+P44+T44+X44)</f>
        <v>48787804</v>
      </c>
      <c r="AC44" s="273">
        <f t="shared" si="13"/>
        <v>52000000</v>
      </c>
    </row>
    <row r="45" spans="1:29" ht="20.25" customHeight="1">
      <c r="A45" s="288" t="s">
        <v>676</v>
      </c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>
        <v>80000000</v>
      </c>
      <c r="O45" s="134">
        <v>326432880</v>
      </c>
      <c r="P45" s="134">
        <v>326432880</v>
      </c>
      <c r="Q45" s="134">
        <v>90000000</v>
      </c>
      <c r="R45" s="134"/>
      <c r="S45" s="134"/>
      <c r="T45" s="134"/>
      <c r="U45" s="134"/>
      <c r="V45" s="134"/>
      <c r="W45" s="134"/>
      <c r="X45" s="134"/>
      <c r="Y45" s="134"/>
      <c r="Z45" s="138">
        <f t="shared" si="23"/>
        <v>80000000</v>
      </c>
      <c r="AA45" s="138">
        <f t="shared" si="22"/>
        <v>326432880</v>
      </c>
      <c r="AB45" s="138">
        <f t="shared" si="22"/>
        <v>326432880</v>
      </c>
      <c r="AC45" s="273">
        <f t="shared" si="13"/>
        <v>90000000</v>
      </c>
    </row>
    <row r="46" spans="1:29" ht="26.25" customHeight="1">
      <c r="A46" s="288" t="s">
        <v>648</v>
      </c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>
        <v>45607867</v>
      </c>
      <c r="O46" s="134">
        <v>29836057</v>
      </c>
      <c r="P46" s="134">
        <v>17337610</v>
      </c>
      <c r="Q46" s="134"/>
      <c r="R46" s="134"/>
      <c r="S46" s="134"/>
      <c r="T46" s="134"/>
      <c r="U46" s="134"/>
      <c r="V46" s="134"/>
      <c r="W46" s="134"/>
      <c r="X46" s="134"/>
      <c r="Y46" s="134"/>
      <c r="Z46" s="138">
        <f t="shared" si="23"/>
        <v>45607867</v>
      </c>
      <c r="AA46" s="138">
        <f t="shared" si="22"/>
        <v>29836057</v>
      </c>
      <c r="AB46" s="138">
        <f t="shared" si="22"/>
        <v>17337610</v>
      </c>
      <c r="AC46" s="273">
        <f t="shared" si="13"/>
        <v>0</v>
      </c>
    </row>
    <row r="47" spans="1:29" ht="21.6" customHeight="1">
      <c r="A47" s="288" t="s">
        <v>827</v>
      </c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>
        <v>5000000</v>
      </c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8">
        <f t="shared" si="23"/>
        <v>5000000</v>
      </c>
      <c r="AA47" s="138">
        <f t="shared" si="22"/>
        <v>0</v>
      </c>
      <c r="AB47" s="138">
        <f t="shared" si="22"/>
        <v>0</v>
      </c>
      <c r="AC47" s="273">
        <f t="shared" si="13"/>
        <v>0</v>
      </c>
    </row>
    <row r="48" spans="1:29" ht="21" customHeight="1">
      <c r="A48" s="288" t="s">
        <v>717</v>
      </c>
      <c r="B48" s="134"/>
      <c r="C48" s="134"/>
      <c r="D48" s="134"/>
      <c r="E48" s="134"/>
      <c r="F48" s="134"/>
      <c r="G48" s="134"/>
      <c r="H48" s="134"/>
      <c r="I48" s="134"/>
      <c r="J48" s="134">
        <v>59484025</v>
      </c>
      <c r="K48" s="134">
        <v>59484025</v>
      </c>
      <c r="L48" s="134">
        <v>59484025</v>
      </c>
      <c r="M48" s="134">
        <v>68356669</v>
      </c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8">
        <f t="shared" si="23"/>
        <v>59484025</v>
      </c>
      <c r="AA48" s="138">
        <f t="shared" si="22"/>
        <v>59484025</v>
      </c>
      <c r="AB48" s="138">
        <f t="shared" si="22"/>
        <v>59484025</v>
      </c>
      <c r="AC48" s="273">
        <f t="shared" si="13"/>
        <v>68356669</v>
      </c>
    </row>
    <row r="49" spans="1:29" ht="21" customHeight="1">
      <c r="A49" s="288" t="s">
        <v>715</v>
      </c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8">
        <f t="shared" si="23"/>
        <v>0</v>
      </c>
      <c r="AA49" s="138">
        <f t="shared" si="22"/>
        <v>0</v>
      </c>
      <c r="AB49" s="138">
        <f t="shared" si="22"/>
        <v>0</v>
      </c>
      <c r="AC49" s="273">
        <f t="shared" si="13"/>
        <v>0</v>
      </c>
    </row>
    <row r="50" spans="1:29" ht="22.5" customHeight="1">
      <c r="A50" s="288" t="s">
        <v>897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>
        <v>12000000</v>
      </c>
      <c r="R50" s="134"/>
      <c r="S50" s="134"/>
      <c r="T50" s="134"/>
      <c r="U50" s="134"/>
      <c r="V50" s="134"/>
      <c r="W50" s="134"/>
      <c r="X50" s="134"/>
      <c r="Y50" s="134"/>
      <c r="Z50" s="138">
        <f t="shared" si="23"/>
        <v>0</v>
      </c>
      <c r="AA50" s="138">
        <f t="shared" si="22"/>
        <v>0</v>
      </c>
      <c r="AB50" s="138">
        <f t="shared" si="22"/>
        <v>0</v>
      </c>
      <c r="AC50" s="273">
        <f t="shared" si="13"/>
        <v>12000000</v>
      </c>
    </row>
    <row r="51" spans="1:29" ht="18" customHeight="1">
      <c r="A51" s="288" t="s">
        <v>716</v>
      </c>
      <c r="B51" s="134"/>
      <c r="C51" s="134"/>
      <c r="D51" s="134"/>
      <c r="E51" s="134"/>
      <c r="F51" s="134"/>
      <c r="G51" s="134"/>
      <c r="H51" s="134"/>
      <c r="I51" s="134"/>
      <c r="J51" s="134">
        <v>3230000</v>
      </c>
      <c r="K51" s="134"/>
      <c r="L51" s="134"/>
      <c r="M51" s="134">
        <v>3452756</v>
      </c>
      <c r="N51" s="134"/>
      <c r="O51" s="134">
        <v>3230000</v>
      </c>
      <c r="P51" s="134">
        <v>3229629</v>
      </c>
      <c r="Q51" s="134"/>
      <c r="R51" s="134"/>
      <c r="S51" s="134"/>
      <c r="T51" s="134"/>
      <c r="U51" s="134"/>
      <c r="V51" s="134"/>
      <c r="W51" s="134"/>
      <c r="X51" s="134"/>
      <c r="Y51" s="134"/>
      <c r="Z51" s="138">
        <f t="shared" si="23"/>
        <v>3230000</v>
      </c>
      <c r="AA51" s="138">
        <f t="shared" si="22"/>
        <v>3230000</v>
      </c>
      <c r="AB51" s="138">
        <f t="shared" si="22"/>
        <v>3229629</v>
      </c>
      <c r="AC51" s="273">
        <f t="shared" si="13"/>
        <v>3452756</v>
      </c>
    </row>
    <row r="52" spans="1:29" ht="20.25" customHeight="1">
      <c r="A52" s="288" t="s">
        <v>699</v>
      </c>
      <c r="B52" s="134"/>
      <c r="C52" s="134"/>
      <c r="D52" s="134"/>
      <c r="E52" s="134"/>
      <c r="F52" s="134"/>
      <c r="G52" s="134"/>
      <c r="H52" s="134"/>
      <c r="I52" s="134"/>
      <c r="J52" s="134">
        <v>248773968</v>
      </c>
      <c r="K52" s="134">
        <v>248773968</v>
      </c>
      <c r="L52" s="134">
        <v>248773968</v>
      </c>
      <c r="M52" s="134">
        <v>441754030</v>
      </c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8">
        <f t="shared" si="23"/>
        <v>248773968</v>
      </c>
      <c r="AA52" s="138">
        <f t="shared" si="22"/>
        <v>248773968</v>
      </c>
      <c r="AB52" s="138">
        <f t="shared" si="22"/>
        <v>248773968</v>
      </c>
      <c r="AC52" s="273">
        <f t="shared" si="13"/>
        <v>441754030</v>
      </c>
    </row>
    <row r="53" spans="1:29" ht="15.9" customHeight="1">
      <c r="A53" s="288" t="s">
        <v>646</v>
      </c>
      <c r="B53" s="134"/>
      <c r="C53" s="134"/>
      <c r="D53" s="134"/>
      <c r="E53" s="134"/>
      <c r="F53" s="134"/>
      <c r="G53" s="134"/>
      <c r="H53" s="134"/>
      <c r="I53" s="134"/>
      <c r="J53" s="134">
        <v>400000000</v>
      </c>
      <c r="K53" s="134">
        <v>400000000</v>
      </c>
      <c r="L53" s="134"/>
      <c r="M53" s="134">
        <v>300000000</v>
      </c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8">
        <f t="shared" si="23"/>
        <v>400000000</v>
      </c>
      <c r="AA53" s="138">
        <f t="shared" si="22"/>
        <v>400000000</v>
      </c>
      <c r="AB53" s="92">
        <f>SUM(D53+H53+L53+P53+T53+X53)</f>
        <v>0</v>
      </c>
      <c r="AC53" s="273">
        <f t="shared" si="13"/>
        <v>300000000</v>
      </c>
    </row>
    <row r="54" spans="1:29" s="142" customFormat="1" ht="28.5" customHeight="1">
      <c r="A54" s="140" t="s">
        <v>79</v>
      </c>
      <c r="B54" s="141">
        <f t="shared" ref="B54:AC54" si="24">SUM(B13:B53)</f>
        <v>53665896</v>
      </c>
      <c r="C54" s="141">
        <f t="shared" si="24"/>
        <v>88141009</v>
      </c>
      <c r="D54" s="141">
        <f t="shared" si="24"/>
        <v>84969476</v>
      </c>
      <c r="E54" s="141">
        <f t="shared" si="24"/>
        <v>56501670</v>
      </c>
      <c r="F54" s="141">
        <f t="shared" si="24"/>
        <v>6976568</v>
      </c>
      <c r="G54" s="141">
        <f t="shared" si="24"/>
        <v>9493269</v>
      </c>
      <c r="H54" s="141">
        <f t="shared" si="24"/>
        <v>8927490</v>
      </c>
      <c r="I54" s="141">
        <f t="shared" si="24"/>
        <v>7462405</v>
      </c>
      <c r="J54" s="141">
        <f t="shared" si="24"/>
        <v>1068430125</v>
      </c>
      <c r="K54" s="141">
        <f t="shared" si="24"/>
        <v>1373214998</v>
      </c>
      <c r="L54" s="141">
        <f t="shared" si="24"/>
        <v>857860203</v>
      </c>
      <c r="M54" s="141">
        <f t="shared" si="24"/>
        <v>1217162088</v>
      </c>
      <c r="N54" s="141">
        <f t="shared" si="24"/>
        <v>212594407</v>
      </c>
      <c r="O54" s="141">
        <f t="shared" si="24"/>
        <v>507490892</v>
      </c>
      <c r="P54" s="141">
        <f t="shared" si="24"/>
        <v>462085341</v>
      </c>
      <c r="Q54" s="141">
        <f t="shared" si="24"/>
        <v>210557270</v>
      </c>
      <c r="R54" s="141">
        <f t="shared" si="24"/>
        <v>44800000</v>
      </c>
      <c r="S54" s="141">
        <f t="shared" si="24"/>
        <v>37982950</v>
      </c>
      <c r="T54" s="141">
        <f t="shared" si="24"/>
        <v>37946754</v>
      </c>
      <c r="U54" s="141">
        <f t="shared" si="24"/>
        <v>49900000</v>
      </c>
      <c r="V54" s="141">
        <f t="shared" si="24"/>
        <v>289504000</v>
      </c>
      <c r="W54" s="141">
        <f t="shared" si="24"/>
        <v>459879867</v>
      </c>
      <c r="X54" s="141">
        <f t="shared" si="24"/>
        <v>420790930</v>
      </c>
      <c r="Y54" s="141">
        <f t="shared" si="24"/>
        <v>533994000</v>
      </c>
      <c r="Z54" s="141">
        <f t="shared" si="24"/>
        <v>1675970996</v>
      </c>
      <c r="AA54" s="141">
        <f t="shared" si="24"/>
        <v>2476202985</v>
      </c>
      <c r="AB54" s="141">
        <f t="shared" si="24"/>
        <v>1872580194</v>
      </c>
      <c r="AC54" s="274">
        <f t="shared" si="24"/>
        <v>2075577433</v>
      </c>
    </row>
    <row r="55" spans="1:29" ht="21.75" customHeight="1">
      <c r="A55" s="143" t="s">
        <v>568</v>
      </c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>
        <v>0</v>
      </c>
      <c r="AA55" s="134">
        <f>SUM(C55+G55+K55+O55+S55+W55)</f>
        <v>0</v>
      </c>
      <c r="AB55" s="134">
        <f>SUM(D55+H55+L55+P55+T55+X55)</f>
        <v>0</v>
      </c>
      <c r="AC55" s="274">
        <v>0</v>
      </c>
    </row>
    <row r="56" spans="1:29" ht="26.25" customHeight="1">
      <c r="A56" s="288" t="s">
        <v>456</v>
      </c>
      <c r="B56" s="134">
        <v>316809621</v>
      </c>
      <c r="C56" s="134">
        <v>329186669</v>
      </c>
      <c r="D56" s="134">
        <v>328942584</v>
      </c>
      <c r="E56" s="134">
        <v>337008588</v>
      </c>
      <c r="F56" s="134">
        <v>40969248</v>
      </c>
      <c r="G56" s="134">
        <v>44168337</v>
      </c>
      <c r="H56" s="134">
        <v>44168337</v>
      </c>
      <c r="I56" s="134">
        <v>47106042</v>
      </c>
      <c r="J56" s="134">
        <v>67016158</v>
      </c>
      <c r="K56" s="134">
        <v>63565663</v>
      </c>
      <c r="L56" s="134">
        <v>51863024</v>
      </c>
      <c r="M56" s="134">
        <v>60573000</v>
      </c>
      <c r="N56" s="134">
        <v>190000</v>
      </c>
      <c r="O56" s="134">
        <v>190000</v>
      </c>
      <c r="P56" s="134"/>
      <c r="Q56" s="134">
        <v>190000</v>
      </c>
      <c r="R56" s="134"/>
      <c r="S56" s="134"/>
      <c r="T56" s="134"/>
      <c r="U56" s="134"/>
      <c r="V56" s="134"/>
      <c r="W56" s="134">
        <v>10453443</v>
      </c>
      <c r="X56" s="134">
        <v>4463245</v>
      </c>
      <c r="Y56" s="134"/>
      <c r="Z56" s="138">
        <f t="shared" ref="Z56:AC59" si="25">SUM(B56+F56+J56+N56+R56+V56)</f>
        <v>424985027</v>
      </c>
      <c r="AA56" s="138">
        <f t="shared" si="25"/>
        <v>447564112</v>
      </c>
      <c r="AB56" s="138">
        <f t="shared" si="25"/>
        <v>429437190</v>
      </c>
      <c r="AC56" s="272">
        <f>SUM(E56+I56+M56+Q56+U56+Y56)</f>
        <v>444877630</v>
      </c>
    </row>
    <row r="57" spans="1:29" ht="28.5" customHeight="1">
      <c r="A57" s="288" t="s">
        <v>839</v>
      </c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8">
        <f t="shared" si="25"/>
        <v>0</v>
      </c>
      <c r="AA57" s="138">
        <f t="shared" si="25"/>
        <v>0</v>
      </c>
      <c r="AB57" s="138">
        <f t="shared" si="25"/>
        <v>0</v>
      </c>
      <c r="AC57" s="272">
        <f t="shared" si="25"/>
        <v>0</v>
      </c>
    </row>
    <row r="58" spans="1:29" ht="18.75" customHeight="1">
      <c r="A58" s="288" t="s">
        <v>584</v>
      </c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8">
        <f t="shared" si="25"/>
        <v>0</v>
      </c>
      <c r="AA58" s="138">
        <f t="shared" si="25"/>
        <v>0</v>
      </c>
      <c r="AB58" s="138">
        <f t="shared" si="25"/>
        <v>0</v>
      </c>
      <c r="AC58" s="272">
        <f t="shared" si="25"/>
        <v>0</v>
      </c>
    </row>
    <row r="59" spans="1:29" ht="20.25" customHeight="1">
      <c r="A59" s="288" t="s">
        <v>838</v>
      </c>
      <c r="B59" s="144"/>
      <c r="C59" s="144">
        <v>12246060</v>
      </c>
      <c r="D59" s="144">
        <v>12246060</v>
      </c>
      <c r="E59" s="144"/>
      <c r="F59" s="144"/>
      <c r="G59" s="144">
        <v>1341823</v>
      </c>
      <c r="H59" s="144">
        <v>1341823</v>
      </c>
      <c r="I59" s="144"/>
      <c r="J59" s="144"/>
      <c r="K59" s="144">
        <v>764661</v>
      </c>
      <c r="L59" s="144">
        <v>764672</v>
      </c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38">
        <f t="shared" si="25"/>
        <v>0</v>
      </c>
      <c r="AA59" s="138">
        <f t="shared" si="25"/>
        <v>14352544</v>
      </c>
      <c r="AB59" s="138">
        <f t="shared" si="25"/>
        <v>14352555</v>
      </c>
      <c r="AC59" s="272">
        <f t="shared" si="25"/>
        <v>0</v>
      </c>
    </row>
    <row r="60" spans="1:29" s="146" customFormat="1" ht="26.25" customHeight="1">
      <c r="A60" s="145" t="s">
        <v>81</v>
      </c>
      <c r="B60" s="141">
        <f t="shared" ref="B60" si="26">SUM(B55:B59)</f>
        <v>316809621</v>
      </c>
      <c r="C60" s="141">
        <f t="shared" ref="C60:AC60" si="27">SUM(C55:C59)</f>
        <v>341432729</v>
      </c>
      <c r="D60" s="141">
        <f t="shared" si="27"/>
        <v>341188644</v>
      </c>
      <c r="E60" s="141">
        <f t="shared" si="27"/>
        <v>337008588</v>
      </c>
      <c r="F60" s="141">
        <f t="shared" ref="F60" si="28">SUM(F55:F59)</f>
        <v>40969248</v>
      </c>
      <c r="G60" s="141">
        <f t="shared" si="27"/>
        <v>45510160</v>
      </c>
      <c r="H60" s="141">
        <f t="shared" si="27"/>
        <v>45510160</v>
      </c>
      <c r="I60" s="141">
        <f t="shared" si="27"/>
        <v>47106042</v>
      </c>
      <c r="J60" s="141">
        <f t="shared" ref="J60" si="29">SUM(J55:J59)</f>
        <v>67016158</v>
      </c>
      <c r="K60" s="141">
        <f t="shared" si="27"/>
        <v>64330324</v>
      </c>
      <c r="L60" s="141">
        <f t="shared" si="27"/>
        <v>52627696</v>
      </c>
      <c r="M60" s="141">
        <f t="shared" si="27"/>
        <v>60573000</v>
      </c>
      <c r="N60" s="141">
        <f t="shared" ref="N60" si="30">SUM(N55:N59)</f>
        <v>190000</v>
      </c>
      <c r="O60" s="141">
        <f t="shared" si="27"/>
        <v>190000</v>
      </c>
      <c r="P60" s="141">
        <f t="shared" si="27"/>
        <v>0</v>
      </c>
      <c r="Q60" s="141">
        <f t="shared" si="27"/>
        <v>190000</v>
      </c>
      <c r="R60" s="141">
        <f t="shared" ref="R60" si="31">SUM(R55:R59)</f>
        <v>0</v>
      </c>
      <c r="S60" s="141">
        <f t="shared" si="27"/>
        <v>0</v>
      </c>
      <c r="T60" s="141">
        <f t="shared" si="27"/>
        <v>0</v>
      </c>
      <c r="U60" s="141">
        <f t="shared" si="27"/>
        <v>0</v>
      </c>
      <c r="V60" s="141">
        <f t="shared" ref="V60" si="32">SUM(V55:V59)</f>
        <v>0</v>
      </c>
      <c r="W60" s="141">
        <f t="shared" si="27"/>
        <v>10453443</v>
      </c>
      <c r="X60" s="141">
        <f t="shared" si="27"/>
        <v>4463245</v>
      </c>
      <c r="Y60" s="141">
        <f t="shared" si="27"/>
        <v>0</v>
      </c>
      <c r="Z60" s="141">
        <f t="shared" si="27"/>
        <v>424985027</v>
      </c>
      <c r="AA60" s="141">
        <f t="shared" si="27"/>
        <v>461916656</v>
      </c>
      <c r="AB60" s="141">
        <f t="shared" si="27"/>
        <v>443789745</v>
      </c>
      <c r="AC60" s="274">
        <f t="shared" si="27"/>
        <v>444877630</v>
      </c>
    </row>
    <row r="61" spans="1:29" ht="17.25" customHeight="1">
      <c r="A61" s="212" t="s">
        <v>652</v>
      </c>
      <c r="B61" s="144">
        <v>2244000</v>
      </c>
      <c r="C61" s="144">
        <v>2244000</v>
      </c>
      <c r="D61" s="144">
        <v>2243104</v>
      </c>
      <c r="E61" s="144">
        <v>2440000</v>
      </c>
      <c r="F61" s="144">
        <v>292000</v>
      </c>
      <c r="G61" s="144">
        <v>292000</v>
      </c>
      <c r="H61" s="144">
        <v>291598</v>
      </c>
      <c r="I61" s="144">
        <v>320000</v>
      </c>
      <c r="J61" s="144">
        <v>63774000</v>
      </c>
      <c r="K61" s="144">
        <v>66303043</v>
      </c>
      <c r="L61" s="144">
        <v>42128566</v>
      </c>
      <c r="M61" s="144">
        <v>63586000</v>
      </c>
      <c r="N61" s="144"/>
      <c r="O61" s="144"/>
      <c r="P61" s="144"/>
      <c r="Q61" s="144"/>
      <c r="R61" s="144"/>
      <c r="S61" s="144"/>
      <c r="T61" s="144"/>
      <c r="U61" s="144"/>
      <c r="V61" s="92"/>
      <c r="W61" s="144"/>
      <c r="X61" s="144"/>
      <c r="Y61" s="92"/>
      <c r="Z61" s="138">
        <f t="shared" ref="Z61:AB61" si="33">SUM(B61+F61+J61+N61+R61+V61)</f>
        <v>66310000</v>
      </c>
      <c r="AA61" s="138">
        <f t="shared" si="33"/>
        <v>68839043</v>
      </c>
      <c r="AB61" s="138">
        <f t="shared" si="33"/>
        <v>44663268</v>
      </c>
      <c r="AC61" s="272">
        <f>SUM(E61,I61,M61)</f>
        <v>66346000</v>
      </c>
    </row>
    <row r="62" spans="1:29" s="133" customFormat="1" ht="24.75" customHeight="1">
      <c r="A62" s="133" t="s">
        <v>82</v>
      </c>
      <c r="B62" s="147">
        <f t="shared" ref="B62:AC62" si="34">SUM(B12+B54+B60+B61)</f>
        <v>2227957128</v>
      </c>
      <c r="C62" s="147">
        <f t="shared" si="34"/>
        <v>2447871217</v>
      </c>
      <c r="D62" s="147">
        <f t="shared" si="34"/>
        <v>2419678633</v>
      </c>
      <c r="E62" s="147">
        <f t="shared" si="34"/>
        <v>2630496254</v>
      </c>
      <c r="F62" s="147">
        <f t="shared" si="34"/>
        <v>271453048</v>
      </c>
      <c r="G62" s="147">
        <f t="shared" si="34"/>
        <v>303109587</v>
      </c>
      <c r="H62" s="147">
        <f t="shared" si="34"/>
        <v>300376608</v>
      </c>
      <c r="I62" s="147">
        <f t="shared" si="34"/>
        <v>321926152</v>
      </c>
      <c r="J62" s="147">
        <f t="shared" si="34"/>
        <v>2316697446</v>
      </c>
      <c r="K62" s="147">
        <f t="shared" si="34"/>
        <v>2819484320</v>
      </c>
      <c r="L62" s="147">
        <f t="shared" si="34"/>
        <v>2137860327</v>
      </c>
      <c r="M62" s="147">
        <f t="shared" si="34"/>
        <v>2351858995</v>
      </c>
      <c r="N62" s="147">
        <f t="shared" si="34"/>
        <v>228885015</v>
      </c>
      <c r="O62" s="147">
        <f t="shared" si="34"/>
        <v>548803148</v>
      </c>
      <c r="P62" s="147">
        <f t="shared" si="34"/>
        <v>499035197</v>
      </c>
      <c r="Q62" s="147">
        <f t="shared" si="34"/>
        <v>222831270</v>
      </c>
      <c r="R62" s="147">
        <f t="shared" si="34"/>
        <v>44800000</v>
      </c>
      <c r="S62" s="147">
        <f t="shared" si="34"/>
        <v>37982950</v>
      </c>
      <c r="T62" s="147">
        <f t="shared" si="34"/>
        <v>37946754</v>
      </c>
      <c r="U62" s="147">
        <f t="shared" si="34"/>
        <v>49900000</v>
      </c>
      <c r="V62" s="147">
        <f t="shared" si="34"/>
        <v>289504000</v>
      </c>
      <c r="W62" s="147">
        <f t="shared" si="34"/>
        <v>687974635</v>
      </c>
      <c r="X62" s="147">
        <f t="shared" si="34"/>
        <v>587015760</v>
      </c>
      <c r="Y62" s="147">
        <f t="shared" si="34"/>
        <v>536994000</v>
      </c>
      <c r="Z62" s="147">
        <f t="shared" si="34"/>
        <v>5379296637</v>
      </c>
      <c r="AA62" s="147">
        <f t="shared" si="34"/>
        <v>6845225857</v>
      </c>
      <c r="AB62" s="147">
        <f t="shared" si="34"/>
        <v>5981913279</v>
      </c>
      <c r="AC62" s="272">
        <f t="shared" si="34"/>
        <v>6114006671</v>
      </c>
    </row>
    <row r="503" ht="9.75" customHeight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</sheetData>
  <mergeCells count="8">
    <mergeCell ref="V1:Y1"/>
    <mergeCell ref="Z1:AC1"/>
    <mergeCell ref="A1:A2"/>
    <mergeCell ref="B1:E1"/>
    <mergeCell ref="F1:I1"/>
    <mergeCell ref="J1:M1"/>
    <mergeCell ref="N1:Q1"/>
    <mergeCell ref="R1:U1"/>
  </mergeCells>
  <printOptions horizontalCentered="1" gridLines="1" gridLinesSet="0"/>
  <pageMargins left="0.19685039370078741" right="0.19685039370078741" top="0.71909722222222228" bottom="0.9055118110236221" header="0.40243055555555557" footer="0.55118110236220474"/>
  <pageSetup paperSize="8" scale="57" orientation="landscape" r:id="rId1"/>
  <headerFooter alignWithMargins="0">
    <oddHeader>&amp;C&amp;"Arial CE,Félkövér"&amp;14 3. 1. Kimutatás az önkormányzati költségvetési szervek 2024. évi tervszámairól &amp;18Kiadás &amp;R
Adatok Ft-ban</oddHeader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E136"/>
  <sheetViews>
    <sheetView view="pageLayout" topLeftCell="A100" zoomScale="59" zoomScaleSheetLayoutView="84" zoomScalePageLayoutView="59" workbookViewId="0">
      <selection activeCell="A115" sqref="A115"/>
    </sheetView>
  </sheetViews>
  <sheetFormatPr defaultColWidth="9.109375" defaultRowHeight="15.6"/>
  <cols>
    <col min="1" max="1" width="53.5546875" style="53" customWidth="1"/>
    <col min="2" max="2" width="13.33203125" style="61" customWidth="1"/>
    <col min="3" max="3" width="13.109375" style="61" customWidth="1"/>
    <col min="4" max="4" width="13" style="61" customWidth="1"/>
    <col min="5" max="5" width="9.6640625" style="61" customWidth="1"/>
    <col min="6" max="6" width="11.44140625" style="61" customWidth="1"/>
    <col min="7" max="7" width="11.88671875" style="61" customWidth="1"/>
    <col min="8" max="8" width="13.6640625" style="61" customWidth="1"/>
    <col min="9" max="9" width="9.109375" style="61" customWidth="1"/>
    <col min="10" max="10" width="14" style="61" customWidth="1"/>
    <col min="11" max="11" width="14.33203125" style="61" customWidth="1"/>
    <col min="12" max="12" width="12.33203125" style="61" customWidth="1"/>
    <col min="13" max="13" width="8.88671875" style="61" customWidth="1"/>
    <col min="14" max="14" width="13" style="61" customWidth="1"/>
    <col min="15" max="15" width="12.88671875" style="61" customWidth="1"/>
    <col min="16" max="16" width="12" style="61" customWidth="1"/>
    <col min="17" max="17" width="9" style="61" customWidth="1"/>
    <col min="18" max="18" width="11.109375" style="61" customWidth="1"/>
    <col min="19" max="19" width="11.6640625" style="61" customWidth="1"/>
    <col min="20" max="20" width="7.6640625" style="61" customWidth="1"/>
    <col min="21" max="21" width="8.6640625" style="61" customWidth="1"/>
    <col min="22" max="22" width="14.33203125" style="61" customWidth="1"/>
    <col min="23" max="23" width="12.5546875" style="61" customWidth="1"/>
    <col min="24" max="24" width="11.5546875" style="61" customWidth="1"/>
    <col min="25" max="25" width="8.33203125" style="61" customWidth="1"/>
    <col min="26" max="26" width="14" style="61" customWidth="1"/>
    <col min="27" max="27" width="15.5546875" style="61" customWidth="1"/>
    <col min="28" max="28" width="15" style="61" customWidth="1"/>
    <col min="29" max="29" width="11" style="61" customWidth="1"/>
    <col min="30" max="30" width="0.109375" style="70" hidden="1" customWidth="1"/>
    <col min="31" max="16384" width="9.109375" style="61"/>
  </cols>
  <sheetData>
    <row r="1" spans="1:30" s="57" customFormat="1" ht="15.9" customHeight="1">
      <c r="A1" s="559" t="s">
        <v>689</v>
      </c>
      <c r="B1" s="566" t="s">
        <v>72</v>
      </c>
      <c r="C1" s="567"/>
      <c r="D1" s="567"/>
      <c r="E1" s="567"/>
      <c r="F1" s="566" t="s">
        <v>550</v>
      </c>
      <c r="G1" s="567"/>
      <c r="H1" s="567"/>
      <c r="I1" s="567"/>
      <c r="J1" s="566" t="s">
        <v>3</v>
      </c>
      <c r="K1" s="566"/>
      <c r="L1" s="566"/>
      <c r="M1" s="566"/>
      <c r="N1" s="566" t="s">
        <v>73</v>
      </c>
      <c r="O1" s="566"/>
      <c r="P1" s="566"/>
      <c r="Q1" s="566"/>
      <c r="R1" s="566" t="s">
        <v>74</v>
      </c>
      <c r="S1" s="566"/>
      <c r="T1" s="566"/>
      <c r="U1" s="566"/>
      <c r="V1" s="566" t="s">
        <v>75</v>
      </c>
      <c r="W1" s="566"/>
      <c r="X1" s="566"/>
      <c r="Y1" s="566"/>
      <c r="Z1" s="566" t="s">
        <v>2</v>
      </c>
      <c r="AA1" s="566"/>
      <c r="AB1" s="566"/>
      <c r="AC1" s="571"/>
      <c r="AD1" s="568"/>
    </row>
    <row r="2" spans="1:30" s="57" customFormat="1" ht="30" customHeight="1">
      <c r="A2" s="560"/>
      <c r="B2" s="562" t="s">
        <v>860</v>
      </c>
      <c r="C2" s="564" t="s">
        <v>508</v>
      </c>
      <c r="D2" s="565"/>
      <c r="E2" s="565"/>
      <c r="F2" s="562" t="s">
        <v>860</v>
      </c>
      <c r="G2" s="564" t="s">
        <v>508</v>
      </c>
      <c r="H2" s="565"/>
      <c r="I2" s="565"/>
      <c r="J2" s="562" t="s">
        <v>861</v>
      </c>
      <c r="K2" s="564" t="s">
        <v>508</v>
      </c>
      <c r="L2" s="565"/>
      <c r="M2" s="565"/>
      <c r="N2" s="562" t="s">
        <v>860</v>
      </c>
      <c r="O2" s="564" t="s">
        <v>508</v>
      </c>
      <c r="P2" s="565"/>
      <c r="Q2" s="565"/>
      <c r="R2" s="562" t="s">
        <v>860</v>
      </c>
      <c r="S2" s="564" t="s">
        <v>508</v>
      </c>
      <c r="T2" s="565"/>
      <c r="U2" s="565"/>
      <c r="V2" s="562" t="s">
        <v>860</v>
      </c>
      <c r="W2" s="564" t="s">
        <v>508</v>
      </c>
      <c r="X2" s="565"/>
      <c r="Y2" s="565"/>
      <c r="Z2" s="562" t="s">
        <v>860</v>
      </c>
      <c r="AA2" s="564" t="s">
        <v>508</v>
      </c>
      <c r="AB2" s="565"/>
      <c r="AC2" s="570"/>
      <c r="AD2" s="569"/>
    </row>
    <row r="3" spans="1:30" s="57" customFormat="1" ht="30" customHeight="1">
      <c r="A3" s="561"/>
      <c r="B3" s="563"/>
      <c r="C3" s="71" t="s">
        <v>509</v>
      </c>
      <c r="D3" s="71" t="s">
        <v>510</v>
      </c>
      <c r="E3" s="481" t="s">
        <v>540</v>
      </c>
      <c r="F3" s="563"/>
      <c r="G3" s="71" t="s">
        <v>509</v>
      </c>
      <c r="H3" s="71" t="s">
        <v>510</v>
      </c>
      <c r="I3" s="71" t="s">
        <v>540</v>
      </c>
      <c r="J3" s="563"/>
      <c r="K3" s="71" t="s">
        <v>509</v>
      </c>
      <c r="L3" s="71" t="s">
        <v>510</v>
      </c>
      <c r="M3" s="267" t="s">
        <v>540</v>
      </c>
      <c r="N3" s="563"/>
      <c r="O3" s="71" t="s">
        <v>509</v>
      </c>
      <c r="P3" s="71" t="s">
        <v>510</v>
      </c>
      <c r="Q3" s="267" t="s">
        <v>540</v>
      </c>
      <c r="R3" s="563"/>
      <c r="S3" s="71" t="s">
        <v>509</v>
      </c>
      <c r="T3" s="71" t="s">
        <v>510</v>
      </c>
      <c r="U3" s="267" t="s">
        <v>540</v>
      </c>
      <c r="V3" s="563"/>
      <c r="W3" s="71" t="s">
        <v>509</v>
      </c>
      <c r="X3" s="71" t="s">
        <v>510</v>
      </c>
      <c r="Y3" s="267" t="s">
        <v>540</v>
      </c>
      <c r="Z3" s="563"/>
      <c r="AA3" s="71" t="s">
        <v>509</v>
      </c>
      <c r="AB3" s="71" t="s">
        <v>510</v>
      </c>
      <c r="AC3" s="89" t="s">
        <v>540</v>
      </c>
      <c r="AD3" s="58"/>
    </row>
    <row r="4" spans="1:30" s="60" customFormat="1" ht="15.9" customHeight="1">
      <c r="A4" s="54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  <c r="G4" s="22">
        <v>7</v>
      </c>
      <c r="H4" s="22">
        <v>8</v>
      </c>
      <c r="I4" s="22">
        <v>9</v>
      </c>
      <c r="J4" s="22">
        <v>10</v>
      </c>
      <c r="K4" s="22">
        <v>11</v>
      </c>
      <c r="L4" s="22">
        <v>12</v>
      </c>
      <c r="M4" s="22">
        <v>13</v>
      </c>
      <c r="N4" s="22">
        <v>14</v>
      </c>
      <c r="O4" s="22">
        <v>15</v>
      </c>
      <c r="P4" s="22">
        <v>16</v>
      </c>
      <c r="Q4" s="22">
        <v>17</v>
      </c>
      <c r="R4" s="22">
        <v>18</v>
      </c>
      <c r="S4" s="22">
        <v>19</v>
      </c>
      <c r="T4" s="22">
        <v>20</v>
      </c>
      <c r="U4" s="22">
        <v>21</v>
      </c>
      <c r="V4" s="22">
        <v>22</v>
      </c>
      <c r="W4" s="22">
        <v>23</v>
      </c>
      <c r="X4" s="22">
        <v>24</v>
      </c>
      <c r="Y4" s="22">
        <v>25</v>
      </c>
      <c r="Z4" s="72">
        <v>26</v>
      </c>
      <c r="AA4" s="22">
        <v>27</v>
      </c>
      <c r="AB4" s="22">
        <v>28</v>
      </c>
      <c r="AC4" s="55">
        <v>29</v>
      </c>
      <c r="AD4" s="59"/>
    </row>
    <row r="5" spans="1:30" s="69" customFormat="1" ht="15.9" customHeight="1">
      <c r="A5" s="83" t="s">
        <v>11</v>
      </c>
      <c r="B5" s="23">
        <f>SUM(B6:B18)</f>
        <v>269635075</v>
      </c>
      <c r="C5" s="23">
        <f t="shared" ref="C5:AC5" si="0">SUM(C6:C18)</f>
        <v>269635075</v>
      </c>
      <c r="D5" s="23">
        <f t="shared" si="0"/>
        <v>0</v>
      </c>
      <c r="E5" s="23">
        <f t="shared" si="0"/>
        <v>0</v>
      </c>
      <c r="F5" s="23">
        <f t="shared" si="0"/>
        <v>35092880</v>
      </c>
      <c r="G5" s="23">
        <f t="shared" si="0"/>
        <v>35092880</v>
      </c>
      <c r="H5" s="23">
        <f t="shared" si="0"/>
        <v>0</v>
      </c>
      <c r="I5" s="23">
        <f t="shared" si="0"/>
        <v>0</v>
      </c>
      <c r="J5" s="23">
        <f t="shared" si="0"/>
        <v>174143322</v>
      </c>
      <c r="K5" s="23">
        <f t="shared" si="0"/>
        <v>174143322</v>
      </c>
      <c r="L5" s="23">
        <f t="shared" si="0"/>
        <v>0</v>
      </c>
      <c r="M5" s="23">
        <f t="shared" si="0"/>
        <v>0</v>
      </c>
      <c r="N5" s="23">
        <f t="shared" si="0"/>
        <v>0</v>
      </c>
      <c r="O5" s="23">
        <f t="shared" si="0"/>
        <v>0</v>
      </c>
      <c r="P5" s="23">
        <f t="shared" si="0"/>
        <v>0</v>
      </c>
      <c r="Q5" s="23">
        <f t="shared" si="0"/>
        <v>0</v>
      </c>
      <c r="R5" s="23">
        <f t="shared" si="0"/>
        <v>0</v>
      </c>
      <c r="S5" s="23">
        <f t="shared" si="0"/>
        <v>0</v>
      </c>
      <c r="T5" s="23">
        <f t="shared" si="0"/>
        <v>0</v>
      </c>
      <c r="U5" s="23">
        <f t="shared" si="0"/>
        <v>0</v>
      </c>
      <c r="V5" s="23">
        <f t="shared" si="0"/>
        <v>3000000</v>
      </c>
      <c r="W5" s="23">
        <f t="shared" si="0"/>
        <v>3000000</v>
      </c>
      <c r="X5" s="23">
        <f t="shared" si="0"/>
        <v>0</v>
      </c>
      <c r="Y5" s="23">
        <f t="shared" si="0"/>
        <v>0</v>
      </c>
      <c r="Z5" s="23">
        <f t="shared" si="0"/>
        <v>481871277</v>
      </c>
      <c r="AA5" s="23">
        <f t="shared" si="0"/>
        <v>481871277</v>
      </c>
      <c r="AB5" s="23">
        <f t="shared" si="0"/>
        <v>0</v>
      </c>
      <c r="AC5" s="84">
        <f t="shared" si="0"/>
        <v>0</v>
      </c>
      <c r="AD5" s="85"/>
    </row>
    <row r="6" spans="1:30" ht="15.9" customHeight="1">
      <c r="A6" s="53" t="s">
        <v>512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21"/>
      <c r="AA6" s="21"/>
      <c r="AB6" s="21"/>
      <c r="AC6" s="88"/>
      <c r="AD6" s="62"/>
    </row>
    <row r="7" spans="1:30" ht="15.9" customHeight="1">
      <c r="A7" s="195" t="s">
        <v>939</v>
      </c>
      <c r="B7" s="93">
        <v>16977937</v>
      </c>
      <c r="C7" s="93">
        <v>16977937</v>
      </c>
      <c r="D7" s="93"/>
      <c r="E7" s="93"/>
      <c r="F7" s="93">
        <v>2207132</v>
      </c>
      <c r="G7" s="93">
        <v>2207132</v>
      </c>
      <c r="H7" s="93"/>
      <c r="I7" s="93"/>
      <c r="J7" s="93">
        <v>1760000</v>
      </c>
      <c r="K7" s="93">
        <v>1760000</v>
      </c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21">
        <f t="shared" ref="Z7:AA18" si="1">SUM(B7,F7,J7,N7,R7,V7)</f>
        <v>20945069</v>
      </c>
      <c r="AA7" s="21">
        <f t="shared" si="1"/>
        <v>20945069</v>
      </c>
      <c r="AB7" s="21"/>
      <c r="AC7" s="88"/>
      <c r="AD7" s="62"/>
    </row>
    <row r="8" spans="1:30" ht="15.9" customHeight="1">
      <c r="A8" s="53" t="s">
        <v>662</v>
      </c>
      <c r="B8" s="93">
        <v>52270539</v>
      </c>
      <c r="C8" s="93">
        <v>52270539</v>
      </c>
      <c r="D8" s="93"/>
      <c r="E8" s="93"/>
      <c r="F8" s="93">
        <v>6795170</v>
      </c>
      <c r="G8" s="93">
        <v>6795170</v>
      </c>
      <c r="H8" s="93"/>
      <c r="I8" s="93"/>
      <c r="J8" s="93">
        <v>22900000</v>
      </c>
      <c r="K8" s="93">
        <v>22900000</v>
      </c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21">
        <f t="shared" si="1"/>
        <v>81965709</v>
      </c>
      <c r="AA8" s="21">
        <f t="shared" si="1"/>
        <v>81965709</v>
      </c>
      <c r="AB8" s="21"/>
      <c r="AC8" s="88"/>
      <c r="AD8" s="62"/>
    </row>
    <row r="9" spans="1:30" ht="15.9" customHeight="1">
      <c r="A9" s="53" t="s">
        <v>520</v>
      </c>
      <c r="B9" s="93">
        <v>88756669</v>
      </c>
      <c r="C9" s="93">
        <v>88756669</v>
      </c>
      <c r="D9" s="93"/>
      <c r="E9" s="93"/>
      <c r="F9" s="93">
        <v>11578687</v>
      </c>
      <c r="G9" s="93">
        <v>11578687</v>
      </c>
      <c r="H9" s="93"/>
      <c r="I9" s="93"/>
      <c r="J9" s="93">
        <v>76426920</v>
      </c>
      <c r="K9" s="93">
        <v>76426920</v>
      </c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21">
        <f t="shared" si="1"/>
        <v>176762276</v>
      </c>
      <c r="AA9" s="21">
        <f t="shared" si="1"/>
        <v>176762276</v>
      </c>
      <c r="AB9" s="21"/>
      <c r="AC9" s="88"/>
      <c r="AD9" s="62"/>
    </row>
    <row r="10" spans="1:30" ht="15.9" customHeight="1">
      <c r="A10" s="53" t="s">
        <v>521</v>
      </c>
      <c r="B10" s="93">
        <v>4700284</v>
      </c>
      <c r="C10" s="93">
        <v>4700284</v>
      </c>
      <c r="D10" s="93"/>
      <c r="E10" s="93"/>
      <c r="F10" s="93">
        <v>611037</v>
      </c>
      <c r="G10" s="93">
        <v>611037</v>
      </c>
      <c r="H10" s="93"/>
      <c r="I10" s="93"/>
      <c r="J10" s="93">
        <v>4825000</v>
      </c>
      <c r="K10" s="93">
        <v>4825000</v>
      </c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21">
        <f t="shared" si="1"/>
        <v>10136321</v>
      </c>
      <c r="AA10" s="21">
        <f t="shared" si="1"/>
        <v>10136321</v>
      </c>
      <c r="AB10" s="21"/>
      <c r="AC10" s="88"/>
      <c r="AD10" s="62"/>
    </row>
    <row r="11" spans="1:30" ht="15.9" customHeight="1">
      <c r="A11" s="53" t="s">
        <v>663</v>
      </c>
      <c r="B11" s="93">
        <v>4066000</v>
      </c>
      <c r="C11" s="93">
        <v>4066000</v>
      </c>
      <c r="D11" s="93"/>
      <c r="E11" s="93"/>
      <c r="F11" s="93">
        <v>528580</v>
      </c>
      <c r="G11" s="93">
        <v>528580</v>
      </c>
      <c r="H11" s="93"/>
      <c r="I11" s="93"/>
      <c r="J11" s="93">
        <v>2827000</v>
      </c>
      <c r="K11" s="93">
        <v>2827000</v>
      </c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21">
        <f t="shared" si="1"/>
        <v>7421580</v>
      </c>
      <c r="AA11" s="21">
        <f t="shared" si="1"/>
        <v>7421580</v>
      </c>
      <c r="AB11" s="21"/>
      <c r="AC11" s="88"/>
      <c r="AD11" s="62"/>
    </row>
    <row r="12" spans="1:30" ht="15.9" customHeight="1">
      <c r="A12" s="53" t="s">
        <v>572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57"/>
      <c r="M12" s="57"/>
      <c r="N12" s="93"/>
      <c r="O12" s="93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21">
        <f t="shared" si="1"/>
        <v>0</v>
      </c>
      <c r="AA12" s="21">
        <f t="shared" si="1"/>
        <v>0</v>
      </c>
      <c r="AB12" s="21"/>
      <c r="AC12" s="88"/>
      <c r="AD12" s="62"/>
    </row>
    <row r="13" spans="1:30" ht="15.9" customHeight="1">
      <c r="A13" s="53" t="s">
        <v>522</v>
      </c>
      <c r="B13" s="93">
        <v>77588856</v>
      </c>
      <c r="C13" s="93">
        <v>77588856</v>
      </c>
      <c r="D13" s="93"/>
      <c r="E13" s="93"/>
      <c r="F13" s="93">
        <v>10086551</v>
      </c>
      <c r="G13" s="93">
        <v>10086551</v>
      </c>
      <c r="H13" s="93"/>
      <c r="I13" s="93"/>
      <c r="J13" s="93">
        <v>43174402</v>
      </c>
      <c r="K13" s="93">
        <v>43174402</v>
      </c>
      <c r="L13" s="57"/>
      <c r="M13" s="57"/>
      <c r="N13" s="93"/>
      <c r="O13" s="93"/>
      <c r="P13" s="57"/>
      <c r="Q13" s="57"/>
      <c r="R13" s="57"/>
      <c r="S13" s="57"/>
      <c r="T13" s="57"/>
      <c r="U13" s="57"/>
      <c r="V13" s="93">
        <v>900000</v>
      </c>
      <c r="W13" s="93">
        <v>900000</v>
      </c>
      <c r="X13" s="57"/>
      <c r="Y13" s="57"/>
      <c r="Z13" s="21">
        <f t="shared" si="1"/>
        <v>131749809</v>
      </c>
      <c r="AA13" s="21">
        <f t="shared" si="1"/>
        <v>131749809</v>
      </c>
      <c r="AB13" s="21"/>
      <c r="AC13" s="88"/>
      <c r="AD13" s="62"/>
    </row>
    <row r="14" spans="1:30" ht="15.9" customHeight="1">
      <c r="A14" s="53" t="s">
        <v>523</v>
      </c>
      <c r="B14" s="93"/>
      <c r="C14" s="93"/>
      <c r="D14" s="93"/>
      <c r="E14" s="93"/>
      <c r="F14" s="93"/>
      <c r="G14" s="93"/>
      <c r="H14" s="93"/>
      <c r="I14" s="93"/>
      <c r="J14" s="93">
        <v>6810000</v>
      </c>
      <c r="K14" s="93">
        <v>6810000</v>
      </c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21">
        <f t="shared" si="1"/>
        <v>6810000</v>
      </c>
      <c r="AA14" s="21">
        <f t="shared" si="1"/>
        <v>6810000</v>
      </c>
      <c r="AB14" s="21"/>
      <c r="AC14" s="88"/>
      <c r="AD14" s="62"/>
    </row>
    <row r="15" spans="1:30" ht="15.9" customHeight="1">
      <c r="A15" s="53" t="s">
        <v>664</v>
      </c>
      <c r="B15" s="93">
        <v>25274790</v>
      </c>
      <c r="C15" s="93">
        <v>25274790</v>
      </c>
      <c r="D15" s="93"/>
      <c r="E15" s="93"/>
      <c r="F15" s="93">
        <v>3285723</v>
      </c>
      <c r="G15" s="93">
        <v>3285723</v>
      </c>
      <c r="H15" s="93"/>
      <c r="I15" s="93"/>
      <c r="J15" s="93">
        <v>15215000</v>
      </c>
      <c r="K15" s="93">
        <v>15215000</v>
      </c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93">
        <v>2100000</v>
      </c>
      <c r="W15" s="93">
        <v>2100000</v>
      </c>
      <c r="X15" s="93"/>
      <c r="Y15" s="57"/>
      <c r="Z15" s="21">
        <f t="shared" si="1"/>
        <v>45875513</v>
      </c>
      <c r="AA15" s="21">
        <f t="shared" si="1"/>
        <v>45875513</v>
      </c>
      <c r="AB15" s="21"/>
      <c r="AC15" s="88"/>
      <c r="AD15" s="62"/>
    </row>
    <row r="16" spans="1:30" ht="15.9" hidden="1" customHeight="1">
      <c r="A16" s="53" t="s">
        <v>573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21">
        <f t="shared" si="1"/>
        <v>0</v>
      </c>
      <c r="AA16" s="21">
        <f t="shared" si="1"/>
        <v>0</v>
      </c>
      <c r="AB16" s="21"/>
      <c r="AC16" s="88"/>
      <c r="AD16" s="62"/>
    </row>
    <row r="17" spans="1:30" ht="15.9" customHeight="1">
      <c r="A17" s="53" t="s">
        <v>574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21">
        <f t="shared" si="1"/>
        <v>0</v>
      </c>
      <c r="AA17" s="21">
        <f t="shared" si="1"/>
        <v>0</v>
      </c>
      <c r="AB17" s="21"/>
      <c r="AC17" s="88"/>
      <c r="AD17" s="62"/>
    </row>
    <row r="18" spans="1:30" ht="15.9" customHeight="1">
      <c r="A18" s="53" t="s">
        <v>575</v>
      </c>
      <c r="B18" s="93"/>
      <c r="C18" s="93"/>
      <c r="D18" s="93"/>
      <c r="E18" s="93"/>
      <c r="F18" s="93"/>
      <c r="G18" s="93"/>
      <c r="H18" s="93"/>
      <c r="I18" s="93"/>
      <c r="J18" s="93">
        <v>205000</v>
      </c>
      <c r="K18" s="93">
        <v>205000</v>
      </c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21">
        <f t="shared" si="1"/>
        <v>205000</v>
      </c>
      <c r="AA18" s="21">
        <f t="shared" si="1"/>
        <v>205000</v>
      </c>
      <c r="AB18" s="21"/>
      <c r="AC18" s="88"/>
      <c r="AD18" s="62"/>
    </row>
    <row r="19" spans="1:30" ht="13.5" customHeight="1"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1"/>
      <c r="AA19" s="21"/>
      <c r="AB19" s="21"/>
      <c r="AC19" s="88"/>
      <c r="AD19" s="62"/>
    </row>
    <row r="20" spans="1:30" s="69" customFormat="1" ht="15.9" customHeight="1">
      <c r="A20" s="83" t="s">
        <v>460</v>
      </c>
      <c r="B20" s="23">
        <f>SUM(B21:B28)</f>
        <v>208534874</v>
      </c>
      <c r="C20" s="23">
        <f t="shared" ref="C20:AC20" si="2">SUM(C21:C28)</f>
        <v>208534874</v>
      </c>
      <c r="D20" s="23">
        <f t="shared" si="2"/>
        <v>0</v>
      </c>
      <c r="E20" s="23">
        <f t="shared" si="2"/>
        <v>0</v>
      </c>
      <c r="F20" s="23">
        <f t="shared" si="2"/>
        <v>27109534</v>
      </c>
      <c r="G20" s="23">
        <f t="shared" si="2"/>
        <v>27109534</v>
      </c>
      <c r="H20" s="23">
        <f t="shared" si="2"/>
        <v>0</v>
      </c>
      <c r="I20" s="23">
        <f t="shared" si="2"/>
        <v>0</v>
      </c>
      <c r="J20" s="23">
        <f t="shared" si="2"/>
        <v>363626000</v>
      </c>
      <c r="K20" s="23">
        <f t="shared" si="2"/>
        <v>363626000</v>
      </c>
      <c r="L20" s="23">
        <f t="shared" si="2"/>
        <v>0</v>
      </c>
      <c r="M20" s="23">
        <f t="shared" si="2"/>
        <v>0</v>
      </c>
      <c r="N20" s="23">
        <f t="shared" si="2"/>
        <v>0</v>
      </c>
      <c r="O20" s="23">
        <f t="shared" si="2"/>
        <v>0</v>
      </c>
      <c r="P20" s="23">
        <f t="shared" si="2"/>
        <v>0</v>
      </c>
      <c r="Q20" s="23">
        <f t="shared" si="2"/>
        <v>0</v>
      </c>
      <c r="R20" s="23">
        <f t="shared" si="2"/>
        <v>0</v>
      </c>
      <c r="S20" s="23">
        <f t="shared" si="2"/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>
        <f t="shared" si="2"/>
        <v>0</v>
      </c>
      <c r="Z20" s="23">
        <f t="shared" si="2"/>
        <v>599270408</v>
      </c>
      <c r="AA20" s="23">
        <f t="shared" si="2"/>
        <v>599270408</v>
      </c>
      <c r="AB20" s="21">
        <f t="shared" ref="AB20" si="3">SUM(AB21:AB32)</f>
        <v>0</v>
      </c>
      <c r="AC20" s="84">
        <f t="shared" si="2"/>
        <v>0</v>
      </c>
      <c r="AD20" s="85"/>
    </row>
    <row r="21" spans="1:30" ht="15.9" customHeight="1">
      <c r="A21" s="53" t="s">
        <v>512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23"/>
      <c r="AA21" s="23"/>
      <c r="AB21" s="21"/>
      <c r="AC21" s="88"/>
      <c r="AD21" s="62"/>
    </row>
    <row r="22" spans="1:30" ht="15.9" customHeight="1">
      <c r="A22" s="195" t="s">
        <v>524</v>
      </c>
      <c r="B22" s="334">
        <v>136071709</v>
      </c>
      <c r="C22" s="334">
        <v>136071709</v>
      </c>
      <c r="D22" s="334"/>
      <c r="E22" s="334"/>
      <c r="F22" s="334">
        <v>17689322</v>
      </c>
      <c r="G22" s="334">
        <v>17689322</v>
      </c>
      <c r="H22" s="334"/>
      <c r="I22" s="334"/>
      <c r="J22" s="334">
        <v>273519000</v>
      </c>
      <c r="K22" s="334">
        <v>273519000</v>
      </c>
      <c r="L22" s="333"/>
      <c r="M22" s="333"/>
      <c r="N22" s="333"/>
      <c r="O22" s="333"/>
      <c r="P22" s="333"/>
      <c r="Q22" s="333"/>
      <c r="R22" s="333"/>
      <c r="S22" s="333"/>
      <c r="T22" s="333"/>
      <c r="U22" s="333"/>
      <c r="V22" s="333"/>
      <c r="W22" s="333"/>
      <c r="X22" s="333"/>
      <c r="Y22" s="333"/>
      <c r="Z22" s="21">
        <f t="shared" ref="Z22:AA29" si="4">SUM(B22,F22,J22,N22,R22,V22)</f>
        <v>427280031</v>
      </c>
      <c r="AA22" s="21">
        <f t="shared" si="4"/>
        <v>427280031</v>
      </c>
      <c r="AB22" s="21">
        <f>SUM(D22+H22+L22+X22)</f>
        <v>0</v>
      </c>
      <c r="AC22" s="88"/>
      <c r="AD22" s="62"/>
    </row>
    <row r="23" spans="1:30" ht="15.9" customHeight="1">
      <c r="A23" s="53" t="s">
        <v>525</v>
      </c>
      <c r="B23" s="334">
        <v>8001902</v>
      </c>
      <c r="C23" s="334">
        <v>8001902</v>
      </c>
      <c r="D23" s="334"/>
      <c r="E23" s="334"/>
      <c r="F23" s="334">
        <v>1040247</v>
      </c>
      <c r="G23" s="334">
        <v>1040247</v>
      </c>
      <c r="H23" s="334"/>
      <c r="I23" s="334"/>
      <c r="J23" s="334">
        <v>15910000</v>
      </c>
      <c r="K23" s="334">
        <v>15910000</v>
      </c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21">
        <f t="shared" si="4"/>
        <v>24952149</v>
      </c>
      <c r="AA23" s="21">
        <f t="shared" si="4"/>
        <v>24952149</v>
      </c>
      <c r="AB23" s="21">
        <f>SUM(D23+H23+L23+X23)</f>
        <v>0</v>
      </c>
      <c r="AC23" s="88"/>
      <c r="AD23" s="62"/>
    </row>
    <row r="24" spans="1:30" ht="15.9" customHeight="1">
      <c r="A24" s="53" t="s">
        <v>576</v>
      </c>
      <c r="B24" s="334">
        <v>743713</v>
      </c>
      <c r="C24" s="334">
        <v>743713</v>
      </c>
      <c r="D24" s="334"/>
      <c r="E24" s="334"/>
      <c r="F24" s="334">
        <v>102301</v>
      </c>
      <c r="G24" s="334">
        <v>102301</v>
      </c>
      <c r="H24" s="334"/>
      <c r="I24" s="334"/>
      <c r="J24" s="334">
        <v>1234000</v>
      </c>
      <c r="K24" s="334">
        <v>1234000</v>
      </c>
      <c r="L24" s="333"/>
      <c r="M24" s="333"/>
      <c r="N24" s="333"/>
      <c r="O24" s="333"/>
      <c r="P24" s="333"/>
      <c r="Q24" s="333"/>
      <c r="R24" s="333"/>
      <c r="S24" s="333"/>
      <c r="T24" s="333"/>
      <c r="U24" s="333"/>
      <c r="V24" s="333"/>
      <c r="W24" s="333"/>
      <c r="X24" s="333"/>
      <c r="Y24" s="333"/>
      <c r="Z24" s="21">
        <f t="shared" si="4"/>
        <v>2080014</v>
      </c>
      <c r="AA24" s="21">
        <f t="shared" si="4"/>
        <v>2080014</v>
      </c>
      <c r="AB24" s="21">
        <f>SUM(D24+H24+L24+X24)</f>
        <v>0</v>
      </c>
      <c r="AC24" s="88"/>
      <c r="AD24" s="62"/>
    </row>
    <row r="25" spans="1:30" ht="15.9" customHeight="1">
      <c r="A25" s="53" t="s">
        <v>526</v>
      </c>
      <c r="B25" s="334">
        <v>12568140</v>
      </c>
      <c r="C25" s="334">
        <v>12568140</v>
      </c>
      <c r="D25" s="334"/>
      <c r="E25" s="334"/>
      <c r="F25" s="334">
        <v>1628240</v>
      </c>
      <c r="G25" s="334">
        <v>1628240</v>
      </c>
      <c r="H25" s="334"/>
      <c r="I25" s="334"/>
      <c r="J25" s="334">
        <v>66215000</v>
      </c>
      <c r="K25" s="334">
        <v>66215000</v>
      </c>
      <c r="L25" s="335"/>
      <c r="M25" s="333"/>
      <c r="N25" s="333"/>
      <c r="O25" s="333"/>
      <c r="P25" s="333"/>
      <c r="Q25" s="333"/>
      <c r="R25" s="333"/>
      <c r="S25" s="333"/>
      <c r="T25" s="333"/>
      <c r="U25" s="333"/>
      <c r="V25" s="333"/>
      <c r="W25" s="333"/>
      <c r="X25" s="333"/>
      <c r="Y25" s="333"/>
      <c r="Z25" s="21">
        <f t="shared" si="4"/>
        <v>80411380</v>
      </c>
      <c r="AA25" s="21">
        <f t="shared" si="4"/>
        <v>80411380</v>
      </c>
      <c r="AB25" s="21">
        <f>SUM(D25+H25+L25+X25)</f>
        <v>0</v>
      </c>
      <c r="AC25" s="88"/>
      <c r="AD25" s="62"/>
    </row>
    <row r="26" spans="1:30" ht="15.9" customHeight="1">
      <c r="A26" s="195" t="s">
        <v>527</v>
      </c>
      <c r="B26" s="334">
        <v>44166814</v>
      </c>
      <c r="C26" s="334">
        <v>44166814</v>
      </c>
      <c r="D26" s="334"/>
      <c r="E26" s="334"/>
      <c r="F26" s="334">
        <v>5741687</v>
      </c>
      <c r="G26" s="334">
        <v>5741687</v>
      </c>
      <c r="H26" s="334"/>
      <c r="I26" s="334"/>
      <c r="J26" s="334">
        <v>6475000</v>
      </c>
      <c r="K26" s="334">
        <v>6475000</v>
      </c>
      <c r="L26" s="335"/>
      <c r="M26" s="333"/>
      <c r="N26" s="333"/>
      <c r="O26" s="333"/>
      <c r="P26" s="333"/>
      <c r="Q26" s="333"/>
      <c r="R26" s="333"/>
      <c r="S26" s="333"/>
      <c r="T26" s="333"/>
      <c r="U26" s="333"/>
      <c r="V26" s="333"/>
      <c r="W26" s="333"/>
      <c r="X26" s="333"/>
      <c r="Y26" s="333"/>
      <c r="Z26" s="21">
        <f t="shared" si="4"/>
        <v>56383501</v>
      </c>
      <c r="AA26" s="21">
        <f t="shared" si="4"/>
        <v>56383501</v>
      </c>
      <c r="AB26" s="21">
        <f t="shared" ref="AB26:AB29" si="5">SUM(D26+H26+L26+X26)</f>
        <v>0</v>
      </c>
      <c r="AC26" s="88"/>
      <c r="AD26" s="62"/>
    </row>
    <row r="27" spans="1:30" ht="15.9" customHeight="1">
      <c r="A27" s="195" t="s">
        <v>575</v>
      </c>
      <c r="B27" s="334"/>
      <c r="C27" s="334"/>
      <c r="D27" s="334"/>
      <c r="E27" s="334"/>
      <c r="F27" s="334"/>
      <c r="G27" s="334"/>
      <c r="H27" s="334"/>
      <c r="I27" s="334"/>
      <c r="J27" s="334">
        <v>54000</v>
      </c>
      <c r="K27" s="334">
        <v>54000</v>
      </c>
      <c r="L27" s="335"/>
      <c r="M27" s="333"/>
      <c r="N27" s="333"/>
      <c r="O27" s="333"/>
      <c r="P27" s="333"/>
      <c r="Q27" s="333"/>
      <c r="R27" s="333"/>
      <c r="S27" s="333"/>
      <c r="T27" s="333"/>
      <c r="U27" s="333"/>
      <c r="V27" s="333"/>
      <c r="W27" s="333"/>
      <c r="X27" s="333"/>
      <c r="Y27" s="333"/>
      <c r="Z27" s="21">
        <f t="shared" si="4"/>
        <v>54000</v>
      </c>
      <c r="AA27" s="21">
        <f t="shared" si="4"/>
        <v>54000</v>
      </c>
      <c r="AB27" s="21">
        <f t="shared" si="5"/>
        <v>0</v>
      </c>
      <c r="AC27" s="88"/>
      <c r="AD27" s="62"/>
    </row>
    <row r="28" spans="1:30" ht="15.9" customHeight="1">
      <c r="A28" s="53" t="s">
        <v>528</v>
      </c>
      <c r="B28" s="334">
        <v>6982596</v>
      </c>
      <c r="C28" s="334">
        <v>6982596</v>
      </c>
      <c r="D28" s="334"/>
      <c r="E28" s="334"/>
      <c r="F28" s="334">
        <v>907737</v>
      </c>
      <c r="G28" s="334">
        <v>907737</v>
      </c>
      <c r="H28" s="334"/>
      <c r="I28" s="334"/>
      <c r="J28" s="334">
        <v>219000</v>
      </c>
      <c r="K28" s="334">
        <v>219000</v>
      </c>
      <c r="L28" s="335"/>
      <c r="M28" s="333"/>
      <c r="N28" s="333"/>
      <c r="O28" s="333"/>
      <c r="P28" s="333"/>
      <c r="Q28" s="333"/>
      <c r="R28" s="333"/>
      <c r="S28" s="333"/>
      <c r="T28" s="333"/>
      <c r="U28" s="333"/>
      <c r="V28" s="333"/>
      <c r="W28" s="333"/>
      <c r="X28" s="333"/>
      <c r="Y28" s="333"/>
      <c r="Z28" s="21">
        <f t="shared" si="4"/>
        <v>8109333</v>
      </c>
      <c r="AA28" s="21">
        <f t="shared" si="4"/>
        <v>8109333</v>
      </c>
      <c r="AB28" s="21">
        <f t="shared" si="5"/>
        <v>0</v>
      </c>
      <c r="AC28" s="88"/>
      <c r="AD28" s="62"/>
    </row>
    <row r="29" spans="1:30" ht="15.9" customHeight="1">
      <c r="A29" s="195"/>
      <c r="B29" s="334"/>
      <c r="C29" s="334"/>
      <c r="D29" s="334"/>
      <c r="E29" s="334"/>
      <c r="F29" s="334"/>
      <c r="G29" s="334"/>
      <c r="H29" s="334"/>
      <c r="I29" s="335"/>
      <c r="J29" s="333"/>
      <c r="K29" s="333"/>
      <c r="L29" s="333"/>
      <c r="M29" s="333"/>
      <c r="N29" s="333"/>
      <c r="O29" s="333"/>
      <c r="P29" s="333"/>
      <c r="Q29" s="333"/>
      <c r="R29" s="333"/>
      <c r="S29" s="333"/>
      <c r="T29" s="333"/>
      <c r="U29" s="333"/>
      <c r="V29" s="333"/>
      <c r="W29" s="19"/>
      <c r="X29" s="19"/>
      <c r="Y29" s="19"/>
      <c r="Z29" s="21">
        <f t="shared" si="4"/>
        <v>0</v>
      </c>
      <c r="AA29" s="21">
        <f t="shared" si="4"/>
        <v>0</v>
      </c>
      <c r="AB29" s="21">
        <f t="shared" si="5"/>
        <v>0</v>
      </c>
      <c r="AC29" s="88"/>
      <c r="AD29" s="62"/>
    </row>
    <row r="30" spans="1:30" s="69" customFormat="1" ht="15" customHeight="1">
      <c r="A30" s="83" t="s">
        <v>76</v>
      </c>
      <c r="B30" s="23">
        <f>SUM(B31:B34)</f>
        <v>514107484</v>
      </c>
      <c r="C30" s="23">
        <f t="shared" ref="C30:AC30" si="6">SUM(C31:C34)</f>
        <v>514107484</v>
      </c>
      <c r="D30" s="23">
        <f t="shared" si="6"/>
        <v>0</v>
      </c>
      <c r="E30" s="23">
        <f t="shared" si="6"/>
        <v>0</v>
      </c>
      <c r="F30" s="23">
        <f t="shared" si="6"/>
        <v>65907038</v>
      </c>
      <c r="G30" s="23">
        <f t="shared" si="6"/>
        <v>65907038</v>
      </c>
      <c r="H30" s="23">
        <f t="shared" si="6"/>
        <v>0</v>
      </c>
      <c r="I30" s="23">
        <f t="shared" si="6"/>
        <v>0</v>
      </c>
      <c r="J30" s="23">
        <f t="shared" si="6"/>
        <v>70596100</v>
      </c>
      <c r="K30" s="23">
        <f t="shared" si="6"/>
        <v>70596100</v>
      </c>
      <c r="L30" s="23">
        <f t="shared" si="6"/>
        <v>0</v>
      </c>
      <c r="M30" s="23">
        <f t="shared" si="6"/>
        <v>0</v>
      </c>
      <c r="N30" s="23">
        <f t="shared" si="6"/>
        <v>0</v>
      </c>
      <c r="O30" s="23">
        <f t="shared" si="6"/>
        <v>0</v>
      </c>
      <c r="P30" s="23">
        <f t="shared" si="6"/>
        <v>0</v>
      </c>
      <c r="Q30" s="23">
        <f t="shared" si="6"/>
        <v>0</v>
      </c>
      <c r="R30" s="23">
        <f t="shared" si="6"/>
        <v>0</v>
      </c>
      <c r="S30" s="23">
        <f t="shared" si="6"/>
        <v>0</v>
      </c>
      <c r="T30" s="23">
        <f t="shared" si="6"/>
        <v>0</v>
      </c>
      <c r="U30" s="23">
        <f t="shared" si="6"/>
        <v>0</v>
      </c>
      <c r="V30" s="23">
        <f t="shared" si="6"/>
        <v>0</v>
      </c>
      <c r="W30" s="23">
        <f t="shared" si="6"/>
        <v>0</v>
      </c>
      <c r="X30" s="23">
        <f t="shared" si="6"/>
        <v>0</v>
      </c>
      <c r="Y30" s="23">
        <f t="shared" si="6"/>
        <v>0</v>
      </c>
      <c r="Z30" s="23">
        <f t="shared" si="6"/>
        <v>650610622</v>
      </c>
      <c r="AA30" s="23">
        <f t="shared" si="6"/>
        <v>650610622</v>
      </c>
      <c r="AB30" s="21">
        <f t="shared" si="6"/>
        <v>0</v>
      </c>
      <c r="AC30" s="84">
        <f t="shared" si="6"/>
        <v>0</v>
      </c>
      <c r="AD30" s="85"/>
    </row>
    <row r="31" spans="1:30" ht="15" customHeight="1">
      <c r="A31" s="53" t="s">
        <v>512</v>
      </c>
      <c r="B31" s="333"/>
      <c r="C31" s="333"/>
      <c r="D31" s="333"/>
      <c r="E31" s="333"/>
      <c r="F31" s="333"/>
      <c r="G31" s="333"/>
      <c r="H31" s="333"/>
      <c r="I31" s="333"/>
      <c r="J31" s="333"/>
      <c r="K31" s="333"/>
      <c r="L31" s="333"/>
      <c r="M31" s="333"/>
      <c r="N31" s="333"/>
      <c r="O31" s="333"/>
      <c r="P31" s="333"/>
      <c r="Q31" s="333"/>
      <c r="R31" s="333"/>
      <c r="S31" s="333"/>
      <c r="T31" s="333"/>
      <c r="U31" s="333"/>
      <c r="V31" s="333"/>
      <c r="W31" s="333"/>
      <c r="X31" s="333"/>
      <c r="Y31" s="333"/>
      <c r="Z31" s="21"/>
      <c r="AA31" s="21"/>
      <c r="AB31" s="21"/>
      <c r="AC31" s="88"/>
      <c r="AD31" s="62"/>
    </row>
    <row r="32" spans="1:30" ht="15" customHeight="1">
      <c r="A32" s="53" t="s">
        <v>529</v>
      </c>
      <c r="B32" s="334">
        <v>514107484</v>
      </c>
      <c r="C32" s="334">
        <v>514107484</v>
      </c>
      <c r="D32" s="334"/>
      <c r="E32" s="334"/>
      <c r="F32" s="334">
        <v>65907038</v>
      </c>
      <c r="G32" s="334">
        <v>65907038</v>
      </c>
      <c r="H32" s="334"/>
      <c r="I32" s="334"/>
      <c r="J32" s="334"/>
      <c r="K32" s="334"/>
      <c r="L32" s="333"/>
      <c r="M32" s="333"/>
      <c r="N32" s="333"/>
      <c r="O32" s="333"/>
      <c r="P32" s="333"/>
      <c r="Q32" s="333"/>
      <c r="R32" s="333"/>
      <c r="S32" s="333"/>
      <c r="T32" s="333"/>
      <c r="U32" s="333"/>
      <c r="V32" s="333"/>
      <c r="W32" s="333"/>
      <c r="X32" s="333"/>
      <c r="Y32" s="333"/>
      <c r="Z32" s="21">
        <f t="shared" ref="Z32:AA34" si="7">SUM(B32+F32+J32+N32+R32+V32)</f>
        <v>580014522</v>
      </c>
      <c r="AA32" s="21">
        <f t="shared" si="7"/>
        <v>580014522</v>
      </c>
      <c r="AB32" s="21"/>
      <c r="AC32" s="88"/>
      <c r="AD32" s="62"/>
    </row>
    <row r="33" spans="1:30" ht="15" customHeight="1">
      <c r="A33" s="53" t="s">
        <v>530</v>
      </c>
      <c r="B33" s="334"/>
      <c r="C33" s="334"/>
      <c r="D33" s="334"/>
      <c r="E33" s="334"/>
      <c r="F33" s="334"/>
      <c r="G33" s="334"/>
      <c r="H33" s="334"/>
      <c r="I33" s="334"/>
      <c r="J33" s="334">
        <v>70596100</v>
      </c>
      <c r="K33" s="334">
        <v>70596100</v>
      </c>
      <c r="L33" s="333"/>
      <c r="M33" s="333"/>
      <c r="N33" s="333"/>
      <c r="O33" s="333"/>
      <c r="P33" s="333"/>
      <c r="Q33" s="333"/>
      <c r="R33" s="333"/>
      <c r="S33" s="333"/>
      <c r="T33" s="333"/>
      <c r="U33" s="333"/>
      <c r="V33" s="335"/>
      <c r="W33" s="335"/>
      <c r="X33" s="333"/>
      <c r="Y33" s="333"/>
      <c r="Z33" s="21">
        <f t="shared" si="7"/>
        <v>70596100</v>
      </c>
      <c r="AA33" s="21">
        <f t="shared" si="7"/>
        <v>70596100</v>
      </c>
      <c r="AB33" s="21"/>
      <c r="AC33" s="88"/>
      <c r="AD33" s="62"/>
    </row>
    <row r="34" spans="1:30" ht="15" customHeight="1">
      <c r="A34" s="53" t="s">
        <v>641</v>
      </c>
      <c r="B34" s="334"/>
      <c r="C34" s="334"/>
      <c r="D34" s="334"/>
      <c r="E34" s="334"/>
      <c r="F34" s="334"/>
      <c r="G34" s="334"/>
      <c r="H34" s="334"/>
      <c r="I34" s="334"/>
      <c r="J34" s="334"/>
      <c r="K34" s="334"/>
      <c r="L34" s="333"/>
      <c r="M34" s="333"/>
      <c r="N34" s="333"/>
      <c r="O34" s="333"/>
      <c r="P34" s="333"/>
      <c r="Q34" s="333"/>
      <c r="R34" s="333"/>
      <c r="S34" s="333"/>
      <c r="T34" s="333"/>
      <c r="U34" s="333"/>
      <c r="V34" s="333"/>
      <c r="W34" s="333"/>
      <c r="X34" s="333"/>
      <c r="Y34" s="333"/>
      <c r="Z34" s="21">
        <f t="shared" si="7"/>
        <v>0</v>
      </c>
      <c r="AA34" s="21">
        <f t="shared" si="7"/>
        <v>0</v>
      </c>
      <c r="AB34" s="21"/>
      <c r="AC34" s="88"/>
      <c r="AD34" s="62"/>
    </row>
    <row r="35" spans="1:30" ht="15" customHeight="1"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21"/>
      <c r="AA35" s="21"/>
      <c r="AB35" s="21"/>
      <c r="AC35" s="88"/>
      <c r="AD35" s="62"/>
    </row>
    <row r="36" spans="1:30" s="69" customFormat="1" ht="15" customHeight="1">
      <c r="A36" s="83" t="s">
        <v>501</v>
      </c>
      <c r="B36" s="23">
        <f>SUM(B37:B42)</f>
        <v>54053131</v>
      </c>
      <c r="C36" s="23">
        <f t="shared" ref="C36:AC36" si="8">SUM(C37:C42)</f>
        <v>54053131</v>
      </c>
      <c r="D36" s="23">
        <f t="shared" si="8"/>
        <v>0</v>
      </c>
      <c r="E36" s="23">
        <f t="shared" si="8"/>
        <v>0</v>
      </c>
      <c r="F36" s="23">
        <f t="shared" si="8"/>
        <v>7026907</v>
      </c>
      <c r="G36" s="23">
        <f t="shared" si="8"/>
        <v>7026907</v>
      </c>
      <c r="H36" s="23">
        <f t="shared" si="8"/>
        <v>0</v>
      </c>
      <c r="I36" s="23">
        <f t="shared" si="8"/>
        <v>0</v>
      </c>
      <c r="J36" s="23">
        <f t="shared" si="8"/>
        <v>67787000</v>
      </c>
      <c r="K36" s="23">
        <f t="shared" si="8"/>
        <v>67787000</v>
      </c>
      <c r="L36" s="23">
        <f t="shared" si="8"/>
        <v>0</v>
      </c>
      <c r="M36" s="23">
        <f t="shared" si="8"/>
        <v>0</v>
      </c>
      <c r="N36" s="23">
        <f t="shared" si="8"/>
        <v>0</v>
      </c>
      <c r="O36" s="23">
        <f t="shared" si="8"/>
        <v>0</v>
      </c>
      <c r="P36" s="23">
        <f t="shared" si="8"/>
        <v>0</v>
      </c>
      <c r="Q36" s="23">
        <f t="shared" si="8"/>
        <v>0</v>
      </c>
      <c r="R36" s="23">
        <f t="shared" si="8"/>
        <v>0</v>
      </c>
      <c r="S36" s="23">
        <f t="shared" si="8"/>
        <v>0</v>
      </c>
      <c r="T36" s="23">
        <f t="shared" si="8"/>
        <v>0</v>
      </c>
      <c r="U36" s="23">
        <f t="shared" si="8"/>
        <v>0</v>
      </c>
      <c r="V36" s="23">
        <f t="shared" si="8"/>
        <v>0</v>
      </c>
      <c r="W36" s="23">
        <f t="shared" si="8"/>
        <v>0</v>
      </c>
      <c r="X36" s="23">
        <f t="shared" si="8"/>
        <v>0</v>
      </c>
      <c r="Y36" s="23">
        <f t="shared" si="8"/>
        <v>0</v>
      </c>
      <c r="Z36" s="23">
        <f t="shared" si="8"/>
        <v>128867038</v>
      </c>
      <c r="AA36" s="23">
        <f t="shared" si="8"/>
        <v>128867038</v>
      </c>
      <c r="AB36" s="23">
        <f t="shared" si="8"/>
        <v>0</v>
      </c>
      <c r="AC36" s="84">
        <f t="shared" si="8"/>
        <v>0</v>
      </c>
      <c r="AD36" s="85"/>
    </row>
    <row r="37" spans="1:30" ht="15" customHeight="1">
      <c r="A37" s="53" t="s">
        <v>512</v>
      </c>
      <c r="B37" s="333"/>
      <c r="C37" s="333"/>
      <c r="D37" s="333"/>
      <c r="E37" s="333"/>
      <c r="F37" s="333"/>
      <c r="G37" s="333"/>
      <c r="H37" s="333"/>
      <c r="I37" s="333"/>
      <c r="J37" s="333"/>
      <c r="K37" s="333"/>
      <c r="L37" s="333"/>
      <c r="M37" s="333"/>
      <c r="N37" s="333"/>
      <c r="O37" s="333"/>
      <c r="P37" s="333"/>
      <c r="Q37" s="333"/>
      <c r="R37" s="333"/>
      <c r="S37" s="333"/>
      <c r="T37" s="333"/>
      <c r="U37" s="333"/>
      <c r="V37" s="333"/>
      <c r="W37" s="333"/>
      <c r="X37" s="333"/>
      <c r="Y37" s="333"/>
      <c r="Z37" s="21"/>
      <c r="AA37" s="21"/>
      <c r="AB37" s="21"/>
      <c r="AC37" s="88"/>
      <c r="AD37" s="62"/>
    </row>
    <row r="38" spans="1:30" ht="15" customHeight="1">
      <c r="A38" s="53" t="s">
        <v>531</v>
      </c>
      <c r="B38" s="335">
        <v>11894362</v>
      </c>
      <c r="C38" s="335">
        <v>11894362</v>
      </c>
      <c r="D38" s="333"/>
      <c r="E38" s="333"/>
      <c r="F38" s="335">
        <v>1546267</v>
      </c>
      <c r="G38" s="335">
        <v>1546267</v>
      </c>
      <c r="H38" s="333"/>
      <c r="I38" s="333"/>
      <c r="J38" s="335">
        <v>45481000</v>
      </c>
      <c r="K38" s="335">
        <v>45481000</v>
      </c>
      <c r="L38" s="333"/>
      <c r="M38" s="333"/>
      <c r="N38" s="333"/>
      <c r="O38" s="333"/>
      <c r="P38" s="333"/>
      <c r="Q38" s="333"/>
      <c r="R38" s="333"/>
      <c r="S38" s="333"/>
      <c r="T38" s="333"/>
      <c r="U38" s="333"/>
      <c r="V38" s="333"/>
      <c r="W38" s="333"/>
      <c r="X38" s="333"/>
      <c r="Y38" s="333"/>
      <c r="Z38" s="21">
        <f t="shared" ref="Z38:AA42" si="9">SUM(B38+F38+J38+N38+R38+V38)</f>
        <v>58921629</v>
      </c>
      <c r="AA38" s="21">
        <f t="shared" si="9"/>
        <v>58921629</v>
      </c>
      <c r="AB38" s="21"/>
      <c r="AC38" s="88"/>
      <c r="AD38" s="62"/>
    </row>
    <row r="39" spans="1:30" ht="24" customHeight="1">
      <c r="A39" s="75" t="s">
        <v>538</v>
      </c>
      <c r="B39" s="335">
        <v>15456729</v>
      </c>
      <c r="C39" s="335">
        <v>15456729</v>
      </c>
      <c r="D39" s="333"/>
      <c r="E39" s="333"/>
      <c r="F39" s="335">
        <v>2009375</v>
      </c>
      <c r="G39" s="335">
        <v>2009375</v>
      </c>
      <c r="H39" s="333"/>
      <c r="I39" s="333"/>
      <c r="J39" s="335">
        <v>2199000</v>
      </c>
      <c r="K39" s="335">
        <v>2199000</v>
      </c>
      <c r="L39" s="333"/>
      <c r="M39" s="333"/>
      <c r="N39" s="333"/>
      <c r="O39" s="333"/>
      <c r="P39" s="333"/>
      <c r="Q39" s="333"/>
      <c r="R39" s="333"/>
      <c r="S39" s="333"/>
      <c r="T39" s="333"/>
      <c r="U39" s="333"/>
      <c r="V39" s="333"/>
      <c r="W39" s="333"/>
      <c r="X39" s="333"/>
      <c r="Y39" s="333"/>
      <c r="Z39" s="21">
        <f t="shared" si="9"/>
        <v>19665104</v>
      </c>
      <c r="AA39" s="21">
        <f t="shared" si="9"/>
        <v>19665104</v>
      </c>
      <c r="AB39" s="21"/>
      <c r="AC39" s="88"/>
      <c r="AD39" s="62"/>
    </row>
    <row r="40" spans="1:30" ht="17.25" customHeight="1">
      <c r="A40" s="196" t="s">
        <v>532</v>
      </c>
      <c r="B40" s="335">
        <v>6170373</v>
      </c>
      <c r="C40" s="335">
        <v>6170373</v>
      </c>
      <c r="D40" s="333"/>
      <c r="E40" s="333"/>
      <c r="F40" s="335">
        <v>802149</v>
      </c>
      <c r="G40" s="335">
        <v>802149</v>
      </c>
      <c r="H40" s="333"/>
      <c r="I40" s="333"/>
      <c r="J40" s="335">
        <v>3857000</v>
      </c>
      <c r="K40" s="335">
        <v>3857000</v>
      </c>
      <c r="L40" s="333"/>
      <c r="M40" s="333"/>
      <c r="N40" s="333"/>
      <c r="O40" s="333"/>
      <c r="P40" s="333"/>
      <c r="Q40" s="333"/>
      <c r="R40" s="333"/>
      <c r="S40" s="333"/>
      <c r="T40" s="333"/>
      <c r="U40" s="333"/>
      <c r="V40" s="333"/>
      <c r="W40" s="333"/>
      <c r="X40" s="333"/>
      <c r="Y40" s="333"/>
      <c r="Z40" s="21">
        <f t="shared" si="9"/>
        <v>10829522</v>
      </c>
      <c r="AA40" s="21">
        <f t="shared" si="9"/>
        <v>10829522</v>
      </c>
      <c r="AB40" s="21"/>
      <c r="AC40" s="88"/>
      <c r="AD40" s="62"/>
    </row>
    <row r="41" spans="1:30" ht="15" customHeight="1">
      <c r="A41" s="53" t="s">
        <v>533</v>
      </c>
      <c r="B41" s="335">
        <v>16088133</v>
      </c>
      <c r="C41" s="335">
        <v>16088133</v>
      </c>
      <c r="D41" s="335"/>
      <c r="E41" s="333"/>
      <c r="F41" s="335">
        <v>2091457</v>
      </c>
      <c r="G41" s="335">
        <v>2091457</v>
      </c>
      <c r="H41" s="335"/>
      <c r="I41" s="333"/>
      <c r="J41" s="335">
        <v>5473000</v>
      </c>
      <c r="K41" s="335">
        <v>5473000</v>
      </c>
      <c r="L41" s="335"/>
      <c r="M41" s="333"/>
      <c r="N41" s="333"/>
      <c r="O41" s="333"/>
      <c r="P41" s="333"/>
      <c r="Q41" s="333"/>
      <c r="R41" s="333"/>
      <c r="S41" s="333"/>
      <c r="T41" s="333"/>
      <c r="U41" s="333"/>
      <c r="V41" s="333"/>
      <c r="W41" s="333"/>
      <c r="X41" s="333"/>
      <c r="Y41" s="333"/>
      <c r="Z41" s="21">
        <f t="shared" si="9"/>
        <v>23652590</v>
      </c>
      <c r="AA41" s="21">
        <f t="shared" si="9"/>
        <v>23652590</v>
      </c>
      <c r="AB41" s="21"/>
      <c r="AC41" s="88"/>
      <c r="AD41" s="62"/>
    </row>
    <row r="42" spans="1:30" ht="15" customHeight="1">
      <c r="A42" s="53" t="s">
        <v>534</v>
      </c>
      <c r="B42" s="335">
        <v>4443534</v>
      </c>
      <c r="C42" s="335">
        <v>4443534</v>
      </c>
      <c r="D42" s="335"/>
      <c r="E42" s="333"/>
      <c r="F42" s="335">
        <v>577659</v>
      </c>
      <c r="G42" s="335">
        <v>577659</v>
      </c>
      <c r="H42" s="335"/>
      <c r="I42" s="333"/>
      <c r="J42" s="335">
        <v>10777000</v>
      </c>
      <c r="K42" s="335">
        <v>10777000</v>
      </c>
      <c r="L42" s="335"/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21">
        <f t="shared" si="9"/>
        <v>15798193</v>
      </c>
      <c r="AA42" s="21">
        <f t="shared" si="9"/>
        <v>15798193</v>
      </c>
      <c r="AB42" s="21"/>
      <c r="AC42" s="88"/>
      <c r="AD42" s="62"/>
    </row>
    <row r="43" spans="1:30" ht="15" customHeight="1"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21"/>
      <c r="AA43" s="21"/>
      <c r="AB43" s="21"/>
      <c r="AC43" s="88"/>
      <c r="AD43" s="62"/>
    </row>
    <row r="44" spans="1:30" s="69" customFormat="1" ht="15.9" customHeight="1">
      <c r="A44" s="83" t="s">
        <v>502</v>
      </c>
      <c r="B44" s="23">
        <f>SUM(B46:B49)</f>
        <v>68166257</v>
      </c>
      <c r="C44" s="23">
        <f t="shared" ref="C44:AC44" si="10">SUM(C46:C49)</f>
        <v>68166257</v>
      </c>
      <c r="D44" s="23">
        <f t="shared" si="10"/>
        <v>0</v>
      </c>
      <c r="E44" s="23">
        <f t="shared" si="10"/>
        <v>0</v>
      </c>
      <c r="F44" s="23">
        <f t="shared" si="10"/>
        <v>8861613</v>
      </c>
      <c r="G44" s="23">
        <f t="shared" si="10"/>
        <v>8861613</v>
      </c>
      <c r="H44" s="23">
        <f t="shared" si="10"/>
        <v>0</v>
      </c>
      <c r="I44" s="23">
        <f t="shared" si="10"/>
        <v>0</v>
      </c>
      <c r="J44" s="23">
        <f t="shared" si="10"/>
        <v>25788000</v>
      </c>
      <c r="K44" s="23">
        <f t="shared" si="10"/>
        <v>25788000</v>
      </c>
      <c r="L44" s="23">
        <f t="shared" si="10"/>
        <v>0</v>
      </c>
      <c r="M44" s="23">
        <f t="shared" si="10"/>
        <v>0</v>
      </c>
      <c r="N44" s="23">
        <f t="shared" si="10"/>
        <v>0</v>
      </c>
      <c r="O44" s="23">
        <f t="shared" si="10"/>
        <v>0</v>
      </c>
      <c r="P44" s="23">
        <f t="shared" si="10"/>
        <v>0</v>
      </c>
      <c r="Q44" s="23">
        <f t="shared" si="10"/>
        <v>0</v>
      </c>
      <c r="R44" s="23">
        <f t="shared" si="10"/>
        <v>0</v>
      </c>
      <c r="S44" s="23">
        <f t="shared" si="10"/>
        <v>0</v>
      </c>
      <c r="T44" s="23">
        <f t="shared" si="10"/>
        <v>0</v>
      </c>
      <c r="U44" s="23">
        <f t="shared" si="10"/>
        <v>0</v>
      </c>
      <c r="V44" s="23">
        <f t="shared" si="10"/>
        <v>0</v>
      </c>
      <c r="W44" s="23">
        <f t="shared" si="10"/>
        <v>0</v>
      </c>
      <c r="X44" s="23">
        <f t="shared" si="10"/>
        <v>0</v>
      </c>
      <c r="Y44" s="23">
        <f t="shared" si="10"/>
        <v>0</v>
      </c>
      <c r="Z44" s="23">
        <f>SUM(Z46:Z49)</f>
        <v>102815870</v>
      </c>
      <c r="AA44" s="23">
        <f t="shared" si="10"/>
        <v>102815870</v>
      </c>
      <c r="AB44" s="23">
        <f t="shared" si="10"/>
        <v>0</v>
      </c>
      <c r="AC44" s="84">
        <f t="shared" si="10"/>
        <v>0</v>
      </c>
      <c r="AD44" s="85"/>
    </row>
    <row r="45" spans="1:30" ht="15.9" customHeight="1">
      <c r="A45" s="53" t="s">
        <v>512</v>
      </c>
      <c r="B45" s="333"/>
      <c r="C45" s="333"/>
      <c r="D45" s="333"/>
      <c r="E45" s="333"/>
      <c r="F45" s="333"/>
      <c r="G45" s="333"/>
      <c r="H45" s="333"/>
      <c r="I45" s="333"/>
      <c r="J45" s="333"/>
      <c r="K45" s="333"/>
      <c r="L45" s="333"/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21">
        <f>SUM(B45+F45+J45+N45+R45+N45)</f>
        <v>0</v>
      </c>
      <c r="AA45" s="21">
        <f>SUM(C45+G45+K45+O45+S45+O45)</f>
        <v>0</v>
      </c>
      <c r="AB45" s="21"/>
      <c r="AC45" s="88"/>
      <c r="AD45" s="62"/>
    </row>
    <row r="46" spans="1:30" ht="15.9" customHeight="1">
      <c r="A46" s="219" t="s">
        <v>535</v>
      </c>
      <c r="B46" s="335">
        <v>41288542</v>
      </c>
      <c r="C46" s="335">
        <v>41288542</v>
      </c>
      <c r="D46" s="333"/>
      <c r="E46" s="333"/>
      <c r="F46" s="335">
        <v>5367510</v>
      </c>
      <c r="G46" s="335">
        <v>5367510</v>
      </c>
      <c r="H46" s="333"/>
      <c r="I46" s="333"/>
      <c r="J46" s="335">
        <v>16107000</v>
      </c>
      <c r="K46" s="335">
        <v>16107000</v>
      </c>
      <c r="L46" s="333"/>
      <c r="M46" s="333"/>
      <c r="N46" s="333"/>
      <c r="O46" s="333"/>
      <c r="P46" s="333"/>
      <c r="Q46" s="333"/>
      <c r="R46" s="333"/>
      <c r="S46" s="333"/>
      <c r="T46" s="333"/>
      <c r="U46" s="333"/>
      <c r="V46" s="333"/>
      <c r="W46" s="333"/>
      <c r="X46" s="333"/>
      <c r="Y46" s="333"/>
      <c r="Z46" s="21">
        <f>SUM(B46+F46+J46+N46+R46+N46)</f>
        <v>62763052</v>
      </c>
      <c r="AA46" s="21">
        <f>SUM(C46+G46+K46+O46+S46+O46)</f>
        <v>62763052</v>
      </c>
      <c r="AB46" s="21"/>
      <c r="AC46" s="88"/>
      <c r="AD46" s="62"/>
    </row>
    <row r="47" spans="1:30" s="68" customFormat="1" ht="15.75" customHeight="1">
      <c r="A47" s="219" t="s">
        <v>735</v>
      </c>
      <c r="B47" s="335"/>
      <c r="C47" s="335"/>
      <c r="D47" s="333"/>
      <c r="E47" s="333"/>
      <c r="F47" s="335"/>
      <c r="G47" s="335"/>
      <c r="H47" s="333"/>
      <c r="I47" s="333"/>
      <c r="J47" s="335"/>
      <c r="K47" s="335"/>
      <c r="L47" s="333"/>
      <c r="M47" s="333"/>
      <c r="N47" s="333"/>
      <c r="O47" s="333"/>
      <c r="P47" s="333"/>
      <c r="Q47" s="333"/>
      <c r="R47" s="333"/>
      <c r="S47" s="333"/>
      <c r="T47" s="333"/>
      <c r="U47" s="333"/>
      <c r="V47" s="333"/>
      <c r="W47" s="333"/>
      <c r="X47" s="333"/>
      <c r="Y47" s="333"/>
      <c r="Z47" s="21">
        <f t="shared" ref="Z47:AA49" si="11">SUM(B47+F47+J47+N47+R47+V47)</f>
        <v>0</v>
      </c>
      <c r="AA47" s="21">
        <f t="shared" si="11"/>
        <v>0</v>
      </c>
      <c r="AB47" s="21"/>
      <c r="AC47" s="88"/>
      <c r="AD47" s="220"/>
    </row>
    <row r="48" spans="1:30" s="68" customFormat="1" ht="15.9" customHeight="1">
      <c r="A48" s="219" t="s">
        <v>536</v>
      </c>
      <c r="B48" s="335">
        <v>26877715</v>
      </c>
      <c r="C48" s="335">
        <v>26877715</v>
      </c>
      <c r="D48" s="333"/>
      <c r="E48" s="333"/>
      <c r="F48" s="335">
        <v>3494103</v>
      </c>
      <c r="G48" s="335">
        <v>3494103</v>
      </c>
      <c r="H48" s="333"/>
      <c r="I48" s="333"/>
      <c r="J48" s="335">
        <v>9681000</v>
      </c>
      <c r="K48" s="335">
        <v>9681000</v>
      </c>
      <c r="L48" s="333"/>
      <c r="M48" s="333"/>
      <c r="N48" s="333"/>
      <c r="O48" s="333"/>
      <c r="P48" s="333"/>
      <c r="Q48" s="333"/>
      <c r="R48" s="333"/>
      <c r="S48" s="333"/>
      <c r="T48" s="333"/>
      <c r="U48" s="333"/>
      <c r="V48" s="333"/>
      <c r="W48" s="333"/>
      <c r="X48" s="333"/>
      <c r="Y48" s="333"/>
      <c r="Z48" s="21">
        <f t="shared" si="11"/>
        <v>40052818</v>
      </c>
      <c r="AA48" s="21">
        <f t="shared" si="11"/>
        <v>40052818</v>
      </c>
      <c r="AB48" s="21"/>
      <c r="AC48" s="88"/>
      <c r="AD48" s="220"/>
    </row>
    <row r="49" spans="1:30" s="68" customFormat="1" ht="15.75" customHeight="1">
      <c r="A49" s="219" t="s">
        <v>531</v>
      </c>
      <c r="B49" s="335"/>
      <c r="C49" s="335"/>
      <c r="D49" s="333"/>
      <c r="E49" s="333"/>
      <c r="F49" s="335"/>
      <c r="G49" s="335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3"/>
      <c r="V49" s="333"/>
      <c r="W49" s="333"/>
      <c r="X49" s="333"/>
      <c r="Y49" s="333"/>
      <c r="Z49" s="21">
        <f t="shared" si="11"/>
        <v>0</v>
      </c>
      <c r="AA49" s="21">
        <f t="shared" si="11"/>
        <v>0</v>
      </c>
      <c r="AB49" s="21"/>
      <c r="AC49" s="88"/>
      <c r="AD49" s="220"/>
    </row>
    <row r="50" spans="1:30" ht="9.75" customHeight="1"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21"/>
      <c r="AA50" s="21"/>
      <c r="AB50" s="21"/>
      <c r="AC50" s="88"/>
      <c r="AD50" s="62"/>
    </row>
    <row r="51" spans="1:30" ht="15.9" hidden="1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21"/>
      <c r="AA51" s="21"/>
      <c r="AB51" s="21"/>
      <c r="AC51" s="88"/>
      <c r="AD51" s="62"/>
    </row>
    <row r="52" spans="1:30" ht="15.9" hidden="1" customHeight="1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21"/>
      <c r="AA52" s="21"/>
      <c r="AB52" s="21"/>
      <c r="AC52" s="88"/>
      <c r="AD52" s="62"/>
    </row>
    <row r="53" spans="1:30" ht="15.9" hidden="1" customHeight="1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21"/>
      <c r="AA53" s="21"/>
      <c r="AB53" s="21"/>
      <c r="AC53" s="88"/>
      <c r="AD53" s="62"/>
    </row>
    <row r="54" spans="1:30" ht="15.9" hidden="1" customHeight="1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21"/>
      <c r="AA54" s="21"/>
      <c r="AB54" s="21"/>
      <c r="AC54" s="88"/>
      <c r="AD54" s="62"/>
    </row>
    <row r="55" spans="1:30" s="69" customFormat="1" ht="15.9" customHeight="1">
      <c r="A55" s="86" t="s">
        <v>537</v>
      </c>
      <c r="B55" s="20">
        <f t="shared" ref="B55:AC55" si="12">SUM(B5+B20+B30+B36+B44)</f>
        <v>1114496821</v>
      </c>
      <c r="C55" s="20">
        <f t="shared" si="12"/>
        <v>1114496821</v>
      </c>
      <c r="D55" s="20">
        <f t="shared" si="12"/>
        <v>0</v>
      </c>
      <c r="E55" s="20">
        <f t="shared" si="12"/>
        <v>0</v>
      </c>
      <c r="F55" s="20">
        <f t="shared" si="12"/>
        <v>143997972</v>
      </c>
      <c r="G55" s="20">
        <f t="shared" si="12"/>
        <v>143997972</v>
      </c>
      <c r="H55" s="20">
        <f t="shared" si="12"/>
        <v>0</v>
      </c>
      <c r="I55" s="20">
        <f t="shared" si="12"/>
        <v>0</v>
      </c>
      <c r="J55" s="20">
        <f t="shared" si="12"/>
        <v>701940422</v>
      </c>
      <c r="K55" s="20">
        <f t="shared" si="12"/>
        <v>701940422</v>
      </c>
      <c r="L55" s="20">
        <f t="shared" si="12"/>
        <v>0</v>
      </c>
      <c r="M55" s="20">
        <f t="shared" si="12"/>
        <v>0</v>
      </c>
      <c r="N55" s="20">
        <f t="shared" si="12"/>
        <v>0</v>
      </c>
      <c r="O55" s="20">
        <f t="shared" si="12"/>
        <v>0</v>
      </c>
      <c r="P55" s="20">
        <f t="shared" si="12"/>
        <v>0</v>
      </c>
      <c r="Q55" s="20">
        <f t="shared" si="12"/>
        <v>0</v>
      </c>
      <c r="R55" s="20">
        <f t="shared" si="12"/>
        <v>0</v>
      </c>
      <c r="S55" s="20">
        <f t="shared" si="12"/>
        <v>0</v>
      </c>
      <c r="T55" s="20">
        <f t="shared" si="12"/>
        <v>0</v>
      </c>
      <c r="U55" s="20">
        <f t="shared" si="12"/>
        <v>0</v>
      </c>
      <c r="V55" s="20">
        <f t="shared" si="12"/>
        <v>3000000</v>
      </c>
      <c r="W55" s="20">
        <f t="shared" si="12"/>
        <v>3000000</v>
      </c>
      <c r="X55" s="20">
        <f t="shared" si="12"/>
        <v>0</v>
      </c>
      <c r="Y55" s="20">
        <f t="shared" si="12"/>
        <v>0</v>
      </c>
      <c r="Z55" s="20">
        <f t="shared" si="12"/>
        <v>1963435215</v>
      </c>
      <c r="AA55" s="20">
        <f t="shared" si="12"/>
        <v>1963435215</v>
      </c>
      <c r="AB55" s="20">
        <f t="shared" si="12"/>
        <v>0</v>
      </c>
      <c r="AC55" s="368">
        <f t="shared" si="12"/>
        <v>0</v>
      </c>
      <c r="AD55" s="65"/>
    </row>
    <row r="56" spans="1:30" s="64" customFormat="1" ht="12" customHeight="1">
      <c r="A56" s="86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21"/>
      <c r="AB56" s="21"/>
      <c r="AC56" s="88"/>
      <c r="AD56" s="63"/>
    </row>
    <row r="57" spans="1:30" s="69" customFormat="1" ht="12.75" customHeight="1">
      <c r="A57" s="83" t="s">
        <v>1</v>
      </c>
      <c r="B57" s="20">
        <f>SUM(B59)</f>
        <v>14530000</v>
      </c>
      <c r="C57" s="20">
        <f t="shared" ref="C57:AC57" si="13">SUM(C59)</f>
        <v>0</v>
      </c>
      <c r="D57" s="20">
        <f t="shared" si="13"/>
        <v>14530000</v>
      </c>
      <c r="E57" s="20">
        <f t="shared" si="13"/>
        <v>0</v>
      </c>
      <c r="F57" s="20">
        <f t="shared" si="13"/>
        <v>1730000</v>
      </c>
      <c r="G57" s="20">
        <f t="shared" si="13"/>
        <v>0</v>
      </c>
      <c r="H57" s="20">
        <f t="shared" si="13"/>
        <v>1730000</v>
      </c>
      <c r="I57" s="20">
        <f t="shared" si="13"/>
        <v>0</v>
      </c>
      <c r="J57" s="20">
        <f t="shared" si="13"/>
        <v>7280000</v>
      </c>
      <c r="K57" s="20">
        <f t="shared" si="13"/>
        <v>0</v>
      </c>
      <c r="L57" s="20">
        <f t="shared" si="13"/>
        <v>7280000</v>
      </c>
      <c r="M57" s="20">
        <f t="shared" si="13"/>
        <v>0</v>
      </c>
      <c r="N57" s="20">
        <f t="shared" si="13"/>
        <v>0</v>
      </c>
      <c r="O57" s="20">
        <f t="shared" si="13"/>
        <v>0</v>
      </c>
      <c r="P57" s="20">
        <f t="shared" si="13"/>
        <v>0</v>
      </c>
      <c r="Q57" s="20">
        <f t="shared" si="13"/>
        <v>0</v>
      </c>
      <c r="R57" s="20">
        <f t="shared" si="13"/>
        <v>0</v>
      </c>
      <c r="S57" s="20">
        <f t="shared" si="13"/>
        <v>0</v>
      </c>
      <c r="T57" s="20">
        <f t="shared" si="13"/>
        <v>0</v>
      </c>
      <c r="U57" s="20">
        <f t="shared" si="13"/>
        <v>0</v>
      </c>
      <c r="V57" s="20">
        <f t="shared" si="13"/>
        <v>0</v>
      </c>
      <c r="W57" s="20">
        <f t="shared" si="13"/>
        <v>0</v>
      </c>
      <c r="X57" s="20">
        <f t="shared" si="13"/>
        <v>0</v>
      </c>
      <c r="Y57" s="20">
        <f t="shared" si="13"/>
        <v>0</v>
      </c>
      <c r="Z57" s="20">
        <f t="shared" si="13"/>
        <v>23540000</v>
      </c>
      <c r="AA57" s="20">
        <f t="shared" si="13"/>
        <v>0</v>
      </c>
      <c r="AB57" s="20">
        <f t="shared" si="13"/>
        <v>23540000</v>
      </c>
      <c r="AC57" s="368">
        <f t="shared" si="13"/>
        <v>0</v>
      </c>
      <c r="AD57" s="85"/>
    </row>
    <row r="58" spans="1:30" ht="12.75" customHeight="1">
      <c r="A58" s="53" t="s">
        <v>512</v>
      </c>
      <c r="B58" s="90"/>
      <c r="C58" s="90"/>
      <c r="D58" s="24"/>
      <c r="E58" s="24"/>
      <c r="F58" s="24"/>
      <c r="G58" s="24"/>
      <c r="H58" s="24"/>
      <c r="I58" s="24"/>
      <c r="J58" s="24"/>
      <c r="K58" s="24"/>
      <c r="L58" s="24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21"/>
      <c r="AA58" s="21"/>
      <c r="AB58" s="21"/>
      <c r="AC58" s="88"/>
      <c r="AD58" s="62"/>
    </row>
    <row r="59" spans="1:30" ht="12.75" customHeight="1">
      <c r="A59" s="87" t="s">
        <v>541</v>
      </c>
      <c r="B59" s="24">
        <v>14530000</v>
      </c>
      <c r="C59" s="24"/>
      <c r="D59" s="24">
        <v>14530000</v>
      </c>
      <c r="E59" s="24"/>
      <c r="F59" s="24">
        <v>1730000</v>
      </c>
      <c r="G59" s="24"/>
      <c r="H59" s="24">
        <v>1730000</v>
      </c>
      <c r="I59" s="24"/>
      <c r="J59" s="24">
        <v>7280000</v>
      </c>
      <c r="K59" s="24"/>
      <c r="L59" s="24">
        <v>7280000</v>
      </c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21">
        <f>SUM(B59+F59+J59+N59+R59+V59)</f>
        <v>23540000</v>
      </c>
      <c r="AA59" s="21">
        <f>SUM(C59+G59+K59+O59+S59+W59)</f>
        <v>0</v>
      </c>
      <c r="AB59" s="21">
        <f>SUM(D59+H59+L59+P59+T59+X59)</f>
        <v>23540000</v>
      </c>
      <c r="AC59" s="88">
        <f>SUM(E59+I59+M59+Q59+U59+Y59)</f>
        <v>0</v>
      </c>
      <c r="AD59" s="62"/>
    </row>
    <row r="60" spans="1:30" ht="12.75" customHeight="1">
      <c r="A60" s="73"/>
      <c r="B60" s="90"/>
      <c r="C60" s="90"/>
      <c r="D60" s="24"/>
      <c r="E60" s="24"/>
      <c r="F60" s="24"/>
      <c r="G60" s="24"/>
      <c r="H60" s="24"/>
      <c r="I60" s="24"/>
      <c r="J60" s="24"/>
      <c r="K60" s="24"/>
      <c r="L60" s="24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21"/>
      <c r="AA60" s="21"/>
      <c r="AB60" s="21">
        <f t="shared" ref="AB60:AB65" si="14">SUM(D60+H60+L60+P60+T60+X60)</f>
        <v>0</v>
      </c>
      <c r="AC60" s="88"/>
      <c r="AD60" s="62"/>
    </row>
    <row r="61" spans="1:30" s="69" customFormat="1" ht="15.9" customHeight="1">
      <c r="A61" s="83" t="s">
        <v>503</v>
      </c>
      <c r="B61" s="20">
        <f>SUM(B64:B74)</f>
        <v>935796519</v>
      </c>
      <c r="C61" s="20">
        <f t="shared" ref="C61:AC61" si="15">SUM(C64:C74)</f>
        <v>141117171</v>
      </c>
      <c r="D61" s="20">
        <f t="shared" si="15"/>
        <v>794679348</v>
      </c>
      <c r="E61" s="20">
        <f t="shared" si="15"/>
        <v>0</v>
      </c>
      <c r="F61" s="20">
        <f t="shared" si="15"/>
        <v>99363827</v>
      </c>
      <c r="G61" s="20">
        <f t="shared" si="15"/>
        <v>18336217</v>
      </c>
      <c r="H61" s="20">
        <f t="shared" si="15"/>
        <v>81027610</v>
      </c>
      <c r="I61" s="20">
        <f t="shared" si="15"/>
        <v>0</v>
      </c>
      <c r="J61" s="20">
        <f>SUM(J63:J74)</f>
        <v>209679685</v>
      </c>
      <c r="K61" s="20">
        <f t="shared" si="15"/>
        <v>19076908</v>
      </c>
      <c r="L61" s="20">
        <f>SUM(L63:L74)</f>
        <v>190602777</v>
      </c>
      <c r="M61" s="20">
        <f t="shared" si="15"/>
        <v>0</v>
      </c>
      <c r="N61" s="20">
        <f>SUM(N64:N75)</f>
        <v>7980000</v>
      </c>
      <c r="O61" s="20">
        <f t="shared" si="15"/>
        <v>0</v>
      </c>
      <c r="P61" s="20">
        <f>SUM(P64:P75)</f>
        <v>7980000</v>
      </c>
      <c r="Q61" s="20">
        <f t="shared" si="15"/>
        <v>0</v>
      </c>
      <c r="R61" s="20">
        <f t="shared" si="15"/>
        <v>0</v>
      </c>
      <c r="S61" s="20">
        <f t="shared" si="15"/>
        <v>0</v>
      </c>
      <c r="T61" s="20">
        <f t="shared" si="15"/>
        <v>0</v>
      </c>
      <c r="U61" s="20">
        <f t="shared" si="15"/>
        <v>0</v>
      </c>
      <c r="V61" s="20">
        <f t="shared" si="15"/>
        <v>0</v>
      </c>
      <c r="W61" s="20">
        <f t="shared" si="15"/>
        <v>0</v>
      </c>
      <c r="X61" s="20">
        <f t="shared" si="15"/>
        <v>0</v>
      </c>
      <c r="Y61" s="20">
        <f t="shared" si="15"/>
        <v>0</v>
      </c>
      <c r="Z61" s="20">
        <f>SUM(Z63:Z75)</f>
        <v>1252820031</v>
      </c>
      <c r="AA61" s="20">
        <f>SUM(AA63:AA75)</f>
        <v>178530296</v>
      </c>
      <c r="AB61" s="20">
        <f>SUM(AB63:AB75)</f>
        <v>1074289735</v>
      </c>
      <c r="AC61" s="368">
        <f t="shared" si="15"/>
        <v>0</v>
      </c>
      <c r="AD61" s="85"/>
    </row>
    <row r="62" spans="1:30" ht="15.9" customHeight="1">
      <c r="A62" s="53" t="s">
        <v>512</v>
      </c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21"/>
      <c r="AA62" s="21"/>
      <c r="AB62" s="21">
        <f t="shared" si="14"/>
        <v>0</v>
      </c>
      <c r="AC62" s="88"/>
      <c r="AD62" s="62"/>
    </row>
    <row r="63" spans="1:30" ht="15.9" customHeight="1">
      <c r="A63" s="87" t="s">
        <v>938</v>
      </c>
      <c r="B63" s="68"/>
      <c r="C63" s="68"/>
      <c r="D63" s="68"/>
      <c r="E63" s="68"/>
      <c r="F63" s="68"/>
      <c r="G63" s="68"/>
      <c r="H63" s="68"/>
      <c r="I63" s="68"/>
      <c r="J63" s="68">
        <v>2119800</v>
      </c>
      <c r="K63" s="68"/>
      <c r="L63" s="68">
        <v>2119800</v>
      </c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21">
        <f>SUM(B63+F63+J63+N63+R63+V63)</f>
        <v>2119800</v>
      </c>
      <c r="AA63" s="21">
        <f t="shared" ref="AA63" si="16">C63+G63+K63+O63+S63+W63</f>
        <v>0</v>
      </c>
      <c r="AB63" s="21">
        <f t="shared" ref="AB63" si="17">SUM(D63+H63+L63+P63+T63+X63)</f>
        <v>2119800</v>
      </c>
      <c r="AC63" s="88">
        <f t="shared" ref="AC63" si="18">E63+I63+M63+Q63+U63+Y63</f>
        <v>0</v>
      </c>
      <c r="AD63" s="62"/>
    </row>
    <row r="64" spans="1:30" ht="15.9" customHeight="1">
      <c r="A64" s="87" t="s">
        <v>578</v>
      </c>
      <c r="B64" s="68">
        <v>22211715</v>
      </c>
      <c r="C64" s="68"/>
      <c r="D64" s="68">
        <v>22211715</v>
      </c>
      <c r="E64" s="68"/>
      <c r="F64" s="68">
        <v>2856645</v>
      </c>
      <c r="G64" s="68"/>
      <c r="H64" s="68">
        <v>2856645</v>
      </c>
      <c r="I64" s="68"/>
      <c r="J64" s="68">
        <v>20347329</v>
      </c>
      <c r="K64" s="68"/>
      <c r="L64" s="68">
        <v>20347329</v>
      </c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21">
        <f>SUM(B64+F64+J64+N64+R64+V64)</f>
        <v>45415689</v>
      </c>
      <c r="AA64" s="21">
        <f t="shared" ref="AA64:AC75" si="19">C64+G64+K64+O64+S64+W64</f>
        <v>0</v>
      </c>
      <c r="AB64" s="21">
        <f t="shared" si="14"/>
        <v>45415689</v>
      </c>
      <c r="AC64" s="88">
        <f t="shared" si="19"/>
        <v>0</v>
      </c>
      <c r="AD64" s="62"/>
    </row>
    <row r="65" spans="1:30" ht="15.9" customHeight="1">
      <c r="A65" s="87" t="s">
        <v>542</v>
      </c>
      <c r="B65" s="68">
        <v>43116859</v>
      </c>
      <c r="C65" s="68"/>
      <c r="D65" s="68">
        <v>43116859</v>
      </c>
      <c r="E65" s="68"/>
      <c r="F65" s="68">
        <v>5545252</v>
      </c>
      <c r="G65" s="68"/>
      <c r="H65" s="68">
        <v>5545252</v>
      </c>
      <c r="I65" s="68"/>
      <c r="J65" s="68">
        <v>39497756</v>
      </c>
      <c r="K65" s="68"/>
      <c r="L65" s="68">
        <v>39497756</v>
      </c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21">
        <f t="shared" ref="Z65:Z75" si="20">B65+F65+J65+N65+R65+V65</f>
        <v>88159867</v>
      </c>
      <c r="AA65" s="21">
        <f t="shared" si="19"/>
        <v>0</v>
      </c>
      <c r="AB65" s="21">
        <f t="shared" si="14"/>
        <v>88159867</v>
      </c>
      <c r="AC65" s="88">
        <f t="shared" si="19"/>
        <v>0</v>
      </c>
      <c r="AD65" s="62"/>
    </row>
    <row r="66" spans="1:30" ht="15.9" customHeight="1">
      <c r="A66" s="87" t="s">
        <v>543</v>
      </c>
      <c r="B66" s="68">
        <v>38362071</v>
      </c>
      <c r="C66" s="68"/>
      <c r="D66" s="68">
        <v>38362071</v>
      </c>
      <c r="E66" s="68"/>
      <c r="F66" s="68">
        <v>4958238</v>
      </c>
      <c r="G66" s="68"/>
      <c r="H66" s="68">
        <v>4958238</v>
      </c>
      <c r="I66" s="68"/>
      <c r="J66" s="68">
        <v>39828250</v>
      </c>
      <c r="K66" s="68"/>
      <c r="L66" s="68">
        <v>39828250</v>
      </c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21">
        <f t="shared" si="20"/>
        <v>83148559</v>
      </c>
      <c r="AA66" s="21">
        <f t="shared" si="19"/>
        <v>0</v>
      </c>
      <c r="AB66" s="21">
        <f t="shared" si="19"/>
        <v>83148559</v>
      </c>
      <c r="AC66" s="88">
        <f t="shared" si="19"/>
        <v>0</v>
      </c>
      <c r="AD66" s="62"/>
    </row>
    <row r="67" spans="1:30" ht="15.9" customHeight="1">
      <c r="A67" s="87" t="s">
        <v>544</v>
      </c>
      <c r="B67" s="68">
        <v>22530105</v>
      </c>
      <c r="C67" s="68"/>
      <c r="D67" s="68">
        <v>22530105</v>
      </c>
      <c r="E67" s="68"/>
      <c r="F67" s="68">
        <v>2911981</v>
      </c>
      <c r="G67" s="68"/>
      <c r="H67" s="68">
        <v>2911981</v>
      </c>
      <c r="I67" s="68"/>
      <c r="J67" s="68">
        <v>23391194</v>
      </c>
      <c r="K67" s="68"/>
      <c r="L67" s="68">
        <v>23391194</v>
      </c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21">
        <f t="shared" si="20"/>
        <v>48833280</v>
      </c>
      <c r="AA67" s="21">
        <f t="shared" si="19"/>
        <v>0</v>
      </c>
      <c r="AB67" s="21">
        <f t="shared" si="19"/>
        <v>48833280</v>
      </c>
      <c r="AC67" s="88">
        <f t="shared" si="19"/>
        <v>0</v>
      </c>
      <c r="AD67" s="62"/>
    </row>
    <row r="68" spans="1:30" ht="15.9" customHeight="1">
      <c r="A68" s="87" t="s">
        <v>545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21">
        <f t="shared" si="20"/>
        <v>0</v>
      </c>
      <c r="AA68" s="21">
        <f t="shared" si="19"/>
        <v>0</v>
      </c>
      <c r="AB68" s="21">
        <f t="shared" si="19"/>
        <v>0</v>
      </c>
      <c r="AC68" s="88">
        <f t="shared" si="19"/>
        <v>0</v>
      </c>
      <c r="AD68" s="62"/>
    </row>
    <row r="69" spans="1:30" ht="15.9" customHeight="1">
      <c r="A69" s="87" t="s">
        <v>579</v>
      </c>
      <c r="B69" s="68">
        <v>18668118</v>
      </c>
      <c r="C69" s="68">
        <v>18668118</v>
      </c>
      <c r="D69" s="68"/>
      <c r="E69" s="68"/>
      <c r="F69" s="68">
        <v>2417840</v>
      </c>
      <c r="G69" s="68">
        <v>2417840</v>
      </c>
      <c r="H69" s="68"/>
      <c r="I69" s="68"/>
      <c r="J69" s="68">
        <v>1099042</v>
      </c>
      <c r="K69" s="68">
        <v>1099042</v>
      </c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21">
        <f t="shared" si="20"/>
        <v>22185000</v>
      </c>
      <c r="AA69" s="21">
        <f t="shared" si="19"/>
        <v>22185000</v>
      </c>
      <c r="AB69" s="21">
        <f t="shared" si="19"/>
        <v>0</v>
      </c>
      <c r="AC69" s="88">
        <f t="shared" si="19"/>
        <v>0</v>
      </c>
      <c r="AD69" s="62"/>
    </row>
    <row r="70" spans="1:30" ht="15.9" customHeight="1">
      <c r="A70" s="87" t="s">
        <v>546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21">
        <f t="shared" si="20"/>
        <v>0</v>
      </c>
      <c r="AA70" s="21">
        <f t="shared" si="19"/>
        <v>0</v>
      </c>
      <c r="AB70" s="21">
        <f t="shared" si="19"/>
        <v>0</v>
      </c>
      <c r="AC70" s="88">
        <f t="shared" si="19"/>
        <v>0</v>
      </c>
      <c r="AD70" s="62"/>
    </row>
    <row r="71" spans="1:30" ht="15.9" customHeight="1">
      <c r="A71" s="87" t="s">
        <v>547</v>
      </c>
      <c r="B71" s="68">
        <v>578470930</v>
      </c>
      <c r="C71" s="68"/>
      <c r="D71" s="68">
        <v>578470930</v>
      </c>
      <c r="E71" s="68"/>
      <c r="F71" s="68">
        <v>53250896</v>
      </c>
      <c r="G71" s="68"/>
      <c r="H71" s="68">
        <v>53250896</v>
      </c>
      <c r="I71" s="68"/>
      <c r="J71" s="68">
        <v>59748584</v>
      </c>
      <c r="K71" s="68"/>
      <c r="L71" s="68">
        <v>59748584</v>
      </c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21">
        <f t="shared" si="20"/>
        <v>691470410</v>
      </c>
      <c r="AA71" s="21">
        <f t="shared" si="19"/>
        <v>0</v>
      </c>
      <c r="AB71" s="21">
        <f t="shared" si="19"/>
        <v>691470410</v>
      </c>
      <c r="AC71" s="88">
        <f t="shared" si="19"/>
        <v>0</v>
      </c>
      <c r="AD71" s="62"/>
    </row>
    <row r="72" spans="1:30" ht="15.9" customHeight="1">
      <c r="A72" s="87" t="s">
        <v>548</v>
      </c>
      <c r="B72" s="68">
        <v>89987668</v>
      </c>
      <c r="C72" s="68"/>
      <c r="D72" s="68">
        <v>89987668</v>
      </c>
      <c r="E72" s="68"/>
      <c r="F72" s="68">
        <v>11504598</v>
      </c>
      <c r="G72" s="68"/>
      <c r="H72" s="68">
        <v>11504598</v>
      </c>
      <c r="I72" s="68"/>
      <c r="J72" s="68">
        <v>2444047</v>
      </c>
      <c r="K72" s="68"/>
      <c r="L72" s="68">
        <v>2444047</v>
      </c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21">
        <f t="shared" si="20"/>
        <v>103936313</v>
      </c>
      <c r="AA72" s="21">
        <f t="shared" si="19"/>
        <v>0</v>
      </c>
      <c r="AB72" s="21">
        <f t="shared" si="19"/>
        <v>103936313</v>
      </c>
      <c r="AC72" s="88">
        <f t="shared" si="19"/>
        <v>0</v>
      </c>
      <c r="AD72" s="62"/>
    </row>
    <row r="73" spans="1:30" ht="12" customHeight="1">
      <c r="A73" s="87" t="s">
        <v>836</v>
      </c>
      <c r="B73" s="68"/>
      <c r="C73" s="68"/>
      <c r="D73" s="68"/>
      <c r="E73" s="68"/>
      <c r="F73" s="68"/>
      <c r="G73" s="68"/>
      <c r="H73" s="68"/>
      <c r="I73" s="68"/>
      <c r="J73" s="68">
        <v>3225817</v>
      </c>
      <c r="K73" s="68"/>
      <c r="L73" s="68">
        <v>3225817</v>
      </c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21">
        <f t="shared" si="20"/>
        <v>3225817</v>
      </c>
      <c r="AA73" s="21">
        <f t="shared" si="19"/>
        <v>0</v>
      </c>
      <c r="AB73" s="21">
        <f t="shared" si="19"/>
        <v>3225817</v>
      </c>
      <c r="AC73" s="88"/>
      <c r="AD73" s="62"/>
    </row>
    <row r="74" spans="1:30" ht="15.9" customHeight="1">
      <c r="A74" s="87" t="s">
        <v>580</v>
      </c>
      <c r="B74" s="68">
        <v>122449053</v>
      </c>
      <c r="C74" s="68">
        <v>122449053</v>
      </c>
      <c r="D74" s="68"/>
      <c r="E74" s="68"/>
      <c r="F74" s="68">
        <v>15918377</v>
      </c>
      <c r="G74" s="68">
        <v>15918377</v>
      </c>
      <c r="H74" s="68"/>
      <c r="I74" s="68"/>
      <c r="J74" s="68">
        <v>17977866</v>
      </c>
      <c r="K74" s="68">
        <v>17977866</v>
      </c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21">
        <f t="shared" si="20"/>
        <v>156345296</v>
      </c>
      <c r="AA74" s="21">
        <f t="shared" si="19"/>
        <v>156345296</v>
      </c>
      <c r="AB74" s="21">
        <f t="shared" si="19"/>
        <v>0</v>
      </c>
      <c r="AC74" s="88">
        <f t="shared" si="19"/>
        <v>0</v>
      </c>
      <c r="AD74" s="62"/>
    </row>
    <row r="75" spans="1:30" ht="15.9" customHeight="1">
      <c r="A75" s="87" t="s">
        <v>703</v>
      </c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>
        <v>7980000</v>
      </c>
      <c r="O75" s="68"/>
      <c r="P75" s="68">
        <v>7980000</v>
      </c>
      <c r="Q75" s="68"/>
      <c r="R75" s="68"/>
      <c r="S75" s="68"/>
      <c r="T75" s="68"/>
      <c r="U75" s="68"/>
      <c r="V75" s="68"/>
      <c r="W75" s="68"/>
      <c r="X75" s="68"/>
      <c r="Y75" s="68"/>
      <c r="Z75" s="21">
        <f t="shared" si="20"/>
        <v>7980000</v>
      </c>
      <c r="AA75" s="21">
        <f t="shared" si="19"/>
        <v>0</v>
      </c>
      <c r="AB75" s="21">
        <f t="shared" si="19"/>
        <v>7980000</v>
      </c>
      <c r="AC75" s="88">
        <f t="shared" si="19"/>
        <v>0</v>
      </c>
      <c r="AD75" s="62"/>
    </row>
    <row r="76" spans="1:30" ht="15.9" customHeight="1">
      <c r="A76" s="87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21"/>
      <c r="AA76" s="21"/>
      <c r="AB76" s="21"/>
      <c r="AC76" s="88"/>
      <c r="AD76" s="62"/>
    </row>
    <row r="77" spans="1:30" s="69" customFormat="1" ht="18" customHeight="1">
      <c r="A77" s="83" t="s">
        <v>941</v>
      </c>
      <c r="B77" s="20">
        <f>SUM(B79:B82)</f>
        <v>169722656</v>
      </c>
      <c r="C77" s="20">
        <f t="shared" ref="C77:AC77" si="21">SUM(C79:C82)</f>
        <v>49403143</v>
      </c>
      <c r="D77" s="20">
        <f t="shared" si="21"/>
        <v>120319513</v>
      </c>
      <c r="E77" s="20">
        <f t="shared" si="21"/>
        <v>0</v>
      </c>
      <c r="F77" s="20">
        <f t="shared" si="21"/>
        <v>21945906</v>
      </c>
      <c r="G77" s="20">
        <f t="shared" si="21"/>
        <v>6387959</v>
      </c>
      <c r="H77" s="20">
        <f t="shared" si="21"/>
        <v>15557947</v>
      </c>
      <c r="I77" s="20">
        <f t="shared" si="21"/>
        <v>0</v>
      </c>
      <c r="J77" s="20">
        <f t="shared" si="21"/>
        <v>91637800</v>
      </c>
      <c r="K77" s="20">
        <f t="shared" si="21"/>
        <v>5106048</v>
      </c>
      <c r="L77" s="20">
        <f t="shared" si="21"/>
        <v>86531752</v>
      </c>
      <c r="M77" s="20">
        <f t="shared" si="21"/>
        <v>0</v>
      </c>
      <c r="N77" s="20">
        <f t="shared" si="21"/>
        <v>4104000</v>
      </c>
      <c r="O77" s="20">
        <f t="shared" si="21"/>
        <v>0</v>
      </c>
      <c r="P77" s="20">
        <f t="shared" si="21"/>
        <v>4104000</v>
      </c>
      <c r="Q77" s="20">
        <f t="shared" si="21"/>
        <v>0</v>
      </c>
      <c r="R77" s="20">
        <f t="shared" si="21"/>
        <v>0</v>
      </c>
      <c r="S77" s="20">
        <f t="shared" si="21"/>
        <v>0</v>
      </c>
      <c r="T77" s="20">
        <f t="shared" si="21"/>
        <v>0</v>
      </c>
      <c r="U77" s="20">
        <f t="shared" si="21"/>
        <v>0</v>
      </c>
      <c r="V77" s="20">
        <f t="shared" si="21"/>
        <v>0</v>
      </c>
      <c r="W77" s="20">
        <f t="shared" si="21"/>
        <v>0</v>
      </c>
      <c r="X77" s="20">
        <f t="shared" si="21"/>
        <v>0</v>
      </c>
      <c r="Y77" s="20">
        <f t="shared" si="21"/>
        <v>0</v>
      </c>
      <c r="Z77" s="20">
        <f t="shared" si="21"/>
        <v>287410362</v>
      </c>
      <c r="AA77" s="20">
        <f t="shared" si="21"/>
        <v>60897150</v>
      </c>
      <c r="AB77" s="20">
        <f>SUM(AB79:AB83)</f>
        <v>226513212</v>
      </c>
      <c r="AC77" s="368">
        <f t="shared" si="21"/>
        <v>0</v>
      </c>
      <c r="AD77" s="85"/>
    </row>
    <row r="78" spans="1:30" ht="15.9" customHeight="1">
      <c r="A78" s="53" t="s">
        <v>653</v>
      </c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21"/>
      <c r="AA78" s="21"/>
      <c r="AB78" s="21"/>
      <c r="AC78" s="88"/>
      <c r="AD78" s="62"/>
    </row>
    <row r="79" spans="1:30" ht="15.9" customHeight="1">
      <c r="A79" s="87" t="s">
        <v>654</v>
      </c>
      <c r="B79" s="68">
        <v>120319513</v>
      </c>
      <c r="C79" s="68"/>
      <c r="D79" s="68">
        <v>120319513</v>
      </c>
      <c r="E79" s="68"/>
      <c r="F79" s="68">
        <v>15557947</v>
      </c>
      <c r="G79" s="68"/>
      <c r="H79" s="68">
        <v>15557947</v>
      </c>
      <c r="I79" s="68"/>
      <c r="J79" s="68">
        <v>86531752</v>
      </c>
      <c r="K79" s="68"/>
      <c r="L79" s="68">
        <v>86531752</v>
      </c>
      <c r="M79" s="68"/>
      <c r="N79" s="68">
        <v>4104000</v>
      </c>
      <c r="O79" s="68"/>
      <c r="P79" s="68">
        <v>4104000</v>
      </c>
      <c r="Q79" s="68"/>
      <c r="R79" s="68"/>
      <c r="S79" s="68"/>
      <c r="T79" s="68"/>
      <c r="U79" s="68"/>
      <c r="V79" s="68"/>
      <c r="W79" s="68"/>
      <c r="X79" s="68"/>
      <c r="Y79" s="68"/>
      <c r="Z79" s="21">
        <f>B79+F79+J79+N79</f>
        <v>226513212</v>
      </c>
      <c r="AA79" s="21">
        <f>C79+E79+G79+K79+O79</f>
        <v>0</v>
      </c>
      <c r="AB79" s="21">
        <f t="shared" ref="AB79:AB83" si="22">D79+H79+L79+P79+T79+X79</f>
        <v>226513212</v>
      </c>
      <c r="AC79" s="88"/>
      <c r="AD79" s="62"/>
    </row>
    <row r="80" spans="1:30" ht="15.9" customHeight="1">
      <c r="A80" s="87" t="s">
        <v>539</v>
      </c>
      <c r="B80" s="68"/>
      <c r="D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21">
        <f t="shared" ref="Z80:AA81" si="23">SUM(B80,F80,J80,N80,R80,V80)</f>
        <v>0</v>
      </c>
      <c r="AA80" s="21">
        <f t="shared" ref="AA80" si="24">SUM(C80,G80,K80,O80,S80,W80)</f>
        <v>0</v>
      </c>
      <c r="AB80" s="21">
        <f t="shared" si="22"/>
        <v>0</v>
      </c>
      <c r="AC80" s="88"/>
      <c r="AD80" s="62"/>
    </row>
    <row r="81" spans="1:30" ht="15.9" customHeight="1">
      <c r="A81" s="87" t="s">
        <v>687</v>
      </c>
      <c r="B81" s="68">
        <v>16700676</v>
      </c>
      <c r="C81" s="68">
        <v>16700676</v>
      </c>
      <c r="F81" s="68">
        <v>2150288</v>
      </c>
      <c r="G81" s="68">
        <v>2150288</v>
      </c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21">
        <f t="shared" si="23"/>
        <v>18850964</v>
      </c>
      <c r="AA81" s="21">
        <f t="shared" si="23"/>
        <v>18850964</v>
      </c>
      <c r="AB81" s="21">
        <f t="shared" si="22"/>
        <v>0</v>
      </c>
      <c r="AC81" s="88"/>
      <c r="AD81" s="62"/>
    </row>
    <row r="82" spans="1:30" ht="15.9" customHeight="1">
      <c r="A82" s="87" t="s">
        <v>688</v>
      </c>
      <c r="B82" s="68">
        <v>32702467</v>
      </c>
      <c r="C82" s="68">
        <v>32702467</v>
      </c>
      <c r="D82" s="68"/>
      <c r="E82" s="68"/>
      <c r="F82" s="68">
        <v>4237671</v>
      </c>
      <c r="G82" s="68">
        <v>4237671</v>
      </c>
      <c r="H82" s="68"/>
      <c r="I82" s="68"/>
      <c r="J82" s="68">
        <v>5106048</v>
      </c>
      <c r="K82" s="68">
        <v>5106048</v>
      </c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21">
        <f>B82+F82+J82+N82</f>
        <v>42046186</v>
      </c>
      <c r="AA82" s="21">
        <f>C82+E82+G82+K82</f>
        <v>42046186</v>
      </c>
      <c r="AB82" s="21">
        <f t="shared" si="22"/>
        <v>0</v>
      </c>
      <c r="AC82" s="88"/>
      <c r="AD82" s="62"/>
    </row>
    <row r="83" spans="1:30" ht="12" customHeight="1">
      <c r="A83" s="87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21"/>
      <c r="AA83" s="21"/>
      <c r="AB83" s="21">
        <f t="shared" si="22"/>
        <v>0</v>
      </c>
      <c r="AC83" s="88"/>
      <c r="AD83" s="62"/>
    </row>
    <row r="84" spans="1:30" s="64" customFormat="1" ht="15.6" customHeight="1">
      <c r="A84" s="73" t="s">
        <v>655</v>
      </c>
      <c r="B84" s="20">
        <f>SUM(B55+B57+B61+B77)</f>
        <v>2234545996</v>
      </c>
      <c r="C84" s="20">
        <f t="shared" ref="C84:AC84" si="25">SUM(C55+C57+C61+C77)</f>
        <v>1305017135</v>
      </c>
      <c r="D84" s="20">
        <f t="shared" si="25"/>
        <v>929528861</v>
      </c>
      <c r="E84" s="20">
        <f t="shared" si="25"/>
        <v>0</v>
      </c>
      <c r="F84" s="20">
        <f t="shared" si="25"/>
        <v>267037705</v>
      </c>
      <c r="G84" s="20">
        <f t="shared" si="25"/>
        <v>168722148</v>
      </c>
      <c r="H84" s="20">
        <f t="shared" si="25"/>
        <v>98315557</v>
      </c>
      <c r="I84" s="20">
        <f t="shared" si="25"/>
        <v>0</v>
      </c>
      <c r="J84" s="20">
        <f t="shared" si="25"/>
        <v>1010537907</v>
      </c>
      <c r="K84" s="20">
        <f t="shared" si="25"/>
        <v>726123378</v>
      </c>
      <c r="L84" s="20">
        <f t="shared" si="25"/>
        <v>284414529</v>
      </c>
      <c r="M84" s="20">
        <f t="shared" si="25"/>
        <v>0</v>
      </c>
      <c r="N84" s="20">
        <f t="shared" si="25"/>
        <v>12084000</v>
      </c>
      <c r="O84" s="20">
        <f t="shared" si="25"/>
        <v>0</v>
      </c>
      <c r="P84" s="20">
        <f t="shared" si="25"/>
        <v>12084000</v>
      </c>
      <c r="Q84" s="20">
        <f t="shared" si="25"/>
        <v>0</v>
      </c>
      <c r="R84" s="20">
        <f t="shared" si="25"/>
        <v>0</v>
      </c>
      <c r="S84" s="20">
        <f t="shared" si="25"/>
        <v>0</v>
      </c>
      <c r="T84" s="20">
        <f t="shared" si="25"/>
        <v>0</v>
      </c>
      <c r="U84" s="20">
        <f t="shared" si="25"/>
        <v>0</v>
      </c>
      <c r="V84" s="20">
        <f t="shared" si="25"/>
        <v>3000000</v>
      </c>
      <c r="W84" s="20">
        <f t="shared" si="25"/>
        <v>3000000</v>
      </c>
      <c r="X84" s="20">
        <f t="shared" si="25"/>
        <v>0</v>
      </c>
      <c r="Y84" s="20">
        <f t="shared" si="25"/>
        <v>0</v>
      </c>
      <c r="Z84" s="20">
        <f t="shared" si="25"/>
        <v>3527205608</v>
      </c>
      <c r="AA84" s="20">
        <f t="shared" si="25"/>
        <v>2202862661</v>
      </c>
      <c r="AB84" s="20">
        <f t="shared" si="25"/>
        <v>1324342947</v>
      </c>
      <c r="AC84" s="368">
        <f t="shared" si="25"/>
        <v>0</v>
      </c>
      <c r="AD84" s="65"/>
    </row>
    <row r="85" spans="1:30" s="64" customFormat="1" ht="13.2" customHeight="1">
      <c r="A85" s="74" t="s">
        <v>455</v>
      </c>
      <c r="B85" s="21"/>
      <c r="C85" s="20"/>
      <c r="D85" s="20"/>
      <c r="E85" s="21"/>
      <c r="F85" s="21"/>
      <c r="G85" s="20"/>
      <c r="H85" s="20"/>
      <c r="I85" s="21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18"/>
      <c r="AA85" s="20">
        <f t="shared" ref="AA85" si="26">SUM(AA56+AA58+AA62+AA78)</f>
        <v>0</v>
      </c>
      <c r="AB85" s="21"/>
      <c r="AC85" s="88"/>
      <c r="AD85" s="66"/>
    </row>
    <row r="86" spans="1:30" ht="24" customHeight="1">
      <c r="A86" s="75" t="s">
        <v>435</v>
      </c>
      <c r="B86" s="68">
        <v>55983050</v>
      </c>
      <c r="C86" s="68">
        <v>55983050</v>
      </c>
      <c r="D86" s="68"/>
      <c r="E86" s="68"/>
      <c r="F86" s="68">
        <v>7394984</v>
      </c>
      <c r="G86" s="68">
        <v>7394984</v>
      </c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21">
        <f>B86+F86+J86+N86+R86+V86</f>
        <v>63378034</v>
      </c>
      <c r="AA86" s="21">
        <f t="shared" ref="AA86:AB96" si="27">C86+G86+K86+O86+S86+W86</f>
        <v>63378034</v>
      </c>
      <c r="AB86" s="21">
        <f t="shared" si="27"/>
        <v>0</v>
      </c>
      <c r="AC86" s="88"/>
      <c r="AD86" s="62"/>
    </row>
    <row r="87" spans="1:30" ht="15.9" customHeight="1">
      <c r="A87" s="76" t="s">
        <v>436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21">
        <f t="shared" ref="Z87:Z95" si="28">B87+F87+J87+N87+R87+V87</f>
        <v>0</v>
      </c>
      <c r="AA87" s="21">
        <f t="shared" si="27"/>
        <v>0</v>
      </c>
      <c r="AB87" s="21">
        <f t="shared" si="27"/>
        <v>0</v>
      </c>
      <c r="AC87" s="88"/>
      <c r="AD87" s="62"/>
    </row>
    <row r="88" spans="1:30" ht="26.25" customHeight="1">
      <c r="A88" s="76" t="s">
        <v>837</v>
      </c>
      <c r="B88" s="68"/>
      <c r="C88" s="68"/>
      <c r="D88" s="68"/>
      <c r="E88" s="68"/>
      <c r="F88" s="68"/>
      <c r="G88" s="68"/>
      <c r="H88" s="68"/>
      <c r="I88" s="68"/>
      <c r="J88" s="68">
        <v>187000000</v>
      </c>
      <c r="K88" s="68">
        <v>187000000</v>
      </c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>
        <v>523994000</v>
      </c>
      <c r="W88" s="68">
        <v>523994000</v>
      </c>
      <c r="X88" s="68"/>
      <c r="Y88" s="68"/>
      <c r="Z88" s="21">
        <f t="shared" si="28"/>
        <v>710994000</v>
      </c>
      <c r="AA88" s="21">
        <f t="shared" si="27"/>
        <v>710994000</v>
      </c>
      <c r="AB88" s="21">
        <f t="shared" si="27"/>
        <v>0</v>
      </c>
      <c r="AC88" s="88"/>
      <c r="AD88" s="62"/>
    </row>
    <row r="89" spans="1:30" ht="15.75" customHeight="1">
      <c r="A89" s="76" t="s">
        <v>438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21">
        <f t="shared" si="28"/>
        <v>0</v>
      </c>
      <c r="AA89" s="21">
        <f t="shared" si="27"/>
        <v>0</v>
      </c>
      <c r="AB89" s="21">
        <f t="shared" si="27"/>
        <v>0</v>
      </c>
      <c r="AC89" s="88"/>
      <c r="AD89" s="62"/>
    </row>
    <row r="90" spans="1:30" ht="15.9" customHeight="1">
      <c r="A90" s="76" t="s">
        <v>504</v>
      </c>
      <c r="B90" s="68"/>
      <c r="C90" s="68"/>
      <c r="D90" s="68"/>
      <c r="E90" s="68"/>
      <c r="F90" s="68"/>
      <c r="G90" s="68"/>
      <c r="H90" s="68"/>
      <c r="I90" s="68"/>
      <c r="J90" s="68">
        <v>68356669</v>
      </c>
      <c r="K90" s="68">
        <v>68356669</v>
      </c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21">
        <f t="shared" si="28"/>
        <v>68356669</v>
      </c>
      <c r="AA90" s="21">
        <f t="shared" si="27"/>
        <v>68356669</v>
      </c>
      <c r="AB90" s="21">
        <f t="shared" si="27"/>
        <v>0</v>
      </c>
      <c r="AC90" s="88"/>
      <c r="AD90" s="62"/>
    </row>
    <row r="91" spans="1:30" ht="15.9" customHeight="1">
      <c r="A91" s="76" t="s">
        <v>439</v>
      </c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21">
        <f t="shared" si="28"/>
        <v>0</v>
      </c>
      <c r="AA91" s="21">
        <f t="shared" si="27"/>
        <v>0</v>
      </c>
      <c r="AB91" s="21">
        <f t="shared" si="27"/>
        <v>0</v>
      </c>
      <c r="AC91" s="88"/>
      <c r="AD91" s="62"/>
    </row>
    <row r="92" spans="1:30" ht="15" customHeight="1">
      <c r="A92" s="76" t="s">
        <v>440</v>
      </c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21">
        <f t="shared" si="28"/>
        <v>0</v>
      </c>
      <c r="AA92" s="21">
        <f t="shared" si="27"/>
        <v>0</v>
      </c>
      <c r="AB92" s="21">
        <f t="shared" si="27"/>
        <v>0</v>
      </c>
      <c r="AC92" s="88"/>
      <c r="AD92" s="62"/>
    </row>
    <row r="93" spans="1:30" ht="13.5" customHeight="1">
      <c r="A93" s="76" t="s">
        <v>441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>
        <v>10000000</v>
      </c>
      <c r="O93" s="68">
        <v>10000000</v>
      </c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21">
        <f t="shared" si="28"/>
        <v>10000000</v>
      </c>
      <c r="AA93" s="21">
        <f t="shared" si="27"/>
        <v>10000000</v>
      </c>
      <c r="AB93" s="21">
        <f t="shared" si="27"/>
        <v>0</v>
      </c>
      <c r="AC93" s="88"/>
      <c r="AD93" s="62"/>
    </row>
    <row r="94" spans="1:30" ht="16.5" customHeight="1">
      <c r="A94" s="76" t="s">
        <v>442</v>
      </c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>
        <v>10000000</v>
      </c>
      <c r="W94" s="68">
        <v>10000000</v>
      </c>
      <c r="X94" s="68"/>
      <c r="Y94" s="68"/>
      <c r="Z94" s="21">
        <f t="shared" si="28"/>
        <v>10000000</v>
      </c>
      <c r="AA94" s="21">
        <f t="shared" si="27"/>
        <v>10000000</v>
      </c>
      <c r="AB94" s="21">
        <f t="shared" si="27"/>
        <v>0</v>
      </c>
      <c r="AC94" s="88"/>
      <c r="AD94" s="62"/>
    </row>
    <row r="95" spans="1:30" ht="16.5" customHeight="1">
      <c r="A95" s="76" t="s">
        <v>443</v>
      </c>
      <c r="B95" s="68"/>
      <c r="C95" s="68"/>
      <c r="D95" s="68"/>
      <c r="E95" s="68"/>
      <c r="F95" s="68"/>
      <c r="G95" s="68"/>
      <c r="H95" s="68"/>
      <c r="I95" s="68"/>
      <c r="J95" s="68">
        <v>120546300</v>
      </c>
      <c r="K95" s="68">
        <v>120546300</v>
      </c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21">
        <f t="shared" si="28"/>
        <v>120546300</v>
      </c>
      <c r="AA95" s="21">
        <f t="shared" ref="AA95" si="29">C95+E95+G95+K95+O95</f>
        <v>120546300</v>
      </c>
      <c r="AB95" s="21">
        <f t="shared" si="27"/>
        <v>0</v>
      </c>
      <c r="AC95" s="88"/>
      <c r="AD95" s="62"/>
    </row>
    <row r="96" spans="1:30" ht="17.25" customHeight="1">
      <c r="A96" s="76" t="s">
        <v>842</v>
      </c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21">
        <f t="shared" ref="Z96:AA103" si="30">SUM(B96,F96,J96,N96,R96,V96)</f>
        <v>0</v>
      </c>
      <c r="AA96" s="21">
        <f t="shared" si="30"/>
        <v>0</v>
      </c>
      <c r="AB96" s="21">
        <f t="shared" si="27"/>
        <v>0</v>
      </c>
      <c r="AC96" s="88"/>
      <c r="AD96" s="62"/>
    </row>
    <row r="97" spans="1:30" ht="15.9" customHeight="1">
      <c r="A97" s="76" t="s">
        <v>942</v>
      </c>
      <c r="B97" s="68"/>
      <c r="C97" s="68"/>
      <c r="D97" s="68"/>
      <c r="E97" s="68"/>
      <c r="F97" s="68"/>
      <c r="G97" s="68"/>
      <c r="H97" s="68"/>
      <c r="I97" s="68"/>
      <c r="J97" s="68">
        <v>300000000</v>
      </c>
      <c r="K97" s="68">
        <v>300000000</v>
      </c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21">
        <f t="shared" si="30"/>
        <v>300000000</v>
      </c>
      <c r="AA97" s="21">
        <f t="shared" si="30"/>
        <v>300000000</v>
      </c>
      <c r="AB97" s="21">
        <f t="shared" ref="AB97:AB99" si="31">D97+H97+L97+P97+T97+X97</f>
        <v>0</v>
      </c>
      <c r="AC97" s="88"/>
      <c r="AD97" s="62"/>
    </row>
    <row r="98" spans="1:30" ht="15.9" customHeight="1">
      <c r="A98" s="76" t="s">
        <v>444</v>
      </c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21">
        <f t="shared" si="30"/>
        <v>0</v>
      </c>
      <c r="AA98" s="21">
        <f t="shared" si="30"/>
        <v>0</v>
      </c>
      <c r="AB98" s="21">
        <f t="shared" si="31"/>
        <v>0</v>
      </c>
      <c r="AC98" s="88"/>
      <c r="AD98" s="62"/>
    </row>
    <row r="99" spans="1:30" ht="15.9" customHeight="1">
      <c r="A99" s="76" t="s">
        <v>586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21">
        <f t="shared" si="30"/>
        <v>0</v>
      </c>
      <c r="AA99" s="21">
        <f t="shared" si="30"/>
        <v>0</v>
      </c>
      <c r="AB99" s="21">
        <f t="shared" si="31"/>
        <v>0</v>
      </c>
      <c r="AC99" s="88"/>
      <c r="AD99" s="62"/>
    </row>
    <row r="100" spans="1:30" ht="15.9" customHeight="1">
      <c r="A100" s="76" t="s">
        <v>843</v>
      </c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21">
        <f t="shared" si="30"/>
        <v>0</v>
      </c>
      <c r="AA100" s="21">
        <f t="shared" si="30"/>
        <v>0</v>
      </c>
      <c r="AB100" s="21">
        <f>D100+H100+L100+P100</f>
        <v>0</v>
      </c>
      <c r="AC100" s="88"/>
      <c r="AD100" s="62"/>
    </row>
    <row r="101" spans="1:30" ht="28.2" customHeight="1">
      <c r="A101" s="76" t="s">
        <v>445</v>
      </c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21">
        <f t="shared" si="30"/>
        <v>0</v>
      </c>
      <c r="AA101" s="21">
        <f t="shared" si="30"/>
        <v>0</v>
      </c>
      <c r="AB101" s="21">
        <f>D101+H101+L101+P101</f>
        <v>0</v>
      </c>
      <c r="AC101" s="88"/>
      <c r="AD101" s="62"/>
    </row>
    <row r="102" spans="1:30" ht="15.75" customHeight="1">
      <c r="A102" s="76" t="s">
        <v>706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21">
        <f t="shared" si="30"/>
        <v>0</v>
      </c>
      <c r="AA102" s="21">
        <f t="shared" si="30"/>
        <v>0</v>
      </c>
      <c r="AB102" s="21">
        <f>D102+H102+L102+P102</f>
        <v>0</v>
      </c>
      <c r="AC102" s="88"/>
      <c r="AD102" s="62"/>
    </row>
    <row r="103" spans="1:30" ht="15.75" customHeight="1">
      <c r="A103" s="76" t="s">
        <v>447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>
        <v>16020000</v>
      </c>
      <c r="O103" s="68">
        <v>16020000</v>
      </c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21">
        <f t="shared" si="30"/>
        <v>16020000</v>
      </c>
      <c r="AA103" s="21">
        <f t="shared" si="30"/>
        <v>16020000</v>
      </c>
      <c r="AB103" s="21">
        <f>SUM(D103+H103+L103+X103)</f>
        <v>0</v>
      </c>
      <c r="AC103" s="88"/>
      <c r="AD103" s="62"/>
    </row>
    <row r="104" spans="1:30" ht="27.6" customHeight="1">
      <c r="A104" s="76" t="s">
        <v>505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21">
        <f t="shared" ref="Z104:AA120" si="32">SUM(B104,F104,J104,N104,R104,V104)</f>
        <v>0</v>
      </c>
      <c r="AA104" s="21">
        <f t="shared" si="32"/>
        <v>0</v>
      </c>
      <c r="AB104" s="21">
        <f t="shared" ref="AB104:AB105" si="33">SUM(D104+H104+L104+X104)</f>
        <v>0</v>
      </c>
      <c r="AC104" s="88"/>
      <c r="AD104" s="62"/>
    </row>
    <row r="105" spans="1:30" ht="12" customHeight="1">
      <c r="A105" s="76" t="s">
        <v>707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21">
        <f t="shared" si="32"/>
        <v>0</v>
      </c>
      <c r="AA105" s="21">
        <f t="shared" si="32"/>
        <v>0</v>
      </c>
      <c r="AB105" s="21">
        <f t="shared" si="33"/>
        <v>0</v>
      </c>
      <c r="AC105" s="88"/>
      <c r="AD105" s="62"/>
    </row>
    <row r="106" spans="1:30" ht="17.25" customHeight="1">
      <c r="A106" s="76" t="s">
        <v>448</v>
      </c>
      <c r="B106" s="68">
        <v>518620</v>
      </c>
      <c r="C106" s="68"/>
      <c r="D106" s="68">
        <v>518620</v>
      </c>
      <c r="E106" s="68"/>
      <c r="F106" s="68">
        <v>67421</v>
      </c>
      <c r="G106" s="68"/>
      <c r="H106" s="68">
        <v>67421</v>
      </c>
      <c r="I106" s="68"/>
      <c r="J106" s="68">
        <v>4079040</v>
      </c>
      <c r="K106" s="68"/>
      <c r="L106" s="68">
        <v>4079040</v>
      </c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21">
        <f t="shared" si="32"/>
        <v>4665081</v>
      </c>
      <c r="AA106" s="21">
        <f t="shared" si="32"/>
        <v>0</v>
      </c>
      <c r="AB106" s="21">
        <f>D106+H106+L106</f>
        <v>4665081</v>
      </c>
      <c r="AC106" s="88"/>
      <c r="AD106" s="62"/>
    </row>
    <row r="107" spans="1:30" ht="15.9" customHeight="1">
      <c r="A107" s="76" t="s">
        <v>449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>
        <v>40000000</v>
      </c>
      <c r="O107" s="68"/>
      <c r="P107" s="68">
        <v>40000000</v>
      </c>
      <c r="Q107" s="68"/>
      <c r="R107" s="68"/>
      <c r="S107" s="68"/>
      <c r="T107" s="68"/>
      <c r="U107" s="68"/>
      <c r="V107" s="68"/>
      <c r="W107" s="68"/>
      <c r="X107" s="68"/>
      <c r="Y107" s="68"/>
      <c r="Z107" s="21">
        <f t="shared" si="32"/>
        <v>40000000</v>
      </c>
      <c r="AA107" s="21">
        <f t="shared" si="32"/>
        <v>0</v>
      </c>
      <c r="AB107" s="21">
        <f>D107+H107+L107+P107</f>
        <v>40000000</v>
      </c>
      <c r="AC107" s="88"/>
      <c r="AD107" s="62"/>
    </row>
    <row r="108" spans="1:30" ht="15.9" customHeight="1">
      <c r="A108" s="76" t="s">
        <v>569</v>
      </c>
      <c r="B108" s="68"/>
      <c r="C108" s="68"/>
      <c r="D108" s="68"/>
      <c r="E108" s="68"/>
      <c r="F108" s="68"/>
      <c r="G108" s="68"/>
      <c r="H108" s="68"/>
      <c r="I108" s="68"/>
      <c r="J108" s="68">
        <v>4000000</v>
      </c>
      <c r="K108" s="68"/>
      <c r="L108" s="68">
        <v>4000000</v>
      </c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21">
        <f t="shared" si="32"/>
        <v>4000000</v>
      </c>
      <c r="AA108" s="21">
        <f t="shared" si="32"/>
        <v>0</v>
      </c>
      <c r="AB108" s="21">
        <f>D108+H108+L108</f>
        <v>4000000</v>
      </c>
      <c r="AC108" s="88"/>
      <c r="AD108" s="62"/>
    </row>
    <row r="109" spans="1:30" ht="15" customHeight="1">
      <c r="A109" s="76" t="s">
        <v>450</v>
      </c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>
        <v>39437270</v>
      </c>
      <c r="O109" s="68"/>
      <c r="P109" s="68">
        <v>39437270</v>
      </c>
      <c r="Q109" s="68"/>
      <c r="R109" s="68"/>
      <c r="S109" s="68"/>
      <c r="T109" s="68"/>
      <c r="U109" s="68"/>
      <c r="V109" s="68"/>
      <c r="W109" s="68"/>
      <c r="X109" s="68"/>
      <c r="Y109" s="68"/>
      <c r="Z109" s="21">
        <f t="shared" si="32"/>
        <v>39437270</v>
      </c>
      <c r="AA109" s="21">
        <f t="shared" si="32"/>
        <v>0</v>
      </c>
      <c r="AB109" s="21">
        <f>D109+H109+L109+P109</f>
        <v>39437270</v>
      </c>
      <c r="AC109" s="88"/>
      <c r="AD109" s="62"/>
    </row>
    <row r="110" spans="1:30" ht="27" customHeight="1">
      <c r="A110" s="76" t="s">
        <v>665</v>
      </c>
      <c r="B110" s="68"/>
      <c r="C110" s="68"/>
      <c r="D110" s="68"/>
      <c r="E110" s="68"/>
      <c r="F110" s="68"/>
      <c r="G110" s="68"/>
      <c r="H110" s="68"/>
      <c r="I110" s="68"/>
      <c r="J110" s="68">
        <v>120000</v>
      </c>
      <c r="K110" s="68">
        <v>120000</v>
      </c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21">
        <f t="shared" si="32"/>
        <v>120000</v>
      </c>
      <c r="AA110" s="21">
        <f t="shared" si="32"/>
        <v>120000</v>
      </c>
      <c r="AB110" s="21">
        <f t="shared" ref="AB110:AB122" si="34">D110+H110+L110+P110</f>
        <v>0</v>
      </c>
      <c r="AC110" s="88"/>
      <c r="AD110" s="62"/>
    </row>
    <row r="111" spans="1:30" ht="16.5" customHeight="1">
      <c r="A111" s="76" t="s">
        <v>693</v>
      </c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21">
        <f t="shared" si="32"/>
        <v>0</v>
      </c>
      <c r="AA111" s="21">
        <f t="shared" si="32"/>
        <v>0</v>
      </c>
      <c r="AB111" s="21">
        <f t="shared" si="34"/>
        <v>0</v>
      </c>
      <c r="AC111" s="88"/>
      <c r="AD111" s="62"/>
    </row>
    <row r="112" spans="1:30" ht="17.25" customHeight="1">
      <c r="A112" s="76" t="s">
        <v>934</v>
      </c>
      <c r="B112" s="68"/>
      <c r="C112" s="68"/>
      <c r="D112" s="68"/>
      <c r="E112" s="68"/>
      <c r="F112" s="68"/>
      <c r="G112" s="68"/>
      <c r="H112" s="68"/>
      <c r="I112" s="68"/>
      <c r="J112" s="68">
        <v>86753293</v>
      </c>
      <c r="K112" s="68"/>
      <c r="L112" s="68">
        <v>86753293</v>
      </c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21">
        <f t="shared" si="32"/>
        <v>86753293</v>
      </c>
      <c r="AA112" s="21">
        <f t="shared" si="32"/>
        <v>0</v>
      </c>
      <c r="AB112" s="21">
        <f t="shared" si="34"/>
        <v>86753293</v>
      </c>
      <c r="AC112" s="88"/>
      <c r="AD112" s="62"/>
    </row>
    <row r="113" spans="1:30" ht="27" customHeight="1">
      <c r="A113" s="76" t="s">
        <v>844</v>
      </c>
      <c r="B113" s="68"/>
      <c r="C113" s="68"/>
      <c r="D113" s="68"/>
      <c r="E113" s="68"/>
      <c r="F113" s="68"/>
      <c r="G113" s="68"/>
      <c r="H113" s="68"/>
      <c r="I113" s="68"/>
      <c r="J113" s="68">
        <v>1100000</v>
      </c>
      <c r="K113" s="68"/>
      <c r="L113" s="68">
        <v>1100000</v>
      </c>
      <c r="M113" s="68"/>
      <c r="N113" s="68">
        <v>1000000</v>
      </c>
      <c r="O113" s="68"/>
      <c r="P113" s="68">
        <v>1000000</v>
      </c>
      <c r="Q113" s="68"/>
      <c r="R113" s="68"/>
      <c r="S113" s="68"/>
      <c r="T113" s="68"/>
      <c r="U113" s="68"/>
      <c r="V113" s="68"/>
      <c r="W113" s="68"/>
      <c r="X113" s="68"/>
      <c r="Y113" s="68"/>
      <c r="Z113" s="21">
        <f t="shared" si="32"/>
        <v>2100000</v>
      </c>
      <c r="AA113" s="21">
        <f t="shared" si="32"/>
        <v>0</v>
      </c>
      <c r="AB113" s="21">
        <f t="shared" si="34"/>
        <v>2100000</v>
      </c>
      <c r="AC113" s="88"/>
      <c r="AD113" s="62"/>
    </row>
    <row r="114" spans="1:30" ht="15" customHeight="1">
      <c r="A114" s="76" t="s">
        <v>452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21">
        <f t="shared" si="32"/>
        <v>0</v>
      </c>
      <c r="AA114" s="21">
        <f t="shared" si="32"/>
        <v>0</v>
      </c>
      <c r="AB114" s="21">
        <f t="shared" si="34"/>
        <v>0</v>
      </c>
      <c r="AC114" s="88"/>
      <c r="AD114" s="62"/>
    </row>
    <row r="115" spans="1:30" ht="18.600000000000001" customHeight="1">
      <c r="A115" s="76" t="s">
        <v>943</v>
      </c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>
        <v>12000000</v>
      </c>
      <c r="O115" s="68">
        <v>12000000</v>
      </c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21">
        <f t="shared" si="32"/>
        <v>12000000</v>
      </c>
      <c r="AA115" s="21">
        <f t="shared" si="32"/>
        <v>12000000</v>
      </c>
      <c r="AB115" s="21">
        <f t="shared" si="34"/>
        <v>0</v>
      </c>
      <c r="AC115" s="88"/>
      <c r="AD115" s="62"/>
    </row>
    <row r="116" spans="1:30" ht="15.75" customHeight="1">
      <c r="A116" s="76" t="s">
        <v>827</v>
      </c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21">
        <f t="shared" si="32"/>
        <v>0</v>
      </c>
      <c r="AA116" s="21">
        <f t="shared" si="32"/>
        <v>0</v>
      </c>
      <c r="AB116" s="21">
        <f t="shared" si="34"/>
        <v>0</v>
      </c>
      <c r="AC116" s="88"/>
      <c r="AD116" s="62"/>
    </row>
    <row r="117" spans="1:30" ht="35.4" customHeight="1">
      <c r="A117" s="76" t="s">
        <v>454</v>
      </c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>
        <v>2100000</v>
      </c>
      <c r="O117" s="68">
        <v>2100000</v>
      </c>
      <c r="P117" s="68"/>
      <c r="Q117" s="68"/>
      <c r="R117" s="68">
        <v>49900000</v>
      </c>
      <c r="S117" s="68">
        <v>49900000</v>
      </c>
      <c r="T117" s="68"/>
      <c r="U117" s="68"/>
      <c r="V117" s="68"/>
      <c r="W117" s="68"/>
      <c r="X117" s="68"/>
      <c r="Y117" s="68"/>
      <c r="Z117" s="21">
        <f t="shared" si="32"/>
        <v>52000000</v>
      </c>
      <c r="AA117" s="21">
        <f t="shared" si="32"/>
        <v>52000000</v>
      </c>
      <c r="AB117" s="21">
        <f t="shared" si="34"/>
        <v>0</v>
      </c>
      <c r="AC117" s="88"/>
      <c r="AD117" s="62"/>
    </row>
    <row r="118" spans="1:30" ht="15" customHeight="1">
      <c r="A118" s="76" t="s">
        <v>506</v>
      </c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21">
        <f t="shared" si="32"/>
        <v>0</v>
      </c>
      <c r="AA118" s="21">
        <f t="shared" si="32"/>
        <v>0</v>
      </c>
      <c r="AB118" s="21">
        <f t="shared" si="34"/>
        <v>0</v>
      </c>
      <c r="AC118" s="88"/>
      <c r="AD118" s="62"/>
    </row>
    <row r="119" spans="1:30" ht="15.9" customHeight="1">
      <c r="A119" s="76" t="s">
        <v>699</v>
      </c>
      <c r="B119" s="68"/>
      <c r="C119" s="68"/>
      <c r="D119" s="68"/>
      <c r="E119" s="68"/>
      <c r="F119" s="68"/>
      <c r="G119" s="68"/>
      <c r="H119" s="68"/>
      <c r="I119" s="68"/>
      <c r="J119" s="68">
        <v>441754030</v>
      </c>
      <c r="K119" s="68">
        <v>441754030</v>
      </c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21">
        <f t="shared" si="32"/>
        <v>441754030</v>
      </c>
      <c r="AA119" s="21">
        <f t="shared" si="32"/>
        <v>441754030</v>
      </c>
      <c r="AB119" s="21">
        <f t="shared" si="34"/>
        <v>0</v>
      </c>
      <c r="AC119" s="88"/>
      <c r="AD119" s="62"/>
    </row>
    <row r="120" spans="1:30" ht="15.9" customHeight="1">
      <c r="A120" s="76" t="s">
        <v>507</v>
      </c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>
        <v>90000000</v>
      </c>
      <c r="O120" s="68"/>
      <c r="P120" s="68">
        <v>90000000</v>
      </c>
      <c r="Q120" s="68"/>
      <c r="R120" s="68"/>
      <c r="S120" s="68"/>
      <c r="T120" s="68"/>
      <c r="U120" s="68"/>
      <c r="V120" s="68"/>
      <c r="W120" s="68"/>
      <c r="X120" s="68"/>
      <c r="Y120" s="68"/>
      <c r="Z120" s="21">
        <f t="shared" si="32"/>
        <v>90000000</v>
      </c>
      <c r="AA120" s="21">
        <f t="shared" si="32"/>
        <v>0</v>
      </c>
      <c r="AB120" s="21">
        <f t="shared" si="34"/>
        <v>90000000</v>
      </c>
      <c r="AC120" s="88"/>
      <c r="AD120" s="62"/>
    </row>
    <row r="121" spans="1:30" ht="14.25" customHeight="1">
      <c r="A121" s="76" t="s">
        <v>656</v>
      </c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>
        <v>3452756</v>
      </c>
      <c r="O121" s="68">
        <v>3452756</v>
      </c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21">
        <f t="shared" ref="Z121:AA122" si="35">SUM(B121,F121,J121,N121,R121,V121)</f>
        <v>3452756</v>
      </c>
      <c r="AA121" s="21">
        <f t="shared" si="35"/>
        <v>3452756</v>
      </c>
      <c r="AB121" s="21">
        <f t="shared" si="34"/>
        <v>0</v>
      </c>
      <c r="AC121" s="88"/>
      <c r="AD121" s="62"/>
    </row>
    <row r="122" spans="1:30" ht="14.25" customHeight="1">
      <c r="A122" s="76" t="s">
        <v>657</v>
      </c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21">
        <f t="shared" si="35"/>
        <v>0</v>
      </c>
      <c r="AA122" s="21">
        <f t="shared" si="35"/>
        <v>0</v>
      </c>
      <c r="AB122" s="21">
        <f t="shared" si="34"/>
        <v>0</v>
      </c>
      <c r="AC122" s="88"/>
      <c r="AD122" s="62"/>
    </row>
    <row r="123" spans="1:30" s="67" customFormat="1" ht="15.9" customHeight="1">
      <c r="A123" s="77" t="s">
        <v>79</v>
      </c>
      <c r="B123" s="56">
        <f>SUM(B86:B122)</f>
        <v>56501670</v>
      </c>
      <c r="C123" s="56">
        <f t="shared" ref="C123:AC123" si="36">SUM(C86:C122)</f>
        <v>55983050</v>
      </c>
      <c r="D123" s="56">
        <f t="shared" si="36"/>
        <v>518620</v>
      </c>
      <c r="E123" s="56">
        <f t="shared" si="36"/>
        <v>0</v>
      </c>
      <c r="F123" s="56">
        <f t="shared" si="36"/>
        <v>7462405</v>
      </c>
      <c r="G123" s="56">
        <f t="shared" si="36"/>
        <v>7394984</v>
      </c>
      <c r="H123" s="56">
        <f t="shared" si="36"/>
        <v>67421</v>
      </c>
      <c r="I123" s="56">
        <f t="shared" si="36"/>
        <v>0</v>
      </c>
      <c r="J123" s="56">
        <f t="shared" si="36"/>
        <v>1213709332</v>
      </c>
      <c r="K123" s="56">
        <f t="shared" si="36"/>
        <v>1117776999</v>
      </c>
      <c r="L123" s="56">
        <f t="shared" si="36"/>
        <v>95932333</v>
      </c>
      <c r="M123" s="56">
        <f t="shared" si="36"/>
        <v>0</v>
      </c>
      <c r="N123" s="56">
        <f t="shared" si="36"/>
        <v>214010026</v>
      </c>
      <c r="O123" s="56">
        <f t="shared" si="36"/>
        <v>43572756</v>
      </c>
      <c r="P123" s="56">
        <f t="shared" si="36"/>
        <v>170437270</v>
      </c>
      <c r="Q123" s="56">
        <f t="shared" si="36"/>
        <v>0</v>
      </c>
      <c r="R123" s="56">
        <f t="shared" si="36"/>
        <v>49900000</v>
      </c>
      <c r="S123" s="56">
        <f t="shared" si="36"/>
        <v>49900000</v>
      </c>
      <c r="T123" s="56">
        <f t="shared" si="36"/>
        <v>0</v>
      </c>
      <c r="U123" s="56">
        <f t="shared" si="36"/>
        <v>0</v>
      </c>
      <c r="V123" s="56">
        <f t="shared" si="36"/>
        <v>533994000</v>
      </c>
      <c r="W123" s="56">
        <f t="shared" si="36"/>
        <v>533994000</v>
      </c>
      <c r="X123" s="56">
        <f t="shared" si="36"/>
        <v>0</v>
      </c>
      <c r="Y123" s="56">
        <f t="shared" si="36"/>
        <v>0</v>
      </c>
      <c r="Z123" s="56">
        <f t="shared" si="36"/>
        <v>2075577433</v>
      </c>
      <c r="AA123" s="56">
        <f t="shared" si="36"/>
        <v>1808621789</v>
      </c>
      <c r="AB123" s="56">
        <f t="shared" si="36"/>
        <v>266955644</v>
      </c>
      <c r="AC123" s="371">
        <f t="shared" si="36"/>
        <v>0</v>
      </c>
      <c r="AD123" s="62"/>
    </row>
    <row r="124" spans="1:30" ht="15.9" customHeight="1">
      <c r="A124" s="78" t="s">
        <v>80</v>
      </c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21"/>
      <c r="AA124" s="20"/>
      <c r="AB124" s="20"/>
      <c r="AC124" s="88"/>
      <c r="AD124" s="62"/>
    </row>
    <row r="125" spans="1:30" ht="26.25" customHeight="1">
      <c r="A125" s="76" t="s">
        <v>456</v>
      </c>
      <c r="B125" s="68">
        <v>337008588</v>
      </c>
      <c r="C125" s="68">
        <v>337008588</v>
      </c>
      <c r="D125" s="68"/>
      <c r="E125" s="68"/>
      <c r="F125" s="68">
        <v>47106042</v>
      </c>
      <c r="G125" s="68">
        <v>47106042</v>
      </c>
      <c r="H125" s="68"/>
      <c r="I125" s="68"/>
      <c r="J125" s="68">
        <v>60573000</v>
      </c>
      <c r="K125" s="68">
        <v>60573000</v>
      </c>
      <c r="L125" s="68"/>
      <c r="M125" s="68"/>
      <c r="N125" s="68">
        <v>190000</v>
      </c>
      <c r="O125" s="68">
        <v>190000</v>
      </c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21">
        <f t="shared" ref="Z125:AA132" si="37">SUM(B125,F125,J125,N125,R125,V125)</f>
        <v>444877630</v>
      </c>
      <c r="AA125" s="21">
        <f t="shared" si="37"/>
        <v>444877630</v>
      </c>
      <c r="AB125" s="21">
        <f t="shared" ref="AB125:AB132" si="38">SUM(D125+H125+L125+P125+X125)</f>
        <v>0</v>
      </c>
      <c r="AC125" s="88"/>
      <c r="AD125" s="62"/>
    </row>
    <row r="126" spans="1:30" ht="15.9" customHeight="1">
      <c r="A126" s="76" t="s">
        <v>504</v>
      </c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21">
        <f t="shared" si="37"/>
        <v>0</v>
      </c>
      <c r="AA126" s="21">
        <f t="shared" si="37"/>
        <v>0</v>
      </c>
      <c r="AB126" s="21">
        <f t="shared" si="38"/>
        <v>0</v>
      </c>
      <c r="AC126" s="88"/>
      <c r="AD126" s="62"/>
    </row>
    <row r="127" spans="1:30" ht="15.9" customHeight="1">
      <c r="A127" s="76" t="s">
        <v>457</v>
      </c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21">
        <f t="shared" si="37"/>
        <v>0</v>
      </c>
      <c r="AA127" s="21">
        <f t="shared" si="37"/>
        <v>0</v>
      </c>
      <c r="AB127" s="21">
        <f t="shared" si="38"/>
        <v>0</v>
      </c>
      <c r="AC127" s="88"/>
      <c r="AD127" s="62"/>
    </row>
    <row r="128" spans="1:30" ht="13.2">
      <c r="A128" s="76" t="s">
        <v>584</v>
      </c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21">
        <f t="shared" si="37"/>
        <v>0</v>
      </c>
      <c r="AA128" s="21">
        <f t="shared" si="37"/>
        <v>0</v>
      </c>
      <c r="AB128" s="21">
        <f t="shared" si="38"/>
        <v>0</v>
      </c>
      <c r="AC128" s="88"/>
      <c r="AD128" s="62"/>
    </row>
    <row r="129" spans="1:31" ht="15.75" customHeight="1">
      <c r="A129" s="76" t="s">
        <v>451</v>
      </c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21">
        <f t="shared" si="37"/>
        <v>0</v>
      </c>
      <c r="AA129" s="21">
        <f t="shared" si="37"/>
        <v>0</v>
      </c>
      <c r="AB129" s="21">
        <f t="shared" si="38"/>
        <v>0</v>
      </c>
      <c r="AC129" s="88"/>
      <c r="AD129" s="62"/>
    </row>
    <row r="130" spans="1:31" ht="16.5" customHeight="1">
      <c r="A130" s="76" t="s">
        <v>453</v>
      </c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21">
        <f t="shared" si="37"/>
        <v>0</v>
      </c>
      <c r="AA130" s="21">
        <f t="shared" si="37"/>
        <v>0</v>
      </c>
      <c r="AB130" s="21">
        <f t="shared" si="38"/>
        <v>0</v>
      </c>
      <c r="AC130" s="88"/>
      <c r="AD130" s="62"/>
    </row>
    <row r="131" spans="1:31" ht="15.9" customHeight="1">
      <c r="A131" s="76" t="s">
        <v>458</v>
      </c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21">
        <f t="shared" si="37"/>
        <v>0</v>
      </c>
      <c r="AA131" s="21">
        <f t="shared" si="37"/>
        <v>0</v>
      </c>
      <c r="AB131" s="21">
        <f t="shared" si="38"/>
        <v>0</v>
      </c>
      <c r="AC131" s="88"/>
      <c r="AD131" s="62"/>
    </row>
    <row r="132" spans="1:31" ht="12.75" customHeight="1">
      <c r="A132" s="76" t="s">
        <v>459</v>
      </c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21">
        <f t="shared" si="37"/>
        <v>0</v>
      </c>
      <c r="AA132" s="21">
        <f t="shared" si="37"/>
        <v>0</v>
      </c>
      <c r="AB132" s="21">
        <f t="shared" si="38"/>
        <v>0</v>
      </c>
      <c r="AC132" s="88"/>
      <c r="AD132" s="62"/>
    </row>
    <row r="133" spans="1:31" s="56" customFormat="1" ht="13.8">
      <c r="A133" s="79" t="s">
        <v>81</v>
      </c>
      <c r="B133" s="56">
        <f t="shared" ref="B133:AD133" si="39">SUM(B125:B132)</f>
        <v>337008588</v>
      </c>
      <c r="C133" s="56">
        <f t="shared" si="39"/>
        <v>337008588</v>
      </c>
      <c r="D133" s="56">
        <f t="shared" si="39"/>
        <v>0</v>
      </c>
      <c r="E133" s="56">
        <f t="shared" si="39"/>
        <v>0</v>
      </c>
      <c r="F133" s="56">
        <f t="shared" si="39"/>
        <v>47106042</v>
      </c>
      <c r="G133" s="56">
        <f t="shared" si="39"/>
        <v>47106042</v>
      </c>
      <c r="H133" s="56">
        <f t="shared" si="39"/>
        <v>0</v>
      </c>
      <c r="I133" s="56">
        <f t="shared" si="39"/>
        <v>0</v>
      </c>
      <c r="J133" s="56">
        <f t="shared" si="39"/>
        <v>60573000</v>
      </c>
      <c r="K133" s="56">
        <f t="shared" si="39"/>
        <v>60573000</v>
      </c>
      <c r="L133" s="56">
        <f t="shared" si="39"/>
        <v>0</v>
      </c>
      <c r="M133" s="56">
        <f t="shared" si="39"/>
        <v>0</v>
      </c>
      <c r="N133" s="56">
        <f t="shared" si="39"/>
        <v>190000</v>
      </c>
      <c r="O133" s="56">
        <f t="shared" si="39"/>
        <v>190000</v>
      </c>
      <c r="P133" s="56">
        <f t="shared" si="39"/>
        <v>0</v>
      </c>
      <c r="Q133" s="56">
        <f t="shared" si="39"/>
        <v>0</v>
      </c>
      <c r="R133" s="56">
        <f t="shared" si="39"/>
        <v>0</v>
      </c>
      <c r="S133" s="56">
        <f t="shared" si="39"/>
        <v>0</v>
      </c>
      <c r="T133" s="56">
        <f t="shared" si="39"/>
        <v>0</v>
      </c>
      <c r="U133" s="56">
        <f t="shared" si="39"/>
        <v>0</v>
      </c>
      <c r="V133" s="56">
        <f t="shared" si="39"/>
        <v>0</v>
      </c>
      <c r="W133" s="56">
        <f t="shared" si="39"/>
        <v>0</v>
      </c>
      <c r="X133" s="56">
        <f t="shared" si="39"/>
        <v>0</v>
      </c>
      <c r="Y133" s="56">
        <f t="shared" si="39"/>
        <v>0</v>
      </c>
      <c r="Z133" s="56">
        <f t="shared" si="39"/>
        <v>444877630</v>
      </c>
      <c r="AA133" s="56">
        <f t="shared" si="39"/>
        <v>444877630</v>
      </c>
      <c r="AB133" s="56">
        <f t="shared" si="39"/>
        <v>0</v>
      </c>
      <c r="AC133" s="371">
        <f t="shared" si="39"/>
        <v>0</v>
      </c>
      <c r="AD133" s="369">
        <f t="shared" si="39"/>
        <v>0</v>
      </c>
    </row>
    <row r="134" spans="1:31" s="69" customFormat="1" ht="12" customHeight="1">
      <c r="A134" s="213" t="s">
        <v>692</v>
      </c>
      <c r="B134" s="121">
        <v>2440000</v>
      </c>
      <c r="C134" s="121"/>
      <c r="D134" s="121">
        <v>2440000</v>
      </c>
      <c r="E134" s="121"/>
      <c r="F134" s="121">
        <v>320000</v>
      </c>
      <c r="G134" s="121"/>
      <c r="H134" s="121">
        <v>320000</v>
      </c>
      <c r="I134" s="121"/>
      <c r="J134" s="121">
        <v>63586000</v>
      </c>
      <c r="K134" s="121"/>
      <c r="L134" s="121">
        <v>63586000</v>
      </c>
      <c r="M134" s="121"/>
      <c r="N134" s="121"/>
      <c r="O134" s="121"/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23">
        <f>SUM(B134+F134+J134)</f>
        <v>66346000</v>
      </c>
      <c r="AA134" s="23">
        <f>SUM(C134+G134+K134)</f>
        <v>0</v>
      </c>
      <c r="AB134" s="23">
        <f>SUM(D134+H134+L134)</f>
        <v>66346000</v>
      </c>
      <c r="AC134" s="84"/>
      <c r="AD134" s="85"/>
    </row>
    <row r="135" spans="1:31" s="69" customFormat="1" ht="18" customHeight="1" thickBot="1">
      <c r="A135" s="80" t="s">
        <v>511</v>
      </c>
      <c r="B135" s="81">
        <f t="shared" ref="B135:AD135" si="40">SUM(B84+B123+B133+B134)</f>
        <v>2630496254</v>
      </c>
      <c r="C135" s="81">
        <f t="shared" si="40"/>
        <v>1698008773</v>
      </c>
      <c r="D135" s="81">
        <f t="shared" si="40"/>
        <v>932487481</v>
      </c>
      <c r="E135" s="81">
        <f t="shared" si="40"/>
        <v>0</v>
      </c>
      <c r="F135" s="81">
        <f t="shared" si="40"/>
        <v>321926152</v>
      </c>
      <c r="G135" s="81">
        <f t="shared" si="40"/>
        <v>223223174</v>
      </c>
      <c r="H135" s="81">
        <f t="shared" si="40"/>
        <v>98702978</v>
      </c>
      <c r="I135" s="81">
        <f t="shared" si="40"/>
        <v>0</v>
      </c>
      <c r="J135" s="81">
        <f t="shared" si="40"/>
        <v>2348406239</v>
      </c>
      <c r="K135" s="81">
        <f t="shared" si="40"/>
        <v>1904473377</v>
      </c>
      <c r="L135" s="81">
        <f t="shared" si="40"/>
        <v>443932862</v>
      </c>
      <c r="M135" s="81">
        <f t="shared" si="40"/>
        <v>0</v>
      </c>
      <c r="N135" s="81">
        <f t="shared" si="40"/>
        <v>226284026</v>
      </c>
      <c r="O135" s="81">
        <f t="shared" si="40"/>
        <v>43762756</v>
      </c>
      <c r="P135" s="81">
        <f t="shared" si="40"/>
        <v>182521270</v>
      </c>
      <c r="Q135" s="81">
        <f t="shared" si="40"/>
        <v>0</v>
      </c>
      <c r="R135" s="81">
        <f t="shared" si="40"/>
        <v>49900000</v>
      </c>
      <c r="S135" s="81">
        <f t="shared" si="40"/>
        <v>49900000</v>
      </c>
      <c r="T135" s="81">
        <f t="shared" si="40"/>
        <v>0</v>
      </c>
      <c r="U135" s="81">
        <f t="shared" si="40"/>
        <v>0</v>
      </c>
      <c r="V135" s="81">
        <f t="shared" si="40"/>
        <v>536994000</v>
      </c>
      <c r="W135" s="81">
        <f t="shared" si="40"/>
        <v>536994000</v>
      </c>
      <c r="X135" s="81">
        <f t="shared" si="40"/>
        <v>0</v>
      </c>
      <c r="Y135" s="81">
        <f t="shared" si="40"/>
        <v>0</v>
      </c>
      <c r="Z135" s="81">
        <f t="shared" si="40"/>
        <v>6114006671</v>
      </c>
      <c r="AA135" s="81">
        <f t="shared" si="40"/>
        <v>4456362080</v>
      </c>
      <c r="AB135" s="81">
        <f t="shared" si="40"/>
        <v>1657644591</v>
      </c>
      <c r="AC135" s="372">
        <f t="shared" si="40"/>
        <v>0</v>
      </c>
      <c r="AD135" s="370">
        <f t="shared" si="40"/>
        <v>0</v>
      </c>
      <c r="AE135" s="81"/>
    </row>
    <row r="136" spans="1:31">
      <c r="A136" s="94"/>
      <c r="B136" s="95"/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95"/>
      <c r="T136" s="95"/>
      <c r="U136" s="95"/>
      <c r="V136" s="95"/>
      <c r="W136" s="95"/>
      <c r="X136" s="95"/>
      <c r="Y136" s="95"/>
      <c r="Z136" s="95"/>
      <c r="AA136" s="96"/>
      <c r="AB136" s="95"/>
      <c r="AC136" s="95"/>
    </row>
  </sheetData>
  <mergeCells count="23">
    <mergeCell ref="AD1:AD2"/>
    <mergeCell ref="J2:J3"/>
    <mergeCell ref="K2:M2"/>
    <mergeCell ref="N2:N3"/>
    <mergeCell ref="O2:Q2"/>
    <mergeCell ref="AA2:AC2"/>
    <mergeCell ref="R2:R3"/>
    <mergeCell ref="S2:U2"/>
    <mergeCell ref="J1:M1"/>
    <mergeCell ref="Z1:AC1"/>
    <mergeCell ref="N1:Q1"/>
    <mergeCell ref="Z2:Z3"/>
    <mergeCell ref="V2:V3"/>
    <mergeCell ref="W2:Y2"/>
    <mergeCell ref="R1:U1"/>
    <mergeCell ref="V1:Y1"/>
    <mergeCell ref="A1:A3"/>
    <mergeCell ref="B2:B3"/>
    <mergeCell ref="C2:E2"/>
    <mergeCell ref="F2:F3"/>
    <mergeCell ref="B1:E1"/>
    <mergeCell ref="F1:I1"/>
    <mergeCell ref="G2:I2"/>
  </mergeCells>
  <phoneticPr fontId="13" type="noConversion"/>
  <pageMargins left="0.98425196850393704" right="0.19685039370078741" top="0.98425196850393704" bottom="0.98425196850393704" header="0.51181102362204722" footer="0.51181102362204722"/>
  <pageSetup paperSize="8" scale="51" orientation="landscape" r:id="rId1"/>
  <headerFooter alignWithMargins="0">
    <oddHeader xml:space="preserve">&amp;C&amp;"Arial CE,Félkövér"&amp;12 3.1.1 Kimutatás az önkormányzati költségvetési szervek 2024. évi tervszámainak alakulásáról - kötelező, nem kötelező és államigazgatási feladatok szernti bontásban.Kiadás &amp;RAdatok Ft-ban </oddHeader>
  </headerFooter>
  <rowBreaks count="1" manualBreakCount="1">
    <brk id="95" max="28" man="1"/>
  </rowBreaks>
  <colBreaks count="1" manualBreakCount="1">
    <brk id="29" max="1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528"/>
  <sheetViews>
    <sheetView view="pageLayout" topLeftCell="A340" zoomScaleSheetLayoutView="100" workbookViewId="0">
      <selection activeCell="C447" sqref="C447"/>
    </sheetView>
  </sheetViews>
  <sheetFormatPr defaultColWidth="9.109375" defaultRowHeight="13.5" customHeight="1"/>
  <cols>
    <col min="1" max="1" width="46.5546875" style="246" customWidth="1"/>
    <col min="2" max="2" width="16.77734375" style="242" customWidth="1"/>
    <col min="3" max="3" width="16.109375" style="242" customWidth="1"/>
    <col min="4" max="4" width="14" style="242" customWidth="1"/>
    <col min="5" max="5" width="13.109375" style="242" customWidth="1"/>
    <col min="6" max="6" width="0.109375" style="261" hidden="1" customWidth="1"/>
    <col min="7" max="8" width="9.109375" style="242"/>
    <col min="9" max="9" width="9.5546875" style="242" customWidth="1"/>
    <col min="10" max="16384" width="9.109375" style="242"/>
  </cols>
  <sheetData>
    <row r="1" spans="1:6" s="228" customFormat="1" ht="41.25" customHeight="1">
      <c r="A1" s="225" t="s">
        <v>0</v>
      </c>
      <c r="B1" s="226" t="s">
        <v>811</v>
      </c>
      <c r="C1" s="226" t="s">
        <v>862</v>
      </c>
      <c r="D1" s="226" t="s">
        <v>581</v>
      </c>
      <c r="E1" s="226" t="s">
        <v>659</v>
      </c>
      <c r="F1" s="227"/>
    </row>
    <row r="2" spans="1:6" s="228" customFormat="1" ht="35.25" customHeight="1">
      <c r="A2" s="229"/>
      <c r="B2" s="230"/>
      <c r="C2" s="230"/>
      <c r="D2" s="230"/>
      <c r="E2" s="230"/>
      <c r="F2" s="227"/>
    </row>
    <row r="3" spans="1:6" s="228" customFormat="1" ht="15" customHeight="1">
      <c r="A3" s="231"/>
      <c r="B3" s="232" t="s">
        <v>863</v>
      </c>
      <c r="C3" s="232" t="s">
        <v>22</v>
      </c>
      <c r="D3" s="233"/>
      <c r="E3" s="234"/>
      <c r="F3" s="227"/>
    </row>
    <row r="4" spans="1:6" s="173" customFormat="1" ht="13.5" customHeight="1" thickBot="1">
      <c r="A4" s="235">
        <v>1</v>
      </c>
      <c r="B4" s="236">
        <v>2</v>
      </c>
      <c r="C4" s="236">
        <v>3</v>
      </c>
      <c r="D4" s="237">
        <v>4</v>
      </c>
      <c r="E4" s="238">
        <v>5</v>
      </c>
      <c r="F4" s="239"/>
    </row>
    <row r="5" spans="1:6" ht="13.5" customHeight="1">
      <c r="A5" s="240"/>
      <c r="B5" s="295"/>
      <c r="C5" s="295"/>
      <c r="D5" s="296"/>
      <c r="E5" s="297"/>
      <c r="F5" s="241"/>
    </row>
    <row r="6" spans="1:6" ht="13.5" customHeight="1">
      <c r="A6" s="174" t="s">
        <v>595</v>
      </c>
      <c r="B6" s="298"/>
      <c r="C6" s="298"/>
      <c r="D6" s="298"/>
      <c r="E6" s="299"/>
      <c r="F6" s="241"/>
    </row>
    <row r="7" spans="1:6" s="176" customFormat="1" ht="13.5" customHeight="1">
      <c r="A7" s="175" t="s">
        <v>596</v>
      </c>
      <c r="B7" s="328">
        <v>175635978</v>
      </c>
      <c r="C7" s="328">
        <v>208534874</v>
      </c>
      <c r="D7" s="298"/>
      <c r="E7" s="243"/>
      <c r="F7" s="244"/>
    </row>
    <row r="8" spans="1:6" s="176" customFormat="1" ht="13.5" customHeight="1">
      <c r="A8" s="175" t="s">
        <v>597</v>
      </c>
      <c r="B8" s="328">
        <v>22832706</v>
      </c>
      <c r="C8" s="328">
        <v>27109534</v>
      </c>
      <c r="D8" s="298"/>
      <c r="E8" s="243"/>
      <c r="F8" s="244"/>
    </row>
    <row r="9" spans="1:6" ht="13.5" customHeight="1">
      <c r="A9" s="175" t="s">
        <v>598</v>
      </c>
      <c r="B9" s="329"/>
      <c r="C9" s="329"/>
      <c r="D9" s="298"/>
      <c r="E9" s="245"/>
      <c r="F9" s="241"/>
    </row>
    <row r="10" spans="1:6" ht="13.5" customHeight="1">
      <c r="A10" s="246" t="s">
        <v>599</v>
      </c>
      <c r="B10" s="328">
        <v>42000</v>
      </c>
      <c r="C10" s="328">
        <v>42000</v>
      </c>
      <c r="D10" s="298"/>
      <c r="E10" s="245"/>
      <c r="F10" s="241"/>
    </row>
    <row r="11" spans="1:6" ht="13.5" customHeight="1">
      <c r="A11" s="246" t="s">
        <v>600</v>
      </c>
      <c r="B11" s="328">
        <v>207856000</v>
      </c>
      <c r="C11" s="328">
        <v>218100000</v>
      </c>
      <c r="D11" s="298"/>
      <c r="E11" s="245"/>
      <c r="F11" s="241"/>
    </row>
    <row r="12" spans="1:6" ht="13.5" customHeight="1">
      <c r="A12" s="246" t="s">
        <v>601</v>
      </c>
      <c r="B12" s="329"/>
      <c r="C12" s="329"/>
      <c r="D12" s="298"/>
      <c r="E12" s="245"/>
      <c r="F12" s="241"/>
    </row>
    <row r="13" spans="1:6" ht="13.5" customHeight="1">
      <c r="A13" s="246" t="s">
        <v>602</v>
      </c>
      <c r="B13" s="328">
        <v>1243000</v>
      </c>
      <c r="C13" s="328">
        <v>2420000</v>
      </c>
      <c r="D13" s="298"/>
      <c r="E13" s="245"/>
      <c r="F13" s="241"/>
    </row>
    <row r="14" spans="1:6" ht="13.5" customHeight="1">
      <c r="A14" s="246" t="s">
        <v>603</v>
      </c>
      <c r="B14" s="328">
        <v>290000</v>
      </c>
      <c r="C14" s="328">
        <v>350000</v>
      </c>
      <c r="D14" s="298"/>
      <c r="E14" s="245"/>
      <c r="F14" s="241"/>
    </row>
    <row r="15" spans="1:6" ht="13.5" customHeight="1">
      <c r="A15" s="246" t="s">
        <v>604</v>
      </c>
      <c r="B15" s="328">
        <v>50790000</v>
      </c>
      <c r="C15" s="328">
        <v>21800000</v>
      </c>
      <c r="D15" s="298"/>
      <c r="E15" s="245"/>
      <c r="F15" s="241"/>
    </row>
    <row r="16" spans="1:6" ht="13.5" customHeight="1">
      <c r="A16" s="246" t="s">
        <v>649</v>
      </c>
      <c r="B16" s="328">
        <v>56000</v>
      </c>
      <c r="C16" s="328">
        <v>56000</v>
      </c>
      <c r="D16" s="298"/>
      <c r="E16" s="245"/>
      <c r="F16" s="241"/>
    </row>
    <row r="17" spans="1:6" ht="13.5" customHeight="1">
      <c r="A17" s="246" t="s">
        <v>605</v>
      </c>
      <c r="B17" s="329"/>
      <c r="C17" s="329"/>
      <c r="D17" s="298"/>
      <c r="E17" s="245"/>
      <c r="F17" s="241"/>
    </row>
    <row r="18" spans="1:6" ht="13.5" customHeight="1">
      <c r="A18" s="246" t="s">
        <v>606</v>
      </c>
      <c r="B18" s="328">
        <v>2000000</v>
      </c>
      <c r="C18" s="328">
        <v>2000000</v>
      </c>
      <c r="D18" s="298"/>
      <c r="E18" s="245"/>
      <c r="F18" s="241"/>
    </row>
    <row r="19" spans="1:6" ht="13.5" customHeight="1">
      <c r="A19" s="246" t="s">
        <v>607</v>
      </c>
      <c r="B19" s="328">
        <v>3703000</v>
      </c>
      <c r="C19" s="328">
        <v>1500000</v>
      </c>
      <c r="D19" s="298"/>
      <c r="E19" s="245"/>
      <c r="F19" s="241"/>
    </row>
    <row r="20" spans="1:6" ht="13.5" customHeight="1">
      <c r="A20" s="246" t="s">
        <v>608</v>
      </c>
      <c r="B20" s="328">
        <v>625000</v>
      </c>
      <c r="C20" s="328">
        <v>625000</v>
      </c>
      <c r="D20" s="298"/>
      <c r="E20" s="245"/>
      <c r="F20" s="241"/>
    </row>
    <row r="21" spans="1:6" ht="13.5" customHeight="1">
      <c r="A21" s="246" t="s">
        <v>609</v>
      </c>
      <c r="B21" s="328">
        <v>3670000</v>
      </c>
      <c r="C21" s="328">
        <v>4470000</v>
      </c>
      <c r="D21" s="298"/>
      <c r="E21" s="245"/>
      <c r="F21" s="241"/>
    </row>
    <row r="22" spans="1:6" ht="13.5" customHeight="1">
      <c r="A22" s="246" t="s">
        <v>610</v>
      </c>
      <c r="B22" s="328">
        <v>85000</v>
      </c>
      <c r="C22" s="328">
        <v>85000</v>
      </c>
      <c r="D22" s="298"/>
      <c r="E22" s="245"/>
      <c r="F22" s="241"/>
    </row>
    <row r="23" spans="1:6" ht="13.5" customHeight="1">
      <c r="A23" s="246" t="s">
        <v>660</v>
      </c>
      <c r="B23" s="329"/>
      <c r="C23" s="329"/>
      <c r="D23" s="298"/>
      <c r="E23" s="245"/>
      <c r="F23" s="241"/>
    </row>
    <row r="24" spans="1:6" ht="13.5" customHeight="1">
      <c r="A24" s="247" t="s">
        <v>611</v>
      </c>
      <c r="B24" s="328">
        <v>58905000</v>
      </c>
      <c r="C24" s="328">
        <v>54416000</v>
      </c>
      <c r="D24" s="298"/>
      <c r="E24" s="245"/>
      <c r="F24" s="241"/>
    </row>
    <row r="25" spans="1:6" ht="13.5" customHeight="1">
      <c r="A25" s="246" t="s">
        <v>666</v>
      </c>
      <c r="B25" s="328">
        <v>54823000</v>
      </c>
      <c r="C25" s="328">
        <v>57762000</v>
      </c>
      <c r="D25" s="298"/>
      <c r="E25" s="245"/>
      <c r="F25" s="241"/>
    </row>
    <row r="26" spans="1:6" ht="13.5" customHeight="1">
      <c r="A26" s="246" t="s">
        <v>612</v>
      </c>
      <c r="B26" s="329"/>
      <c r="C26" s="329"/>
      <c r="D26" s="298"/>
      <c r="E26" s="245"/>
      <c r="F26" s="241"/>
    </row>
    <row r="27" spans="1:6" ht="13.5" customHeight="1">
      <c r="A27" s="246" t="s">
        <v>613</v>
      </c>
      <c r="B27" s="329"/>
      <c r="C27" s="329"/>
      <c r="D27" s="298"/>
      <c r="E27" s="245"/>
      <c r="F27" s="241"/>
    </row>
    <row r="28" spans="1:6" s="178" customFormat="1" ht="13.5" customHeight="1">
      <c r="A28" s="177" t="s">
        <v>614</v>
      </c>
      <c r="B28" s="300">
        <f>SUM(B10:B27)</f>
        <v>384088000</v>
      </c>
      <c r="C28" s="300">
        <f>SUM(C10:C27)</f>
        <v>363626000</v>
      </c>
      <c r="D28" s="301"/>
      <c r="E28" s="248"/>
      <c r="F28" s="249"/>
    </row>
    <row r="29" spans="1:6" ht="13.5" customHeight="1">
      <c r="A29" s="175" t="s">
        <v>615</v>
      </c>
      <c r="B29" s="298"/>
      <c r="C29" s="298"/>
      <c r="D29" s="298"/>
      <c r="E29" s="245"/>
      <c r="F29" s="241"/>
    </row>
    <row r="30" spans="1:6" ht="13.5" customHeight="1">
      <c r="A30" s="175" t="s">
        <v>616</v>
      </c>
      <c r="B30" s="298"/>
      <c r="C30" s="298"/>
      <c r="D30" s="298"/>
      <c r="E30" s="245"/>
      <c r="F30" s="241"/>
    </row>
    <row r="31" spans="1:6" ht="13.5" customHeight="1">
      <c r="A31" s="179" t="s">
        <v>617</v>
      </c>
      <c r="B31" s="298"/>
      <c r="C31" s="298"/>
      <c r="D31" s="298"/>
      <c r="E31" s="245"/>
      <c r="F31" s="241"/>
    </row>
    <row r="32" spans="1:6" ht="13.5" customHeight="1">
      <c r="A32" s="246" t="s">
        <v>618</v>
      </c>
      <c r="B32" s="298"/>
      <c r="C32" s="298"/>
      <c r="D32" s="298"/>
      <c r="E32" s="245"/>
      <c r="F32" s="241"/>
    </row>
    <row r="33" spans="1:6" ht="13.5" customHeight="1">
      <c r="A33" s="246" t="s">
        <v>661</v>
      </c>
      <c r="B33" s="298"/>
      <c r="C33" s="298"/>
      <c r="D33" s="298"/>
      <c r="E33" s="245"/>
      <c r="F33" s="241"/>
    </row>
    <row r="34" spans="1:6" ht="13.5" customHeight="1">
      <c r="A34" s="246" t="s">
        <v>619</v>
      </c>
      <c r="B34" s="298"/>
      <c r="C34" s="298"/>
      <c r="D34" s="298"/>
      <c r="E34" s="245"/>
      <c r="F34" s="241"/>
    </row>
    <row r="35" spans="1:6" ht="13.5" customHeight="1">
      <c r="A35" s="175" t="s">
        <v>620</v>
      </c>
      <c r="B35" s="298"/>
      <c r="C35" s="298"/>
      <c r="D35" s="298"/>
      <c r="E35" s="245"/>
      <c r="F35" s="241"/>
    </row>
    <row r="36" spans="1:6" ht="13.5" customHeight="1">
      <c r="A36" s="175" t="s">
        <v>621</v>
      </c>
      <c r="B36" s="298"/>
      <c r="C36" s="298"/>
      <c r="D36" s="298"/>
      <c r="E36" s="245"/>
      <c r="F36" s="241"/>
    </row>
    <row r="37" spans="1:6" ht="13.5" customHeight="1">
      <c r="A37" s="175" t="s">
        <v>622</v>
      </c>
      <c r="B37" s="298"/>
      <c r="C37" s="298"/>
      <c r="D37" s="298"/>
      <c r="E37" s="245"/>
      <c r="F37" s="241"/>
    </row>
    <row r="38" spans="1:6" ht="13.5" customHeight="1">
      <c r="A38" s="246" t="s">
        <v>623</v>
      </c>
      <c r="B38" s="298"/>
      <c r="C38" s="298"/>
      <c r="D38" s="298"/>
      <c r="E38" s="245"/>
      <c r="F38" s="241"/>
    </row>
    <row r="39" spans="1:6" ht="13.5" customHeight="1">
      <c r="A39" s="246" t="s">
        <v>624</v>
      </c>
      <c r="B39" s="298"/>
      <c r="C39" s="298"/>
      <c r="D39" s="298"/>
      <c r="E39" s="245"/>
      <c r="F39" s="241"/>
    </row>
    <row r="40" spans="1:6" ht="13.5" customHeight="1">
      <c r="A40" s="246" t="s">
        <v>625</v>
      </c>
      <c r="B40" s="298"/>
      <c r="C40" s="298"/>
      <c r="D40" s="298"/>
      <c r="E40" s="245"/>
      <c r="F40" s="241"/>
    </row>
    <row r="41" spans="1:6" ht="13.5" customHeight="1">
      <c r="A41" s="246" t="s">
        <v>626</v>
      </c>
      <c r="B41" s="298"/>
      <c r="C41" s="298"/>
      <c r="D41" s="298"/>
      <c r="E41" s="245"/>
      <c r="F41" s="241"/>
    </row>
    <row r="42" spans="1:6" ht="13.5" customHeight="1">
      <c r="A42" s="246" t="s">
        <v>627</v>
      </c>
      <c r="B42" s="298"/>
      <c r="C42" s="298"/>
      <c r="D42" s="298"/>
      <c r="E42" s="245"/>
      <c r="F42" s="241"/>
    </row>
    <row r="43" spans="1:6" ht="13.5" customHeight="1">
      <c r="A43" s="175" t="s">
        <v>628</v>
      </c>
      <c r="B43" s="298"/>
      <c r="C43" s="298"/>
      <c r="D43" s="298"/>
      <c r="E43" s="245"/>
      <c r="F43" s="241"/>
    </row>
    <row r="44" spans="1:6" s="181" customFormat="1" ht="13.5" customHeight="1">
      <c r="A44" s="180" t="s">
        <v>629</v>
      </c>
      <c r="B44" s="300">
        <f>B28+B8+B7+B35</f>
        <v>582556684</v>
      </c>
      <c r="C44" s="300">
        <f>C28+C8+C7+C35</f>
        <v>599270408</v>
      </c>
      <c r="D44" s="301"/>
      <c r="E44" s="250"/>
      <c r="F44" s="251"/>
    </row>
    <row r="45" spans="1:6" s="181" customFormat="1" ht="13.5" customHeight="1">
      <c r="A45" s="180"/>
      <c r="B45" s="302"/>
      <c r="C45" s="302"/>
      <c r="D45" s="303"/>
      <c r="E45" s="250"/>
      <c r="F45" s="251"/>
    </row>
    <row r="46" spans="1:6" s="181" customFormat="1" ht="13.5" customHeight="1">
      <c r="A46" s="180" t="s">
        <v>630</v>
      </c>
      <c r="B46" s="302"/>
      <c r="C46" s="302"/>
      <c r="D46" s="303"/>
      <c r="E46" s="250"/>
      <c r="F46" s="251"/>
    </row>
    <row r="47" spans="1:6" s="181" customFormat="1" ht="13.5" customHeight="1">
      <c r="A47" s="175" t="s">
        <v>596</v>
      </c>
      <c r="B47" s="327">
        <v>222949895</v>
      </c>
      <c r="C47" s="327">
        <v>269635075</v>
      </c>
      <c r="D47" s="298"/>
      <c r="E47" s="250"/>
      <c r="F47" s="251"/>
    </row>
    <row r="48" spans="1:6" s="181" customFormat="1" ht="13.5" customHeight="1">
      <c r="A48" s="175" t="s">
        <v>597</v>
      </c>
      <c r="B48" s="327">
        <v>28983486</v>
      </c>
      <c r="C48" s="327">
        <v>35092880</v>
      </c>
      <c r="D48" s="298"/>
      <c r="E48" s="250"/>
      <c r="F48" s="251"/>
    </row>
    <row r="49" spans="1:6" s="181" customFormat="1" ht="13.5" customHeight="1">
      <c r="A49" s="175" t="s">
        <v>598</v>
      </c>
      <c r="B49" s="327"/>
      <c r="C49" s="327"/>
      <c r="D49" s="298"/>
      <c r="E49" s="250"/>
      <c r="F49" s="251"/>
    </row>
    <row r="50" spans="1:6" s="181" customFormat="1" ht="13.5" customHeight="1">
      <c r="A50" s="246" t="s">
        <v>599</v>
      </c>
      <c r="B50" s="327"/>
      <c r="C50" s="327">
        <v>190000</v>
      </c>
      <c r="D50" s="298"/>
      <c r="E50" s="250"/>
      <c r="F50" s="251"/>
    </row>
    <row r="51" spans="1:6" s="181" customFormat="1" ht="13.5" customHeight="1">
      <c r="A51" s="246" t="s">
        <v>600</v>
      </c>
      <c r="B51" s="327">
        <v>52665000</v>
      </c>
      <c r="C51" s="327">
        <v>56517000</v>
      </c>
      <c r="D51" s="298"/>
      <c r="E51" s="250"/>
      <c r="F51" s="251"/>
    </row>
    <row r="52" spans="1:6" s="181" customFormat="1" ht="13.5" customHeight="1">
      <c r="A52" s="246" t="s">
        <v>601</v>
      </c>
      <c r="B52" s="327"/>
      <c r="C52" s="327"/>
      <c r="D52" s="298"/>
      <c r="E52" s="250"/>
      <c r="F52" s="251"/>
    </row>
    <row r="53" spans="1:6" s="181" customFormat="1" ht="13.5" customHeight="1">
      <c r="A53" s="246" t="s">
        <v>602</v>
      </c>
      <c r="B53" s="327">
        <v>247000</v>
      </c>
      <c r="C53" s="327">
        <v>340000</v>
      </c>
      <c r="D53" s="298"/>
      <c r="E53" s="250"/>
      <c r="F53" s="251"/>
    </row>
    <row r="54" spans="1:6" s="181" customFormat="1" ht="13.5" customHeight="1">
      <c r="A54" s="246" t="s">
        <v>603</v>
      </c>
      <c r="B54" s="327">
        <v>306000</v>
      </c>
      <c r="C54" s="327">
        <v>350000</v>
      </c>
      <c r="D54" s="298"/>
      <c r="E54" s="250"/>
      <c r="F54" s="251"/>
    </row>
    <row r="55" spans="1:6" s="181" customFormat="1" ht="13.5" customHeight="1">
      <c r="A55" s="246" t="s">
        <v>604</v>
      </c>
      <c r="B55" s="327">
        <v>22117000</v>
      </c>
      <c r="C55" s="327">
        <v>16508000</v>
      </c>
      <c r="D55" s="298"/>
      <c r="E55" s="250"/>
      <c r="F55" s="251"/>
    </row>
    <row r="56" spans="1:6" s="181" customFormat="1" ht="13.5" customHeight="1">
      <c r="A56" s="246" t="s">
        <v>649</v>
      </c>
      <c r="B56" s="327"/>
      <c r="C56" s="327">
        <v>155000</v>
      </c>
      <c r="D56" s="298"/>
      <c r="E56" s="250"/>
      <c r="F56" s="251"/>
    </row>
    <row r="57" spans="1:6" s="181" customFormat="1" ht="13.5" customHeight="1">
      <c r="A57" s="246" t="s">
        <v>605</v>
      </c>
      <c r="B57" s="327">
        <v>1200000</v>
      </c>
      <c r="C57" s="327">
        <v>1200000</v>
      </c>
      <c r="D57" s="298"/>
      <c r="E57" s="250"/>
      <c r="F57" s="251"/>
    </row>
    <row r="58" spans="1:6" s="181" customFormat="1" ht="13.5" customHeight="1">
      <c r="A58" s="246" t="s">
        <v>606</v>
      </c>
      <c r="B58" s="327">
        <v>6840000</v>
      </c>
      <c r="C58" s="327">
        <v>8865000</v>
      </c>
      <c r="D58" s="298"/>
      <c r="E58" s="250"/>
      <c r="F58" s="251"/>
    </row>
    <row r="59" spans="1:6" s="181" customFormat="1" ht="13.5" customHeight="1">
      <c r="A59" s="246" t="s">
        <v>607</v>
      </c>
      <c r="B59" s="327">
        <v>750000</v>
      </c>
      <c r="C59" s="327">
        <v>20000</v>
      </c>
      <c r="D59" s="298"/>
      <c r="E59" s="250"/>
      <c r="F59" s="251"/>
    </row>
    <row r="60" spans="1:6" s="181" customFormat="1" ht="13.5" customHeight="1">
      <c r="A60" s="246" t="s">
        <v>608</v>
      </c>
      <c r="B60" s="327">
        <v>1260000</v>
      </c>
      <c r="C60" s="327">
        <v>1900000</v>
      </c>
      <c r="D60" s="298"/>
      <c r="E60" s="250"/>
      <c r="F60" s="251"/>
    </row>
    <row r="61" spans="1:6" s="181" customFormat="1" ht="13.5" customHeight="1">
      <c r="A61" s="246" t="s">
        <v>609</v>
      </c>
      <c r="B61" s="327">
        <v>42544000</v>
      </c>
      <c r="C61" s="327">
        <v>44237402</v>
      </c>
      <c r="D61" s="298"/>
      <c r="E61" s="250"/>
      <c r="F61" s="251"/>
    </row>
    <row r="62" spans="1:6" s="181" customFormat="1" ht="13.5" customHeight="1">
      <c r="A62" s="246" t="s">
        <v>610</v>
      </c>
      <c r="B62" s="327"/>
      <c r="C62" s="327">
        <v>100000</v>
      </c>
      <c r="D62" s="298"/>
      <c r="E62" s="250"/>
      <c r="F62" s="251"/>
    </row>
    <row r="63" spans="1:6" s="181" customFormat="1" ht="13.5" customHeight="1">
      <c r="A63" s="246" t="s">
        <v>660</v>
      </c>
      <c r="B63" s="327"/>
      <c r="C63" s="327"/>
      <c r="D63" s="298"/>
      <c r="E63" s="250"/>
      <c r="F63" s="251"/>
    </row>
    <row r="64" spans="1:6" s="181" customFormat="1" ht="13.5" customHeight="1">
      <c r="A64" s="247" t="s">
        <v>611</v>
      </c>
      <c r="B64" s="327">
        <v>33188000</v>
      </c>
      <c r="C64" s="327">
        <v>29278920</v>
      </c>
      <c r="D64" s="298"/>
      <c r="E64" s="250"/>
      <c r="F64" s="251"/>
    </row>
    <row r="65" spans="1:6" s="181" customFormat="1" ht="13.5" customHeight="1">
      <c r="A65" s="246" t="s">
        <v>666</v>
      </c>
      <c r="B65" s="327">
        <v>9244000</v>
      </c>
      <c r="C65" s="327">
        <v>13700000</v>
      </c>
      <c r="D65" s="298"/>
      <c r="E65" s="250"/>
      <c r="F65" s="251"/>
    </row>
    <row r="66" spans="1:6" s="181" customFormat="1" ht="13.5" customHeight="1">
      <c r="A66" s="246" t="s">
        <v>612</v>
      </c>
      <c r="B66" s="327"/>
      <c r="C66" s="327"/>
      <c r="D66" s="298"/>
      <c r="E66" s="250"/>
      <c r="F66" s="251"/>
    </row>
    <row r="67" spans="1:6" s="181" customFormat="1" ht="13.5" customHeight="1">
      <c r="A67" s="246" t="s">
        <v>613</v>
      </c>
      <c r="B67" s="324">
        <v>1032000</v>
      </c>
      <c r="C67" s="324">
        <v>782000</v>
      </c>
      <c r="D67" s="304"/>
      <c r="E67" s="250"/>
      <c r="F67" s="251"/>
    </row>
    <row r="68" spans="1:6" s="181" customFormat="1" ht="13.5" customHeight="1">
      <c r="A68" s="177" t="s">
        <v>614</v>
      </c>
      <c r="B68" s="305">
        <f>SUM(B50:B67)</f>
        <v>171393000</v>
      </c>
      <c r="C68" s="305">
        <f>SUM(C50:C67)</f>
        <v>174143322</v>
      </c>
      <c r="D68" s="306"/>
      <c r="E68" s="250"/>
      <c r="F68" s="251"/>
    </row>
    <row r="69" spans="1:6" s="181" customFormat="1" ht="13.5" customHeight="1">
      <c r="A69" s="175" t="s">
        <v>615</v>
      </c>
      <c r="B69" s="307"/>
      <c r="C69" s="307"/>
      <c r="D69" s="308"/>
      <c r="E69" s="250"/>
      <c r="F69" s="251"/>
    </row>
    <row r="70" spans="1:6" s="181" customFormat="1" ht="13.5" customHeight="1">
      <c r="A70" s="175" t="s">
        <v>616</v>
      </c>
      <c r="B70" s="307"/>
      <c r="C70" s="307"/>
      <c r="D70" s="308"/>
      <c r="E70" s="250"/>
      <c r="F70" s="251"/>
    </row>
    <row r="71" spans="1:6" s="181" customFormat="1" ht="13.5" customHeight="1">
      <c r="A71" s="179" t="s">
        <v>617</v>
      </c>
      <c r="B71" s="307"/>
      <c r="C71" s="307"/>
      <c r="D71" s="308"/>
      <c r="E71" s="250"/>
      <c r="F71" s="251"/>
    </row>
    <row r="72" spans="1:6" s="181" customFormat="1" ht="13.5" customHeight="1">
      <c r="A72" s="246" t="s">
        <v>618</v>
      </c>
      <c r="B72" s="307"/>
      <c r="C72" s="307"/>
      <c r="D72" s="308"/>
      <c r="E72" s="250"/>
      <c r="F72" s="251"/>
    </row>
    <row r="73" spans="1:6" s="181" customFormat="1" ht="13.5" customHeight="1">
      <c r="A73" s="246" t="s">
        <v>661</v>
      </c>
      <c r="B73" s="307"/>
      <c r="C73" s="307"/>
      <c r="D73" s="308"/>
      <c r="E73" s="250"/>
      <c r="F73" s="251"/>
    </row>
    <row r="74" spans="1:6" s="181" customFormat="1" ht="13.5" customHeight="1">
      <c r="A74" s="246" t="s">
        <v>619</v>
      </c>
      <c r="B74" s="307"/>
      <c r="C74" s="307"/>
      <c r="D74" s="308"/>
      <c r="E74" s="250"/>
      <c r="F74" s="251"/>
    </row>
    <row r="75" spans="1:6" s="181" customFormat="1" ht="13.5" customHeight="1">
      <c r="A75" s="175" t="s">
        <v>620</v>
      </c>
      <c r="B75" s="327"/>
      <c r="C75" s="327">
        <v>900000</v>
      </c>
      <c r="D75" s="308"/>
      <c r="E75" s="250"/>
      <c r="F75" s="251"/>
    </row>
    <row r="76" spans="1:6" s="181" customFormat="1" ht="13.5" customHeight="1">
      <c r="A76" s="175" t="s">
        <v>621</v>
      </c>
      <c r="B76" s="307"/>
      <c r="C76" s="307">
        <v>2100000</v>
      </c>
      <c r="D76" s="308"/>
      <c r="E76" s="250"/>
      <c r="F76" s="251"/>
    </row>
    <row r="77" spans="1:6" s="181" customFormat="1" ht="13.5" customHeight="1">
      <c r="A77" s="175" t="s">
        <v>622</v>
      </c>
      <c r="B77" s="307"/>
      <c r="C77" s="307"/>
      <c r="D77" s="308"/>
      <c r="E77" s="250"/>
      <c r="F77" s="251"/>
    </row>
    <row r="78" spans="1:6" s="181" customFormat="1" ht="13.5" customHeight="1">
      <c r="A78" s="246" t="s">
        <v>623</v>
      </c>
      <c r="B78" s="307"/>
      <c r="C78" s="307"/>
      <c r="D78" s="308"/>
      <c r="E78" s="250"/>
      <c r="F78" s="251"/>
    </row>
    <row r="79" spans="1:6" s="181" customFormat="1" ht="13.5" customHeight="1">
      <c r="A79" s="246" t="s">
        <v>624</v>
      </c>
      <c r="B79" s="307"/>
      <c r="C79" s="307"/>
      <c r="D79" s="308"/>
      <c r="E79" s="250"/>
      <c r="F79" s="251"/>
    </row>
    <row r="80" spans="1:6" s="181" customFormat="1" ht="13.5" customHeight="1">
      <c r="A80" s="246" t="s">
        <v>625</v>
      </c>
      <c r="B80" s="307"/>
      <c r="C80" s="307"/>
      <c r="D80" s="308"/>
      <c r="E80" s="250"/>
      <c r="F80" s="251"/>
    </row>
    <row r="81" spans="1:6" s="181" customFormat="1" ht="13.5" customHeight="1">
      <c r="A81" s="246" t="s">
        <v>626</v>
      </c>
      <c r="B81" s="307"/>
      <c r="C81" s="307"/>
      <c r="D81" s="308"/>
      <c r="E81" s="250"/>
      <c r="F81" s="251"/>
    </row>
    <row r="82" spans="1:6" s="181" customFormat="1" ht="13.5" customHeight="1">
      <c r="A82" s="246" t="s">
        <v>627</v>
      </c>
      <c r="B82" s="307"/>
      <c r="C82" s="307"/>
      <c r="D82" s="308"/>
      <c r="E82" s="250"/>
      <c r="F82" s="251"/>
    </row>
    <row r="83" spans="1:6" s="181" customFormat="1" ht="13.5" customHeight="1">
      <c r="A83" s="175" t="s">
        <v>628</v>
      </c>
      <c r="B83" s="307"/>
      <c r="C83" s="307"/>
      <c r="D83" s="308"/>
      <c r="E83" s="250"/>
      <c r="F83" s="251"/>
    </row>
    <row r="84" spans="1:6" s="181" customFormat="1" ht="13.5" customHeight="1">
      <c r="A84" s="180" t="s">
        <v>629</v>
      </c>
      <c r="B84" s="305">
        <f>B68+B48+B47+B75+B76</f>
        <v>423326381</v>
      </c>
      <c r="C84" s="305">
        <f>C68+C48+C47+C75+C76</f>
        <v>481871277</v>
      </c>
      <c r="D84" s="306"/>
      <c r="E84" s="250"/>
      <c r="F84" s="251"/>
    </row>
    <row r="85" spans="1:6" s="181" customFormat="1" ht="13.5" customHeight="1">
      <c r="A85" s="180"/>
      <c r="B85" s="302"/>
      <c r="C85" s="302"/>
      <c r="D85" s="303"/>
      <c r="E85" s="250"/>
      <c r="F85" s="251"/>
    </row>
    <row r="86" spans="1:6" ht="13.5" customHeight="1">
      <c r="A86" s="174" t="s">
        <v>631</v>
      </c>
      <c r="B86" s="307"/>
      <c r="C86" s="307"/>
      <c r="D86" s="308"/>
      <c r="E86" s="245"/>
      <c r="F86" s="241"/>
    </row>
    <row r="87" spans="1:6" ht="13.5" customHeight="1">
      <c r="A87" s="175" t="s">
        <v>596</v>
      </c>
      <c r="B87" s="328">
        <v>364104896</v>
      </c>
      <c r="C87" s="328">
        <v>514107484</v>
      </c>
      <c r="D87" s="298"/>
      <c r="E87" s="245"/>
      <c r="F87" s="241"/>
    </row>
    <row r="88" spans="1:6" ht="13.5" customHeight="1">
      <c r="A88" s="175" t="s">
        <v>597</v>
      </c>
      <c r="B88" s="328">
        <v>47255083</v>
      </c>
      <c r="C88" s="328">
        <v>65907038</v>
      </c>
      <c r="D88" s="298"/>
      <c r="E88" s="245"/>
      <c r="F88" s="241"/>
    </row>
    <row r="89" spans="1:6" ht="13.5" customHeight="1">
      <c r="A89" s="175" t="s">
        <v>598</v>
      </c>
      <c r="B89" s="329"/>
      <c r="C89" s="329"/>
      <c r="D89" s="298"/>
      <c r="E89" s="245"/>
      <c r="F89" s="241"/>
    </row>
    <row r="90" spans="1:6" ht="13.5" customHeight="1">
      <c r="A90" s="246" t="s">
        <v>599</v>
      </c>
      <c r="B90" s="328">
        <v>290000</v>
      </c>
      <c r="C90" s="328">
        <v>290000</v>
      </c>
      <c r="D90" s="298"/>
      <c r="E90" s="245"/>
      <c r="F90" s="241"/>
    </row>
    <row r="91" spans="1:6" ht="13.5" customHeight="1">
      <c r="A91" s="246" t="s">
        <v>600</v>
      </c>
      <c r="B91" s="328">
        <v>6410000</v>
      </c>
      <c r="C91" s="328">
        <v>9090000</v>
      </c>
      <c r="D91" s="298"/>
      <c r="E91" s="245"/>
      <c r="F91" s="241"/>
    </row>
    <row r="92" spans="1:6" ht="13.5" customHeight="1">
      <c r="A92" s="246" t="s">
        <v>601</v>
      </c>
      <c r="B92" s="329"/>
      <c r="C92" s="329"/>
      <c r="D92" s="298"/>
      <c r="E92" s="245"/>
      <c r="F92" s="241"/>
    </row>
    <row r="93" spans="1:6" ht="13.5" customHeight="1">
      <c r="A93" s="246" t="s">
        <v>602</v>
      </c>
      <c r="B93" s="328">
        <v>392000</v>
      </c>
      <c r="C93" s="328">
        <v>480000</v>
      </c>
      <c r="D93" s="298"/>
      <c r="E93" s="245"/>
      <c r="F93" s="241"/>
    </row>
    <row r="94" spans="1:6" ht="13.5" customHeight="1">
      <c r="A94" s="246" t="s">
        <v>603</v>
      </c>
      <c r="B94" s="328">
        <v>368000</v>
      </c>
      <c r="C94" s="328">
        <v>400000</v>
      </c>
      <c r="D94" s="298"/>
      <c r="E94" s="245"/>
      <c r="F94" s="241"/>
    </row>
    <row r="95" spans="1:6" ht="13.5" customHeight="1">
      <c r="A95" s="246" t="s">
        <v>604</v>
      </c>
      <c r="B95" s="328">
        <v>33469000</v>
      </c>
      <c r="C95" s="328">
        <v>20000000</v>
      </c>
      <c r="D95" s="298"/>
      <c r="E95" s="245"/>
      <c r="F95" s="241"/>
    </row>
    <row r="96" spans="1:6" ht="13.5" customHeight="1">
      <c r="A96" s="246" t="s">
        <v>649</v>
      </c>
      <c r="B96" s="328">
        <v>40000</v>
      </c>
      <c r="C96" s="328">
        <v>100000</v>
      </c>
      <c r="D96" s="298"/>
      <c r="E96" s="245"/>
      <c r="F96" s="241"/>
    </row>
    <row r="97" spans="1:6" ht="13.5" customHeight="1">
      <c r="A97" s="246" t="s">
        <v>605</v>
      </c>
      <c r="B97" s="328">
        <v>1008000</v>
      </c>
      <c r="C97" s="328">
        <v>1300000</v>
      </c>
      <c r="D97" s="298"/>
      <c r="E97" s="245"/>
      <c r="F97" s="241"/>
    </row>
    <row r="98" spans="1:6" ht="13.5" customHeight="1">
      <c r="A98" s="246" t="s">
        <v>606</v>
      </c>
      <c r="B98" s="328">
        <v>2170000</v>
      </c>
      <c r="C98" s="328">
        <v>5423000</v>
      </c>
      <c r="D98" s="298"/>
      <c r="E98" s="245"/>
      <c r="F98" s="241"/>
    </row>
    <row r="99" spans="1:6" ht="13.5" customHeight="1">
      <c r="A99" s="246" t="s">
        <v>607</v>
      </c>
      <c r="B99" s="328">
        <v>7154000</v>
      </c>
      <c r="C99" s="328">
        <v>2200000</v>
      </c>
      <c r="D99" s="298"/>
      <c r="E99" s="245"/>
      <c r="F99" s="241"/>
    </row>
    <row r="100" spans="1:6" ht="13.5" customHeight="1">
      <c r="A100" s="246" t="s">
        <v>608</v>
      </c>
      <c r="B100" s="328">
        <v>4802000</v>
      </c>
      <c r="C100" s="328">
        <v>11400000</v>
      </c>
      <c r="D100" s="298"/>
      <c r="E100" s="245"/>
      <c r="F100" s="241"/>
    </row>
    <row r="101" spans="1:6" ht="13.5" customHeight="1">
      <c r="A101" s="246" t="s">
        <v>609</v>
      </c>
      <c r="B101" s="328">
        <v>1632000</v>
      </c>
      <c r="C101" s="328">
        <v>3132000</v>
      </c>
      <c r="D101" s="298"/>
      <c r="E101" s="245"/>
      <c r="F101" s="241"/>
    </row>
    <row r="102" spans="1:6" ht="13.5" customHeight="1">
      <c r="A102" s="246" t="s">
        <v>610</v>
      </c>
      <c r="B102" s="328">
        <v>135000</v>
      </c>
      <c r="C102" s="328">
        <v>200000</v>
      </c>
      <c r="D102" s="298"/>
      <c r="E102" s="245"/>
      <c r="F102" s="241"/>
    </row>
    <row r="103" spans="1:6" ht="13.5" customHeight="1">
      <c r="A103" s="246" t="s">
        <v>660</v>
      </c>
      <c r="B103" s="329"/>
      <c r="C103" s="329"/>
      <c r="D103" s="298"/>
      <c r="E103" s="245"/>
      <c r="F103" s="241"/>
    </row>
    <row r="104" spans="1:6" ht="13.5" customHeight="1">
      <c r="A104" s="247" t="s">
        <v>611</v>
      </c>
      <c r="B104" s="328">
        <v>15134000</v>
      </c>
      <c r="C104" s="328">
        <v>16581100</v>
      </c>
      <c r="D104" s="298"/>
      <c r="E104" s="245"/>
      <c r="F104" s="241"/>
    </row>
    <row r="105" spans="1:6" ht="13.5" customHeight="1">
      <c r="A105" s="246" t="s">
        <v>666</v>
      </c>
      <c r="B105" s="329"/>
      <c r="C105" s="329"/>
      <c r="D105" s="298"/>
      <c r="E105" s="245"/>
      <c r="F105" s="241"/>
    </row>
    <row r="106" spans="1:6" ht="13.5" customHeight="1">
      <c r="A106" s="246" t="s">
        <v>612</v>
      </c>
      <c r="B106" s="329"/>
      <c r="C106" s="329"/>
      <c r="D106" s="298"/>
      <c r="E106" s="245"/>
      <c r="F106" s="241"/>
    </row>
    <row r="107" spans="1:6" ht="13.5" customHeight="1">
      <c r="A107" s="246" t="s">
        <v>613</v>
      </c>
      <c r="B107" s="329"/>
      <c r="C107" s="329"/>
      <c r="D107" s="298"/>
      <c r="E107" s="245"/>
      <c r="F107" s="241"/>
    </row>
    <row r="108" spans="1:6" ht="13.5" customHeight="1">
      <c r="A108" s="177" t="s">
        <v>614</v>
      </c>
      <c r="B108" s="305">
        <f>SUM(B90:B107)</f>
        <v>73004000</v>
      </c>
      <c r="C108" s="305">
        <f>SUM(C90:C107)</f>
        <v>70596100</v>
      </c>
      <c r="D108" s="306"/>
      <c r="E108" s="245"/>
      <c r="F108" s="241"/>
    </row>
    <row r="109" spans="1:6" ht="13.5" customHeight="1">
      <c r="A109" s="175" t="s">
        <v>615</v>
      </c>
      <c r="B109" s="307"/>
      <c r="C109" s="307"/>
      <c r="D109" s="308"/>
      <c r="E109" s="245"/>
      <c r="F109" s="241"/>
    </row>
    <row r="110" spans="1:6" ht="13.5" customHeight="1">
      <c r="A110" s="175" t="s">
        <v>616</v>
      </c>
      <c r="B110" s="307"/>
      <c r="C110" s="307"/>
      <c r="D110" s="308"/>
      <c r="E110" s="245"/>
      <c r="F110" s="241"/>
    </row>
    <row r="111" spans="1:6" ht="13.5" customHeight="1">
      <c r="A111" s="179" t="s">
        <v>617</v>
      </c>
      <c r="B111" s="307"/>
      <c r="C111" s="307"/>
      <c r="D111" s="308"/>
      <c r="E111" s="245"/>
      <c r="F111" s="241"/>
    </row>
    <row r="112" spans="1:6" ht="13.5" customHeight="1">
      <c r="A112" s="246" t="s">
        <v>618</v>
      </c>
      <c r="B112" s="307"/>
      <c r="C112" s="307"/>
      <c r="D112" s="308"/>
      <c r="E112" s="245"/>
      <c r="F112" s="241"/>
    </row>
    <row r="113" spans="1:6" s="182" customFormat="1" ht="13.5" customHeight="1">
      <c r="A113" s="246" t="s">
        <v>661</v>
      </c>
      <c r="B113" s="309"/>
      <c r="C113" s="309"/>
      <c r="D113" s="310"/>
      <c r="E113" s="252"/>
      <c r="F113" s="253"/>
    </row>
    <row r="114" spans="1:6" s="182" customFormat="1" ht="13.5" customHeight="1">
      <c r="A114" s="246" t="s">
        <v>619</v>
      </c>
      <c r="B114" s="309"/>
      <c r="C114" s="309"/>
      <c r="D114" s="310"/>
      <c r="E114" s="252"/>
      <c r="F114" s="253"/>
    </row>
    <row r="115" spans="1:6" s="182" customFormat="1" ht="13.5" customHeight="1">
      <c r="A115" s="175" t="s">
        <v>620</v>
      </c>
      <c r="B115" s="307"/>
      <c r="C115" s="307"/>
      <c r="D115" s="308"/>
      <c r="E115" s="252"/>
      <c r="F115" s="253"/>
    </row>
    <row r="116" spans="1:6" ht="13.5" customHeight="1">
      <c r="A116" s="175" t="s">
        <v>621</v>
      </c>
      <c r="B116" s="307"/>
      <c r="C116" s="307"/>
      <c r="D116" s="308"/>
      <c r="E116" s="245"/>
      <c r="F116" s="241"/>
    </row>
    <row r="117" spans="1:6" ht="13.5" customHeight="1">
      <c r="A117" s="175" t="s">
        <v>622</v>
      </c>
      <c r="B117" s="307"/>
      <c r="C117" s="307"/>
      <c r="D117" s="308"/>
      <c r="E117" s="245"/>
      <c r="F117" s="241"/>
    </row>
    <row r="118" spans="1:6" ht="13.5" customHeight="1">
      <c r="A118" s="246" t="s">
        <v>623</v>
      </c>
      <c r="B118" s="309"/>
      <c r="C118" s="309"/>
      <c r="D118" s="310"/>
      <c r="E118" s="245"/>
      <c r="F118" s="241"/>
    </row>
    <row r="119" spans="1:6" s="182" customFormat="1" ht="13.5" customHeight="1">
      <c r="A119" s="246" t="s">
        <v>624</v>
      </c>
      <c r="B119" s="311"/>
      <c r="C119" s="311"/>
      <c r="D119" s="312"/>
      <c r="E119" s="252"/>
      <c r="F119" s="253"/>
    </row>
    <row r="120" spans="1:6" s="182" customFormat="1" ht="13.5" customHeight="1">
      <c r="A120" s="246" t="s">
        <v>625</v>
      </c>
      <c r="B120" s="311"/>
      <c r="C120" s="311"/>
      <c r="D120" s="312"/>
      <c r="E120" s="252"/>
      <c r="F120" s="253"/>
    </row>
    <row r="121" spans="1:6" ht="13.5" customHeight="1">
      <c r="A121" s="246" t="s">
        <v>626</v>
      </c>
      <c r="B121" s="307"/>
      <c r="C121" s="307"/>
      <c r="D121" s="308"/>
      <c r="E121" s="245"/>
      <c r="F121" s="241"/>
    </row>
    <row r="122" spans="1:6" ht="13.5" customHeight="1">
      <c r="A122" s="246" t="s">
        <v>627</v>
      </c>
      <c r="B122" s="307"/>
      <c r="C122" s="307"/>
      <c r="D122" s="308"/>
      <c r="E122" s="245"/>
      <c r="F122" s="241"/>
    </row>
    <row r="123" spans="1:6" ht="13.5" customHeight="1">
      <c r="A123" s="175" t="s">
        <v>628</v>
      </c>
      <c r="B123" s="307"/>
      <c r="C123" s="307"/>
      <c r="D123" s="308"/>
      <c r="E123" s="245"/>
      <c r="F123" s="241"/>
    </row>
    <row r="124" spans="1:6" ht="15.6" customHeight="1">
      <c r="A124" s="180" t="s">
        <v>629</v>
      </c>
      <c r="B124" s="305">
        <f>B108+B87+B88+B115</f>
        <v>484363979</v>
      </c>
      <c r="C124" s="305">
        <f>C108+C87+C88+C115</f>
        <v>650610622</v>
      </c>
      <c r="D124" s="306"/>
      <c r="E124" s="245"/>
      <c r="F124" s="241"/>
    </row>
    <row r="125" spans="1:6" ht="18.600000000000001" customHeight="1">
      <c r="A125" s="183"/>
      <c r="B125" s="298"/>
      <c r="C125" s="298"/>
      <c r="D125" s="298"/>
      <c r="E125" s="245"/>
      <c r="F125" s="241"/>
    </row>
    <row r="126" spans="1:6" ht="13.5" customHeight="1">
      <c r="A126" s="184" t="s">
        <v>632</v>
      </c>
      <c r="B126" s="298"/>
      <c r="C126" s="298"/>
      <c r="D126" s="298"/>
      <c r="E126" s="245"/>
      <c r="F126" s="241"/>
    </row>
    <row r="127" spans="1:6" ht="13.5" customHeight="1">
      <c r="A127" s="175" t="s">
        <v>596</v>
      </c>
      <c r="B127" s="328">
        <v>51633443</v>
      </c>
      <c r="C127" s="328">
        <v>68166257</v>
      </c>
      <c r="D127" s="298"/>
      <c r="E127" s="245"/>
      <c r="F127" s="241"/>
    </row>
    <row r="128" spans="1:6" ht="13.5" customHeight="1">
      <c r="A128" s="175" t="s">
        <v>597</v>
      </c>
      <c r="B128" s="328">
        <v>6712348</v>
      </c>
      <c r="C128" s="328">
        <v>8861613</v>
      </c>
      <c r="D128" s="298"/>
      <c r="E128" s="245"/>
      <c r="F128" s="241"/>
    </row>
    <row r="129" spans="1:6" ht="13.5" customHeight="1">
      <c r="A129" s="175" t="s">
        <v>598</v>
      </c>
      <c r="B129" s="329"/>
      <c r="C129" s="329"/>
      <c r="D129" s="298"/>
      <c r="E129" s="245"/>
      <c r="F129" s="241"/>
    </row>
    <row r="130" spans="1:6" ht="13.5" customHeight="1">
      <c r="A130" s="246" t="s">
        <v>599</v>
      </c>
      <c r="B130" s="328">
        <v>5020000</v>
      </c>
      <c r="C130" s="328">
        <v>5200000</v>
      </c>
      <c r="D130" s="298"/>
      <c r="E130" s="245"/>
      <c r="F130" s="241"/>
    </row>
    <row r="131" spans="1:6" ht="13.5" customHeight="1">
      <c r="A131" s="246" t="s">
        <v>600</v>
      </c>
      <c r="B131" s="328">
        <v>1555000</v>
      </c>
      <c r="C131" s="328">
        <v>1570000</v>
      </c>
      <c r="D131" s="298"/>
      <c r="E131" s="245"/>
      <c r="F131" s="241"/>
    </row>
    <row r="132" spans="1:6" ht="13.5" customHeight="1">
      <c r="A132" s="246" t="s">
        <v>601</v>
      </c>
      <c r="B132" s="329"/>
      <c r="C132" s="329"/>
      <c r="D132" s="298"/>
      <c r="E132" s="245"/>
      <c r="F132" s="241"/>
    </row>
    <row r="133" spans="1:6" ht="13.5" customHeight="1">
      <c r="A133" s="246" t="s">
        <v>602</v>
      </c>
      <c r="B133" s="328">
        <v>1365000</v>
      </c>
      <c r="C133" s="328">
        <v>1593000</v>
      </c>
      <c r="D133" s="298"/>
      <c r="E133" s="245"/>
      <c r="F133" s="241"/>
    </row>
    <row r="134" spans="1:6" ht="13.5" customHeight="1">
      <c r="A134" s="246" t="s">
        <v>603</v>
      </c>
      <c r="B134" s="328">
        <v>185000</v>
      </c>
      <c r="C134" s="328">
        <v>270000</v>
      </c>
      <c r="D134" s="298"/>
      <c r="E134" s="245"/>
      <c r="F134" s="241"/>
    </row>
    <row r="135" spans="1:6" ht="13.5" customHeight="1">
      <c r="A135" s="246" t="s">
        <v>604</v>
      </c>
      <c r="B135" s="328">
        <v>12282000</v>
      </c>
      <c r="C135" s="328">
        <v>7660000</v>
      </c>
      <c r="D135" s="298"/>
      <c r="E135" s="245"/>
      <c r="F135" s="241"/>
    </row>
    <row r="136" spans="1:6" ht="13.5" customHeight="1">
      <c r="A136" s="246" t="s">
        <v>649</v>
      </c>
      <c r="B136" s="328">
        <v>300000</v>
      </c>
      <c r="C136" s="328">
        <v>600000</v>
      </c>
      <c r="D136" s="298"/>
      <c r="E136" s="245"/>
      <c r="F136" s="241"/>
    </row>
    <row r="137" spans="1:6" ht="13.5" customHeight="1">
      <c r="A137" s="246" t="s">
        <v>605</v>
      </c>
      <c r="B137" s="329"/>
      <c r="C137" s="329"/>
      <c r="D137" s="298"/>
      <c r="E137" s="245"/>
      <c r="F137" s="241"/>
    </row>
    <row r="138" spans="1:6" ht="13.5" customHeight="1">
      <c r="A138" s="246" t="s">
        <v>606</v>
      </c>
      <c r="B138" s="328">
        <v>450000</v>
      </c>
      <c r="C138" s="328">
        <v>635000</v>
      </c>
      <c r="D138" s="298"/>
      <c r="E138" s="245"/>
      <c r="F138" s="241"/>
    </row>
    <row r="139" spans="1:6" ht="13.5" customHeight="1">
      <c r="A139" s="246" t="s">
        <v>607</v>
      </c>
      <c r="B139" s="329"/>
      <c r="C139" s="329"/>
      <c r="D139" s="298"/>
      <c r="E139" s="245"/>
      <c r="F139" s="241"/>
    </row>
    <row r="140" spans="1:6" ht="13.5" customHeight="1">
      <c r="A140" s="246" t="s">
        <v>608</v>
      </c>
      <c r="B140" s="328">
        <v>900000</v>
      </c>
      <c r="C140" s="328">
        <v>1200000</v>
      </c>
      <c r="D140" s="298"/>
      <c r="E140" s="245"/>
      <c r="F140" s="241"/>
    </row>
    <row r="141" spans="1:6" ht="13.5" customHeight="1">
      <c r="A141" s="246" t="s">
        <v>609</v>
      </c>
      <c r="B141" s="328">
        <v>1000000</v>
      </c>
      <c r="C141" s="328">
        <v>1375000</v>
      </c>
      <c r="D141" s="298"/>
      <c r="E141" s="245"/>
      <c r="F141" s="241"/>
    </row>
    <row r="142" spans="1:6" ht="13.5" customHeight="1">
      <c r="A142" s="246" t="s">
        <v>610</v>
      </c>
      <c r="B142" s="328">
        <v>100000</v>
      </c>
      <c r="C142" s="328">
        <v>80000</v>
      </c>
      <c r="D142" s="298"/>
      <c r="E142" s="245"/>
      <c r="F142" s="241"/>
    </row>
    <row r="143" spans="1:6" ht="13.5" customHeight="1">
      <c r="A143" s="246" t="s">
        <v>660</v>
      </c>
      <c r="B143" s="329"/>
      <c r="C143" s="329"/>
      <c r="D143" s="298"/>
      <c r="E143" s="245"/>
      <c r="F143" s="241"/>
    </row>
    <row r="144" spans="1:6" ht="13.5" customHeight="1">
      <c r="A144" s="247" t="s">
        <v>611</v>
      </c>
      <c r="B144" s="328">
        <v>5083000</v>
      </c>
      <c r="C144" s="328">
        <v>4396000</v>
      </c>
      <c r="D144" s="298"/>
      <c r="E144" s="245"/>
      <c r="F144" s="241"/>
    </row>
    <row r="145" spans="1:6" ht="13.5" customHeight="1">
      <c r="A145" s="246" t="s">
        <v>666</v>
      </c>
      <c r="B145" s="328">
        <v>1175000</v>
      </c>
      <c r="C145" s="328">
        <v>792000</v>
      </c>
      <c r="D145" s="298"/>
      <c r="E145" s="245"/>
      <c r="F145" s="241"/>
    </row>
    <row r="146" spans="1:6" ht="13.5" customHeight="1">
      <c r="A146" s="246" t="s">
        <v>612</v>
      </c>
      <c r="B146" s="329"/>
      <c r="C146" s="329"/>
      <c r="D146" s="298"/>
      <c r="E146" s="245"/>
      <c r="F146" s="241"/>
    </row>
    <row r="147" spans="1:6" ht="13.5" customHeight="1">
      <c r="A147" s="246" t="s">
        <v>613</v>
      </c>
      <c r="B147" s="328">
        <v>228000</v>
      </c>
      <c r="C147" s="328">
        <v>417000</v>
      </c>
      <c r="D147" s="298"/>
      <c r="E147" s="245"/>
      <c r="F147" s="241"/>
    </row>
    <row r="148" spans="1:6" ht="13.5" customHeight="1">
      <c r="A148" s="177" t="s">
        <v>614</v>
      </c>
      <c r="B148" s="305">
        <f>SUM(B130:B147)</f>
        <v>29643000</v>
      </c>
      <c r="C148" s="305">
        <f>SUM(C130:C147)</f>
        <v>25788000</v>
      </c>
      <c r="D148" s="306"/>
      <c r="E148" s="245"/>
      <c r="F148" s="241"/>
    </row>
    <row r="149" spans="1:6" ht="13.5" customHeight="1">
      <c r="A149" s="175" t="s">
        <v>615</v>
      </c>
      <c r="B149" s="298"/>
      <c r="C149" s="298"/>
      <c r="D149" s="298"/>
      <c r="E149" s="245"/>
      <c r="F149" s="241"/>
    </row>
    <row r="150" spans="1:6" ht="13.5" customHeight="1">
      <c r="A150" s="175" t="s">
        <v>616</v>
      </c>
      <c r="B150" s="298"/>
      <c r="C150" s="298"/>
      <c r="D150" s="298"/>
      <c r="E150" s="245"/>
      <c r="F150" s="241"/>
    </row>
    <row r="151" spans="1:6" ht="13.5" customHeight="1">
      <c r="A151" s="179" t="s">
        <v>617</v>
      </c>
      <c r="B151" s="298"/>
      <c r="C151" s="298"/>
      <c r="D151" s="298"/>
      <c r="E151" s="245"/>
      <c r="F151" s="241"/>
    </row>
    <row r="152" spans="1:6" ht="13.5" customHeight="1">
      <c r="A152" s="246" t="s">
        <v>618</v>
      </c>
      <c r="B152" s="298"/>
      <c r="C152" s="298"/>
      <c r="D152" s="298"/>
      <c r="E152" s="245"/>
      <c r="F152" s="241"/>
    </row>
    <row r="153" spans="1:6" ht="13.5" customHeight="1">
      <c r="A153" s="246" t="s">
        <v>661</v>
      </c>
      <c r="B153" s="298"/>
      <c r="C153" s="298"/>
      <c r="D153" s="298"/>
      <c r="E153" s="245"/>
      <c r="F153" s="241"/>
    </row>
    <row r="154" spans="1:6" ht="13.5" customHeight="1">
      <c r="A154" s="246" t="s">
        <v>619</v>
      </c>
      <c r="B154" s="298"/>
      <c r="C154" s="298"/>
      <c r="D154" s="298"/>
      <c r="E154" s="245"/>
      <c r="F154" s="241"/>
    </row>
    <row r="155" spans="1:6" ht="13.5" customHeight="1">
      <c r="A155" s="175" t="s">
        <v>620</v>
      </c>
      <c r="B155" s="298"/>
      <c r="C155" s="298"/>
      <c r="D155" s="298"/>
      <c r="E155" s="245"/>
      <c r="F155" s="241"/>
    </row>
    <row r="156" spans="1:6" ht="13.5" customHeight="1">
      <c r="A156" s="175" t="s">
        <v>621</v>
      </c>
      <c r="B156" s="298"/>
      <c r="C156" s="298"/>
      <c r="D156" s="298"/>
      <c r="E156" s="245"/>
      <c r="F156" s="241"/>
    </row>
    <row r="157" spans="1:6" ht="13.5" customHeight="1">
      <c r="A157" s="175" t="s">
        <v>622</v>
      </c>
      <c r="B157" s="298"/>
      <c r="C157" s="298"/>
      <c r="D157" s="298"/>
      <c r="E157" s="245"/>
      <c r="F157" s="241"/>
    </row>
    <row r="158" spans="1:6" ht="13.5" customHeight="1">
      <c r="A158" s="246" t="s">
        <v>623</v>
      </c>
      <c r="B158" s="298"/>
      <c r="C158" s="298"/>
      <c r="D158" s="298"/>
      <c r="E158" s="245"/>
      <c r="F158" s="241"/>
    </row>
    <row r="159" spans="1:6" ht="13.5" customHeight="1">
      <c r="A159" s="246" t="s">
        <v>624</v>
      </c>
      <c r="B159" s="298"/>
      <c r="C159" s="298"/>
      <c r="D159" s="298"/>
      <c r="E159" s="245"/>
      <c r="F159" s="241"/>
    </row>
    <row r="160" spans="1:6" ht="13.5" customHeight="1">
      <c r="A160" s="246" t="s">
        <v>625</v>
      </c>
      <c r="B160" s="298"/>
      <c r="C160" s="298"/>
      <c r="D160" s="298"/>
      <c r="E160" s="245"/>
      <c r="F160" s="241"/>
    </row>
    <row r="161" spans="1:6" ht="13.5" customHeight="1">
      <c r="A161" s="246" t="s">
        <v>626</v>
      </c>
      <c r="B161" s="298"/>
      <c r="C161" s="298"/>
      <c r="D161" s="298"/>
      <c r="E161" s="245"/>
      <c r="F161" s="241"/>
    </row>
    <row r="162" spans="1:6" ht="13.5" customHeight="1">
      <c r="A162" s="246" t="s">
        <v>627</v>
      </c>
      <c r="B162" s="298"/>
      <c r="C162" s="298"/>
      <c r="D162" s="298"/>
      <c r="E162" s="245"/>
      <c r="F162" s="241"/>
    </row>
    <row r="163" spans="1:6" ht="13.5" customHeight="1">
      <c r="A163" s="175" t="s">
        <v>628</v>
      </c>
      <c r="B163" s="298"/>
      <c r="C163" s="298"/>
      <c r="D163" s="298"/>
      <c r="E163" s="245"/>
      <c r="F163" s="241"/>
    </row>
    <row r="164" spans="1:6" ht="13.5" customHeight="1">
      <c r="A164" s="180" t="s">
        <v>629</v>
      </c>
      <c r="B164" s="305">
        <f>B148+B127+B128</f>
        <v>87988791</v>
      </c>
      <c r="C164" s="305">
        <f>C148+C127+C128</f>
        <v>102815870</v>
      </c>
      <c r="D164" s="306"/>
      <c r="E164" s="245"/>
      <c r="F164" s="241"/>
    </row>
    <row r="165" spans="1:6" ht="13.5" customHeight="1">
      <c r="B165" s="298"/>
      <c r="C165" s="298"/>
      <c r="D165" s="298"/>
      <c r="E165" s="245"/>
      <c r="F165" s="241"/>
    </row>
    <row r="166" spans="1:6" ht="13.5" customHeight="1">
      <c r="A166" s="184" t="s">
        <v>633</v>
      </c>
      <c r="B166" s="298"/>
      <c r="C166" s="298"/>
      <c r="D166" s="298"/>
      <c r="E166" s="245"/>
      <c r="F166" s="241"/>
    </row>
    <row r="167" spans="1:6" ht="13.5" customHeight="1">
      <c r="A167" s="175" t="s">
        <v>596</v>
      </c>
      <c r="B167" s="328">
        <v>43717857</v>
      </c>
      <c r="C167" s="328">
        <v>54053131</v>
      </c>
      <c r="D167" s="298"/>
      <c r="E167" s="245"/>
      <c r="F167" s="241"/>
    </row>
    <row r="168" spans="1:6" ht="13.5" customHeight="1">
      <c r="A168" s="175" t="s">
        <v>597</v>
      </c>
      <c r="B168" s="328">
        <v>5683321</v>
      </c>
      <c r="C168" s="328">
        <v>7026907</v>
      </c>
      <c r="D168" s="298"/>
      <c r="E168" s="245"/>
      <c r="F168" s="241"/>
    </row>
    <row r="169" spans="1:6" ht="13.5" customHeight="1">
      <c r="A169" s="175" t="s">
        <v>598</v>
      </c>
      <c r="B169" s="329"/>
      <c r="C169" s="329"/>
      <c r="D169" s="298"/>
      <c r="E169" s="245"/>
      <c r="F169" s="241"/>
    </row>
    <row r="170" spans="1:6" ht="13.5" customHeight="1">
      <c r="A170" s="246" t="s">
        <v>599</v>
      </c>
      <c r="B170" s="328">
        <v>26000</v>
      </c>
      <c r="C170" s="328">
        <v>36000</v>
      </c>
      <c r="D170" s="298"/>
      <c r="E170" s="245"/>
      <c r="F170" s="241"/>
    </row>
    <row r="171" spans="1:6" ht="13.5" customHeight="1">
      <c r="A171" s="246" t="s">
        <v>600</v>
      </c>
      <c r="B171" s="328">
        <v>3130000</v>
      </c>
      <c r="C171" s="328">
        <v>2682000</v>
      </c>
      <c r="D171" s="298"/>
      <c r="E171" s="245"/>
      <c r="F171" s="241"/>
    </row>
    <row r="172" spans="1:6" ht="13.5" customHeight="1">
      <c r="A172" s="246" t="s">
        <v>601</v>
      </c>
      <c r="B172" s="329"/>
      <c r="C172" s="329"/>
      <c r="D172" s="298"/>
      <c r="E172" s="245"/>
      <c r="F172" s="241"/>
    </row>
    <row r="173" spans="1:6" ht="13.5" customHeight="1">
      <c r="A173" s="246" t="s">
        <v>602</v>
      </c>
      <c r="B173" s="328">
        <v>495000</v>
      </c>
      <c r="C173" s="328">
        <v>480000</v>
      </c>
      <c r="D173" s="298"/>
      <c r="E173" s="245"/>
      <c r="F173" s="241"/>
    </row>
    <row r="174" spans="1:6" ht="13.5" customHeight="1">
      <c r="A174" s="246" t="s">
        <v>603</v>
      </c>
      <c r="B174" s="328">
        <v>220000</v>
      </c>
      <c r="C174" s="328">
        <v>240000</v>
      </c>
      <c r="D174" s="298"/>
      <c r="E174" s="245"/>
      <c r="F174" s="241"/>
    </row>
    <row r="175" spans="1:6" ht="13.5" customHeight="1">
      <c r="A175" s="246" t="s">
        <v>604</v>
      </c>
      <c r="B175" s="328">
        <v>23031000</v>
      </c>
      <c r="C175" s="328">
        <v>12361000</v>
      </c>
      <c r="D175" s="298"/>
      <c r="E175" s="245"/>
      <c r="F175" s="241"/>
    </row>
    <row r="176" spans="1:6" ht="13.5" customHeight="1">
      <c r="A176" s="246" t="s">
        <v>649</v>
      </c>
      <c r="B176" s="328">
        <v>600000</v>
      </c>
      <c r="C176" s="328">
        <v>900000</v>
      </c>
      <c r="D176" s="298"/>
      <c r="E176" s="245"/>
      <c r="F176" s="241"/>
    </row>
    <row r="177" spans="1:6" ht="13.5" customHeight="1">
      <c r="A177" s="246" t="s">
        <v>605</v>
      </c>
      <c r="B177" s="328">
        <v>680000</v>
      </c>
      <c r="C177" s="328">
        <v>1100000</v>
      </c>
      <c r="D177" s="298"/>
      <c r="E177" s="245"/>
      <c r="F177" s="241"/>
    </row>
    <row r="178" spans="1:6" ht="13.5" customHeight="1">
      <c r="A178" s="246" t="s">
        <v>606</v>
      </c>
      <c r="B178" s="328">
        <v>500000</v>
      </c>
      <c r="C178" s="328">
        <v>800000</v>
      </c>
      <c r="D178" s="298"/>
      <c r="E178" s="245"/>
      <c r="F178" s="241"/>
    </row>
    <row r="179" spans="1:6" ht="13.5" customHeight="1">
      <c r="A179" s="246" t="s">
        <v>607</v>
      </c>
      <c r="B179" s="328">
        <v>2662000</v>
      </c>
      <c r="C179" s="328"/>
      <c r="D179" s="298"/>
      <c r="E179" s="245"/>
      <c r="F179" s="241"/>
    </row>
    <row r="180" spans="1:6" ht="13.5" customHeight="1">
      <c r="A180" s="246" t="s">
        <v>608</v>
      </c>
      <c r="B180" s="328">
        <v>7000000</v>
      </c>
      <c r="C180" s="328">
        <v>26000000</v>
      </c>
      <c r="D180" s="298"/>
      <c r="E180" s="245"/>
      <c r="F180" s="241"/>
    </row>
    <row r="181" spans="1:6" ht="13.5" customHeight="1">
      <c r="A181" s="246" t="s">
        <v>609</v>
      </c>
      <c r="B181" s="328">
        <v>5520000</v>
      </c>
      <c r="C181" s="328">
        <v>6720000</v>
      </c>
      <c r="D181" s="298"/>
      <c r="E181" s="245"/>
      <c r="F181" s="241"/>
    </row>
    <row r="182" spans="1:6" ht="13.5" customHeight="1">
      <c r="A182" s="246" t="s">
        <v>610</v>
      </c>
      <c r="B182" s="328">
        <v>140000</v>
      </c>
      <c r="C182" s="328">
        <v>140000</v>
      </c>
      <c r="D182" s="298"/>
      <c r="E182" s="245"/>
      <c r="F182" s="241"/>
    </row>
    <row r="183" spans="1:6" ht="13.5" customHeight="1">
      <c r="A183" s="246" t="s">
        <v>660</v>
      </c>
      <c r="B183" s="329"/>
      <c r="C183" s="329"/>
      <c r="D183" s="298"/>
      <c r="E183" s="245"/>
      <c r="F183" s="241"/>
    </row>
    <row r="184" spans="1:6" ht="13.5" customHeight="1">
      <c r="A184" s="247" t="s">
        <v>611</v>
      </c>
      <c r="B184" s="328">
        <v>11922000</v>
      </c>
      <c r="C184" s="328">
        <v>11114000</v>
      </c>
      <c r="D184" s="298"/>
      <c r="E184" s="245"/>
      <c r="F184" s="241"/>
    </row>
    <row r="185" spans="1:6" ht="13.5" customHeight="1">
      <c r="A185" s="246" t="s">
        <v>666</v>
      </c>
      <c r="B185" s="328">
        <v>3768000</v>
      </c>
      <c r="C185" s="328">
        <v>5064000</v>
      </c>
      <c r="D185" s="298"/>
      <c r="E185" s="245"/>
      <c r="F185" s="241"/>
    </row>
    <row r="186" spans="1:6" ht="13.5" customHeight="1">
      <c r="A186" s="246" t="s">
        <v>612</v>
      </c>
      <c r="B186" s="329"/>
      <c r="C186" s="329"/>
      <c r="D186" s="298"/>
      <c r="E186" s="245"/>
      <c r="F186" s="241"/>
    </row>
    <row r="187" spans="1:6" ht="13.5" customHeight="1">
      <c r="A187" s="246" t="s">
        <v>613</v>
      </c>
      <c r="B187" s="328">
        <v>150000</v>
      </c>
      <c r="C187" s="328">
        <v>150000</v>
      </c>
      <c r="D187" s="298"/>
      <c r="E187" s="245"/>
      <c r="F187" s="241"/>
    </row>
    <row r="188" spans="1:6" ht="13.5" customHeight="1">
      <c r="A188" s="177" t="s">
        <v>614</v>
      </c>
      <c r="B188" s="305">
        <f>SUM(B170:B187)</f>
        <v>59844000</v>
      </c>
      <c r="C188" s="305">
        <f>SUM(C170:C187)</f>
        <v>67787000</v>
      </c>
      <c r="D188" s="306"/>
      <c r="E188" s="245"/>
      <c r="F188" s="241"/>
    </row>
    <row r="189" spans="1:6" ht="13.5" customHeight="1">
      <c r="A189" s="175" t="s">
        <v>615</v>
      </c>
      <c r="B189" s="298"/>
      <c r="C189" s="298"/>
      <c r="D189" s="298"/>
      <c r="E189" s="245"/>
      <c r="F189" s="241"/>
    </row>
    <row r="190" spans="1:6" ht="13.5" customHeight="1">
      <c r="A190" s="175" t="s">
        <v>616</v>
      </c>
      <c r="B190" s="298"/>
      <c r="C190" s="298"/>
      <c r="D190" s="298"/>
      <c r="E190" s="245"/>
      <c r="F190" s="241"/>
    </row>
    <row r="191" spans="1:6" ht="13.5" customHeight="1">
      <c r="A191" s="179" t="s">
        <v>617</v>
      </c>
      <c r="B191" s="298"/>
      <c r="C191" s="298"/>
      <c r="D191" s="298"/>
      <c r="E191" s="245"/>
      <c r="F191" s="241"/>
    </row>
    <row r="192" spans="1:6" ht="13.5" customHeight="1">
      <c r="A192" s="246" t="s">
        <v>618</v>
      </c>
      <c r="B192" s="298"/>
      <c r="C192" s="298"/>
      <c r="D192" s="298"/>
      <c r="E192" s="245"/>
      <c r="F192" s="241"/>
    </row>
    <row r="193" spans="1:6" ht="13.5" customHeight="1">
      <c r="A193" s="246" t="s">
        <v>661</v>
      </c>
      <c r="B193" s="298"/>
      <c r="C193" s="298"/>
      <c r="D193" s="298"/>
      <c r="E193" s="245"/>
      <c r="F193" s="241"/>
    </row>
    <row r="194" spans="1:6" ht="13.5" customHeight="1">
      <c r="A194" s="246" t="s">
        <v>619</v>
      </c>
      <c r="B194" s="298"/>
      <c r="C194" s="298"/>
      <c r="D194" s="298"/>
      <c r="E194" s="245"/>
      <c r="F194" s="241"/>
    </row>
    <row r="195" spans="1:6" ht="13.5" customHeight="1">
      <c r="A195" s="175" t="s">
        <v>620</v>
      </c>
      <c r="B195" s="298"/>
      <c r="C195" s="298"/>
      <c r="D195" s="298"/>
      <c r="E195" s="245"/>
      <c r="F195" s="241"/>
    </row>
    <row r="196" spans="1:6" ht="13.5" customHeight="1">
      <c r="A196" s="175" t="s">
        <v>621</v>
      </c>
      <c r="B196" s="298"/>
      <c r="C196" s="298"/>
      <c r="D196" s="298"/>
      <c r="E196" s="245"/>
      <c r="F196" s="241"/>
    </row>
    <row r="197" spans="1:6" ht="13.5" customHeight="1">
      <c r="A197" s="175" t="s">
        <v>622</v>
      </c>
      <c r="B197" s="298"/>
      <c r="C197" s="298"/>
      <c r="D197" s="298"/>
      <c r="E197" s="245"/>
      <c r="F197" s="241"/>
    </row>
    <row r="198" spans="1:6" ht="13.5" customHeight="1">
      <c r="A198" s="246" t="s">
        <v>623</v>
      </c>
      <c r="B198" s="298"/>
      <c r="C198" s="298"/>
      <c r="D198" s="298"/>
      <c r="E198" s="245"/>
      <c r="F198" s="241"/>
    </row>
    <row r="199" spans="1:6" ht="13.5" customHeight="1">
      <c r="A199" s="246" t="s">
        <v>624</v>
      </c>
      <c r="B199" s="298"/>
      <c r="C199" s="298"/>
      <c r="D199" s="298"/>
      <c r="E199" s="245"/>
      <c r="F199" s="241"/>
    </row>
    <row r="200" spans="1:6" ht="13.5" customHeight="1">
      <c r="A200" s="246" t="s">
        <v>625</v>
      </c>
      <c r="B200" s="298"/>
      <c r="C200" s="298"/>
      <c r="D200" s="298"/>
      <c r="E200" s="245"/>
      <c r="F200" s="241"/>
    </row>
    <row r="201" spans="1:6" ht="13.5" customHeight="1">
      <c r="A201" s="246" t="s">
        <v>626</v>
      </c>
      <c r="B201" s="298"/>
      <c r="C201" s="298"/>
      <c r="D201" s="298"/>
      <c r="E201" s="245"/>
      <c r="F201" s="241"/>
    </row>
    <row r="202" spans="1:6" ht="13.5" customHeight="1">
      <c r="A202" s="246" t="s">
        <v>627</v>
      </c>
      <c r="B202" s="298"/>
      <c r="C202" s="298"/>
      <c r="D202" s="298"/>
      <c r="E202" s="245"/>
      <c r="F202" s="241"/>
    </row>
    <row r="203" spans="1:6" ht="13.5" customHeight="1">
      <c r="A203" s="175" t="s">
        <v>628</v>
      </c>
      <c r="B203" s="298"/>
      <c r="C203" s="298"/>
      <c r="D203" s="298"/>
      <c r="E203" s="245"/>
      <c r="F203" s="241"/>
    </row>
    <row r="204" spans="1:6" ht="13.5" customHeight="1">
      <c r="A204" s="180" t="s">
        <v>629</v>
      </c>
      <c r="B204" s="305">
        <f>B188+B168+B167+B195+B196</f>
        <v>109245178</v>
      </c>
      <c r="C204" s="305">
        <f>C188+C168+C167+C195+C196</f>
        <v>128867038</v>
      </c>
      <c r="D204" s="306"/>
      <c r="E204" s="245"/>
      <c r="F204" s="241"/>
    </row>
    <row r="205" spans="1:6" ht="13.5" customHeight="1">
      <c r="B205" s="298"/>
      <c r="C205" s="298"/>
      <c r="D205" s="298"/>
      <c r="E205" s="245"/>
      <c r="F205" s="241"/>
    </row>
    <row r="206" spans="1:6" s="185" customFormat="1" ht="13.5" customHeight="1">
      <c r="A206" s="175"/>
      <c r="B206" s="313"/>
      <c r="C206" s="313"/>
      <c r="D206" s="313"/>
      <c r="E206" s="254"/>
      <c r="F206" s="255"/>
    </row>
    <row r="207" spans="1:6" s="187" customFormat="1" ht="13.5" customHeight="1">
      <c r="A207" s="186" t="s">
        <v>634</v>
      </c>
      <c r="B207" s="314"/>
      <c r="C207" s="314"/>
      <c r="D207" s="314"/>
      <c r="E207" s="256"/>
      <c r="F207" s="257"/>
    </row>
    <row r="208" spans="1:6" s="187" customFormat="1" ht="13.5" customHeight="1">
      <c r="A208" s="175" t="s">
        <v>596</v>
      </c>
      <c r="B208" s="258">
        <v>139168031</v>
      </c>
      <c r="C208" s="258">
        <v>169722656</v>
      </c>
      <c r="D208" s="304"/>
      <c r="E208" s="256"/>
      <c r="F208" s="257"/>
    </row>
    <row r="209" spans="1:6" s="187" customFormat="1" ht="13.5" customHeight="1">
      <c r="A209" s="175" t="s">
        <v>597</v>
      </c>
      <c r="B209" s="258">
        <v>17965483</v>
      </c>
      <c r="C209" s="258">
        <v>21945906</v>
      </c>
      <c r="D209" s="304"/>
      <c r="E209" s="256"/>
      <c r="F209" s="257"/>
    </row>
    <row r="210" spans="1:6" s="187" customFormat="1" ht="13.5" customHeight="1">
      <c r="A210" s="175" t="s">
        <v>598</v>
      </c>
      <c r="B210" s="258"/>
      <c r="C210" s="258"/>
      <c r="D210" s="304"/>
      <c r="E210" s="256"/>
      <c r="F210" s="257"/>
    </row>
    <row r="211" spans="1:6" s="187" customFormat="1" ht="13.5" customHeight="1">
      <c r="A211" s="246" t="s">
        <v>599</v>
      </c>
      <c r="B211" s="258">
        <v>4000000</v>
      </c>
      <c r="C211" s="258">
        <v>6600000</v>
      </c>
      <c r="D211" s="304"/>
      <c r="E211" s="256"/>
      <c r="F211" s="257"/>
    </row>
    <row r="212" spans="1:6" s="187" customFormat="1" ht="13.5" customHeight="1">
      <c r="A212" s="246" t="s">
        <v>600</v>
      </c>
      <c r="B212" s="258">
        <v>30100000</v>
      </c>
      <c r="C212" s="258">
        <v>33055140</v>
      </c>
      <c r="D212" s="304"/>
      <c r="E212" s="256"/>
      <c r="F212" s="257"/>
    </row>
    <row r="213" spans="1:6" s="187" customFormat="1" ht="13.5" customHeight="1">
      <c r="A213" s="246" t="s">
        <v>601</v>
      </c>
      <c r="B213" s="258"/>
      <c r="C213" s="258"/>
      <c r="D213" s="304"/>
      <c r="E213" s="256"/>
      <c r="F213" s="257"/>
    </row>
    <row r="214" spans="1:6" s="187" customFormat="1" ht="13.5" customHeight="1">
      <c r="A214" s="246" t="s">
        <v>602</v>
      </c>
      <c r="B214" s="258">
        <v>335000</v>
      </c>
      <c r="C214" s="258">
        <v>650000</v>
      </c>
      <c r="D214" s="304"/>
      <c r="E214" s="256"/>
      <c r="F214" s="257"/>
    </row>
    <row r="215" spans="1:6" s="187" customFormat="1" ht="13.5" customHeight="1">
      <c r="A215" s="246" t="s">
        <v>603</v>
      </c>
      <c r="B215" s="258">
        <v>1080000</v>
      </c>
      <c r="C215" s="258">
        <v>950000</v>
      </c>
      <c r="D215" s="304"/>
      <c r="E215" s="256"/>
      <c r="F215" s="257"/>
    </row>
    <row r="216" spans="1:6" s="187" customFormat="1" ht="13.5" customHeight="1">
      <c r="A216" s="246" t="s">
        <v>604</v>
      </c>
      <c r="B216" s="258">
        <v>44056072</v>
      </c>
      <c r="C216" s="258">
        <v>21746612</v>
      </c>
      <c r="D216" s="304"/>
      <c r="E216" s="256"/>
      <c r="F216" s="257"/>
    </row>
    <row r="217" spans="1:6" s="187" customFormat="1" ht="13.5" customHeight="1">
      <c r="A217" s="246" t="s">
        <v>649</v>
      </c>
      <c r="B217" s="258">
        <v>2160000</v>
      </c>
      <c r="C217" s="258">
        <v>0</v>
      </c>
      <c r="D217" s="304"/>
      <c r="E217" s="256"/>
      <c r="F217" s="257"/>
    </row>
    <row r="218" spans="1:6" s="187" customFormat="1" ht="13.5" customHeight="1">
      <c r="A218" s="246" t="s">
        <v>605</v>
      </c>
      <c r="B218" s="258">
        <v>50000</v>
      </c>
      <c r="C218" s="258">
        <v>80000</v>
      </c>
      <c r="D218" s="304"/>
      <c r="E218" s="256"/>
      <c r="F218" s="257"/>
    </row>
    <row r="219" spans="1:6" s="187" customFormat="1" ht="13.5" customHeight="1">
      <c r="A219" s="246" t="s">
        <v>606</v>
      </c>
      <c r="B219" s="258">
        <v>1100000</v>
      </c>
      <c r="C219" s="258">
        <v>1800000</v>
      </c>
      <c r="D219" s="304"/>
      <c r="E219" s="256"/>
      <c r="F219" s="257"/>
    </row>
    <row r="220" spans="1:6" s="187" customFormat="1" ht="13.5" customHeight="1">
      <c r="A220" s="246" t="s">
        <v>607</v>
      </c>
      <c r="B220" s="258"/>
      <c r="C220" s="258"/>
      <c r="D220" s="304"/>
      <c r="E220" s="256"/>
      <c r="F220" s="257"/>
    </row>
    <row r="221" spans="1:6" s="187" customFormat="1" ht="13.5" customHeight="1">
      <c r="A221" s="246" t="s">
        <v>608</v>
      </c>
      <c r="B221" s="258">
        <v>3940000</v>
      </c>
      <c r="C221" s="258">
        <v>4340000</v>
      </c>
      <c r="D221" s="304"/>
      <c r="E221" s="256"/>
      <c r="F221" s="257"/>
    </row>
    <row r="222" spans="1:6" s="187" customFormat="1" ht="13.5" customHeight="1">
      <c r="A222" s="246" t="s">
        <v>609</v>
      </c>
      <c r="B222" s="258">
        <v>2800000</v>
      </c>
      <c r="C222" s="258">
        <v>3050000</v>
      </c>
      <c r="D222" s="304"/>
      <c r="E222" s="256"/>
      <c r="F222" s="257"/>
    </row>
    <row r="223" spans="1:6" s="187" customFormat="1" ht="13.5" customHeight="1">
      <c r="A223" s="246" t="s">
        <v>610</v>
      </c>
      <c r="B223" s="258"/>
      <c r="C223" s="258">
        <v>40000</v>
      </c>
      <c r="D223" s="304"/>
      <c r="E223" s="256"/>
      <c r="F223" s="257"/>
    </row>
    <row r="224" spans="1:6" s="187" customFormat="1" ht="13.5" customHeight="1">
      <c r="A224" s="246" t="s">
        <v>660</v>
      </c>
      <c r="B224" s="258"/>
      <c r="C224" s="258"/>
      <c r="D224" s="304"/>
      <c r="E224" s="256"/>
      <c r="F224" s="257"/>
    </row>
    <row r="225" spans="1:6" s="187" customFormat="1" ht="13.5" customHeight="1">
      <c r="A225" s="247" t="s">
        <v>611</v>
      </c>
      <c r="B225" s="258">
        <v>23600000</v>
      </c>
      <c r="C225" s="258">
        <v>19066048</v>
      </c>
      <c r="D225" s="304"/>
      <c r="E225" s="256"/>
      <c r="F225" s="257"/>
    </row>
    <row r="226" spans="1:6" s="187" customFormat="1" ht="13.5" customHeight="1">
      <c r="A226" s="246" t="s">
        <v>666</v>
      </c>
      <c r="B226" s="258"/>
      <c r="C226" s="258">
        <v>210000</v>
      </c>
      <c r="D226" s="315"/>
      <c r="E226" s="256"/>
      <c r="F226" s="257"/>
    </row>
    <row r="227" spans="1:6" s="187" customFormat="1" ht="13.5" customHeight="1">
      <c r="A227" s="246" t="s">
        <v>612</v>
      </c>
      <c r="B227" s="258"/>
      <c r="C227" s="258"/>
      <c r="D227" s="315"/>
      <c r="E227" s="256"/>
      <c r="F227" s="257"/>
    </row>
    <row r="228" spans="1:6" s="187" customFormat="1" ht="13.5" customHeight="1">
      <c r="A228" s="246" t="s">
        <v>613</v>
      </c>
      <c r="B228" s="258">
        <v>50000</v>
      </c>
      <c r="C228" s="258">
        <v>50000</v>
      </c>
      <c r="D228" s="304"/>
      <c r="E228" s="256"/>
      <c r="F228" s="257"/>
    </row>
    <row r="229" spans="1:6" s="187" customFormat="1" ht="13.5" customHeight="1">
      <c r="A229" s="177" t="s">
        <v>614</v>
      </c>
      <c r="B229" s="258">
        <v>113271072</v>
      </c>
      <c r="C229" s="258">
        <v>91637800</v>
      </c>
      <c r="D229" s="301"/>
      <c r="E229" s="256"/>
      <c r="F229" s="257"/>
    </row>
    <row r="230" spans="1:6" s="187" customFormat="1" ht="13.5" customHeight="1">
      <c r="A230" s="175" t="s">
        <v>615</v>
      </c>
      <c r="B230" s="258"/>
      <c r="C230" s="258"/>
      <c r="D230" s="314"/>
      <c r="E230" s="256"/>
      <c r="F230" s="257"/>
    </row>
    <row r="231" spans="1:6" s="187" customFormat="1" ht="13.5" customHeight="1">
      <c r="A231" s="175" t="s">
        <v>616</v>
      </c>
      <c r="B231" s="258">
        <v>4104000</v>
      </c>
      <c r="C231" s="258">
        <v>4104000</v>
      </c>
      <c r="D231" s="304"/>
      <c r="E231" s="256"/>
      <c r="F231" s="257"/>
    </row>
    <row r="232" spans="1:6" s="187" customFormat="1" ht="13.5" customHeight="1">
      <c r="A232" s="179" t="s">
        <v>617</v>
      </c>
      <c r="B232" s="258">
        <v>4104000</v>
      </c>
      <c r="C232" s="258">
        <v>4104000</v>
      </c>
      <c r="D232" s="304"/>
      <c r="E232" s="256"/>
      <c r="F232" s="257"/>
    </row>
    <row r="233" spans="1:6" s="187" customFormat="1" ht="13.5" customHeight="1">
      <c r="A233" s="246" t="s">
        <v>618</v>
      </c>
      <c r="B233" s="258"/>
      <c r="C233" s="258"/>
      <c r="D233" s="304"/>
      <c r="E233" s="256"/>
      <c r="F233" s="257"/>
    </row>
    <row r="234" spans="1:6" s="187" customFormat="1" ht="13.5" customHeight="1">
      <c r="A234" s="246" t="s">
        <v>661</v>
      </c>
      <c r="B234" s="258"/>
      <c r="C234" s="258"/>
      <c r="D234" s="304"/>
      <c r="E234" s="256"/>
      <c r="F234" s="257"/>
    </row>
    <row r="235" spans="1:6" s="187" customFormat="1" ht="13.5" customHeight="1">
      <c r="A235" s="246" t="s">
        <v>619</v>
      </c>
      <c r="B235" s="258"/>
      <c r="C235" s="258"/>
      <c r="D235" s="304"/>
      <c r="E235" s="256"/>
      <c r="F235" s="257"/>
    </row>
    <row r="236" spans="1:6" s="187" customFormat="1" ht="13.5" customHeight="1">
      <c r="A236" s="175" t="s">
        <v>620</v>
      </c>
      <c r="B236" s="258"/>
      <c r="C236" s="258"/>
      <c r="D236" s="304"/>
      <c r="E236" s="256"/>
      <c r="F236" s="257"/>
    </row>
    <row r="237" spans="1:6" s="187" customFormat="1" ht="13.5" customHeight="1">
      <c r="A237" s="175" t="s">
        <v>621</v>
      </c>
      <c r="B237" s="258"/>
      <c r="C237" s="258"/>
      <c r="D237" s="304"/>
      <c r="E237" s="256"/>
      <c r="F237" s="257"/>
    </row>
    <row r="238" spans="1:6" s="187" customFormat="1" ht="13.5" customHeight="1">
      <c r="A238" s="175" t="s">
        <v>622</v>
      </c>
      <c r="B238" s="258"/>
      <c r="C238" s="258"/>
      <c r="D238" s="304"/>
      <c r="E238" s="256"/>
      <c r="F238" s="257"/>
    </row>
    <row r="239" spans="1:6" s="187" customFormat="1" ht="13.5" customHeight="1">
      <c r="A239" s="246" t="s">
        <v>623</v>
      </c>
      <c r="B239" s="258"/>
      <c r="C239" s="258"/>
      <c r="D239" s="304"/>
      <c r="E239" s="256"/>
      <c r="F239" s="257"/>
    </row>
    <row r="240" spans="1:6" s="187" customFormat="1" ht="13.5" customHeight="1">
      <c r="A240" s="246" t="s">
        <v>624</v>
      </c>
      <c r="B240" s="258"/>
      <c r="C240" s="258"/>
      <c r="D240" s="304"/>
      <c r="E240" s="256"/>
      <c r="F240" s="257"/>
    </row>
    <row r="241" spans="1:6" s="187" customFormat="1" ht="13.5" customHeight="1">
      <c r="A241" s="246" t="s">
        <v>625</v>
      </c>
      <c r="B241" s="258"/>
      <c r="C241" s="258"/>
      <c r="D241" s="304"/>
      <c r="E241" s="256"/>
      <c r="F241" s="257"/>
    </row>
    <row r="242" spans="1:6" s="187" customFormat="1" ht="13.5" customHeight="1">
      <c r="A242" s="246" t="s">
        <v>626</v>
      </c>
      <c r="B242" s="258"/>
      <c r="C242" s="258"/>
      <c r="D242" s="304"/>
      <c r="E242" s="256"/>
      <c r="F242" s="257"/>
    </row>
    <row r="243" spans="1:6" s="187" customFormat="1" ht="13.5" customHeight="1">
      <c r="A243" s="246" t="s">
        <v>627</v>
      </c>
      <c r="B243" s="258"/>
      <c r="C243" s="258"/>
      <c r="D243" s="304"/>
      <c r="E243" s="256"/>
      <c r="F243" s="257"/>
    </row>
    <row r="244" spans="1:6" s="187" customFormat="1" ht="13.5" customHeight="1">
      <c r="A244" s="175" t="s">
        <v>628</v>
      </c>
      <c r="B244" s="258"/>
      <c r="C244" s="258"/>
      <c r="D244" s="304"/>
      <c r="E244" s="256"/>
      <c r="F244" s="257"/>
    </row>
    <row r="245" spans="1:6" s="187" customFormat="1" ht="18.600000000000001" customHeight="1">
      <c r="A245" s="180" t="s">
        <v>629</v>
      </c>
      <c r="B245" s="259">
        <f>B208+B209+B229+B231+B210</f>
        <v>274508586</v>
      </c>
      <c r="C245" s="259">
        <f>C208+C209+C229+C231+C210</f>
        <v>287410362</v>
      </c>
      <c r="D245" s="301"/>
      <c r="E245" s="256"/>
      <c r="F245" s="257"/>
    </row>
    <row r="246" spans="1:6" s="187" customFormat="1" ht="17.399999999999999" customHeight="1">
      <c r="A246" s="188"/>
      <c r="B246" s="314"/>
      <c r="C246" s="314"/>
      <c r="D246" s="314"/>
      <c r="E246" s="256"/>
      <c r="F246" s="257"/>
    </row>
    <row r="247" spans="1:6" s="187" customFormat="1" ht="13.5" customHeight="1">
      <c r="A247" s="189" t="s">
        <v>635</v>
      </c>
      <c r="B247" s="314"/>
      <c r="C247" s="314"/>
      <c r="D247" s="314"/>
      <c r="E247" s="256"/>
      <c r="F247" s="257"/>
    </row>
    <row r="248" spans="1:6" s="187" customFormat="1" ht="13.5" customHeight="1">
      <c r="A248" s="175" t="s">
        <v>596</v>
      </c>
      <c r="B248" s="456">
        <v>846707511</v>
      </c>
      <c r="C248" s="456">
        <v>935796519</v>
      </c>
      <c r="D248" s="304"/>
      <c r="E248" s="256"/>
      <c r="F248" s="257"/>
    </row>
    <row r="249" spans="1:6" s="187" customFormat="1" ht="13.5" customHeight="1">
      <c r="A249" s="175" t="s">
        <v>597</v>
      </c>
      <c r="B249" s="456">
        <v>92462805</v>
      </c>
      <c r="C249" s="456">
        <v>99363827</v>
      </c>
      <c r="D249" s="304"/>
      <c r="E249" s="256"/>
      <c r="F249" s="257"/>
    </row>
    <row r="250" spans="1:6" s="187" customFormat="1" ht="13.5" customHeight="1">
      <c r="A250" s="175" t="s">
        <v>598</v>
      </c>
      <c r="B250" s="456"/>
      <c r="C250" s="456"/>
      <c r="D250" s="304"/>
      <c r="E250" s="256"/>
      <c r="F250" s="257"/>
    </row>
    <row r="251" spans="1:6" s="187" customFormat="1" ht="13.5" customHeight="1">
      <c r="A251" s="246" t="s">
        <v>599</v>
      </c>
      <c r="B251" s="456">
        <v>10159166</v>
      </c>
      <c r="C251" s="456">
        <v>19504453</v>
      </c>
      <c r="D251" s="304"/>
      <c r="E251" s="256"/>
      <c r="F251" s="257"/>
    </row>
    <row r="252" spans="1:6" s="187" customFormat="1" ht="13.5" customHeight="1">
      <c r="A252" s="246" t="s">
        <v>600</v>
      </c>
      <c r="B252" s="456">
        <v>6072333</v>
      </c>
      <c r="C252" s="456">
        <v>16886260</v>
      </c>
      <c r="D252" s="304"/>
      <c r="E252" s="256"/>
      <c r="F252" s="257"/>
    </row>
    <row r="253" spans="1:6" s="187" customFormat="1" ht="13.5" customHeight="1">
      <c r="A253" s="246" t="s">
        <v>601</v>
      </c>
      <c r="B253" s="456"/>
      <c r="C253" s="456"/>
      <c r="D253" s="304"/>
      <c r="E253" s="256"/>
      <c r="F253" s="257"/>
    </row>
    <row r="254" spans="1:6" s="187" customFormat="1" ht="13.5" customHeight="1">
      <c r="A254" s="246" t="s">
        <v>602</v>
      </c>
      <c r="B254" s="456">
        <v>5533395</v>
      </c>
      <c r="C254" s="456">
        <v>8000937</v>
      </c>
      <c r="D254" s="304"/>
      <c r="E254" s="256"/>
      <c r="F254" s="257"/>
    </row>
    <row r="255" spans="1:6" s="187" customFormat="1" ht="13.5" customHeight="1">
      <c r="A255" s="246" t="s">
        <v>603</v>
      </c>
      <c r="B255" s="456">
        <v>2680302</v>
      </c>
      <c r="C255" s="456">
        <v>2748608</v>
      </c>
      <c r="D255" s="304"/>
      <c r="E255" s="256"/>
      <c r="F255" s="257"/>
    </row>
    <row r="256" spans="1:6" s="187" customFormat="1" ht="13.5" customHeight="1">
      <c r="A256" s="246" t="s">
        <v>604</v>
      </c>
      <c r="B256" s="456">
        <v>53538717</v>
      </c>
      <c r="C256" s="456">
        <v>34949250</v>
      </c>
      <c r="D256" s="304"/>
      <c r="E256" s="256"/>
      <c r="F256" s="257"/>
    </row>
    <row r="257" spans="1:6" s="187" customFormat="1" ht="13.5" customHeight="1">
      <c r="A257" s="246" t="s">
        <v>649</v>
      </c>
      <c r="B257" s="456">
        <v>39225000</v>
      </c>
      <c r="C257" s="456">
        <v>39545000</v>
      </c>
      <c r="D257" s="304"/>
      <c r="E257" s="256"/>
      <c r="F257" s="257"/>
    </row>
    <row r="258" spans="1:6" s="187" customFormat="1" ht="13.5" customHeight="1">
      <c r="A258" s="246" t="s">
        <v>605</v>
      </c>
      <c r="B258" s="456">
        <v>2421932</v>
      </c>
      <c r="C258" s="456">
        <v>1120932</v>
      </c>
      <c r="D258" s="304"/>
      <c r="E258" s="256"/>
      <c r="F258" s="257"/>
    </row>
    <row r="259" spans="1:6" s="187" customFormat="1" ht="13.5" customHeight="1">
      <c r="A259" s="246" t="s">
        <v>606</v>
      </c>
      <c r="B259" s="456">
        <v>3446917</v>
      </c>
      <c r="C259" s="456">
        <v>4855000</v>
      </c>
      <c r="D259" s="304"/>
      <c r="E259" s="256"/>
      <c r="F259" s="257"/>
    </row>
    <row r="260" spans="1:6" s="187" customFormat="1" ht="13.5" customHeight="1">
      <c r="A260" s="246" t="s">
        <v>607</v>
      </c>
      <c r="B260" s="456">
        <v>1155556</v>
      </c>
      <c r="C260" s="456">
        <v>1168210</v>
      </c>
      <c r="D260" s="304"/>
      <c r="E260" s="256"/>
      <c r="F260" s="257"/>
    </row>
    <row r="261" spans="1:6" s="187" customFormat="1" ht="13.5" customHeight="1">
      <c r="A261" s="246" t="s">
        <v>608</v>
      </c>
      <c r="B261" s="456">
        <v>115292920</v>
      </c>
      <c r="C261" s="456">
        <v>28940505</v>
      </c>
      <c r="D261" s="304"/>
      <c r="E261" s="256"/>
      <c r="F261" s="257"/>
    </row>
    <row r="262" spans="1:6" s="187" customFormat="1" ht="13.5" customHeight="1">
      <c r="A262" s="246" t="s">
        <v>609</v>
      </c>
      <c r="B262" s="456">
        <v>5078272</v>
      </c>
      <c r="C262" s="456">
        <v>14016451</v>
      </c>
      <c r="D262" s="304"/>
      <c r="E262" s="256"/>
      <c r="F262" s="257"/>
    </row>
    <row r="263" spans="1:6" s="187" customFormat="1" ht="13.5" customHeight="1">
      <c r="A263" s="246" t="s">
        <v>610</v>
      </c>
      <c r="B263" s="456">
        <v>164115</v>
      </c>
      <c r="C263" s="456"/>
      <c r="D263" s="304"/>
      <c r="E263" s="256"/>
      <c r="F263" s="257"/>
    </row>
    <row r="264" spans="1:6" s="187" customFormat="1" ht="13.5" customHeight="1">
      <c r="A264" s="246" t="s">
        <v>660</v>
      </c>
      <c r="B264" s="456"/>
      <c r="C264" s="456"/>
      <c r="D264" s="304"/>
      <c r="E264" s="256"/>
      <c r="F264" s="257"/>
    </row>
    <row r="265" spans="1:6" s="187" customFormat="1" ht="13.5" customHeight="1">
      <c r="A265" s="247" t="s">
        <v>611</v>
      </c>
      <c r="B265" s="456">
        <v>26615927</v>
      </c>
      <c r="C265" s="456">
        <v>35081189</v>
      </c>
      <c r="D265" s="304"/>
      <c r="E265" s="256"/>
      <c r="F265" s="257"/>
    </row>
    <row r="266" spans="1:6" s="187" customFormat="1" ht="13.5" customHeight="1">
      <c r="A266" s="246" t="s">
        <v>666</v>
      </c>
      <c r="B266" s="456">
        <v>2076539</v>
      </c>
      <c r="C266" s="456">
        <v>2128890</v>
      </c>
      <c r="D266" s="304"/>
      <c r="E266" s="256"/>
      <c r="F266" s="257"/>
    </row>
    <row r="267" spans="1:6" s="187" customFormat="1" ht="13.5" customHeight="1">
      <c r="A267" s="246" t="s">
        <v>612</v>
      </c>
      <c r="B267" s="456"/>
      <c r="C267" s="456"/>
      <c r="D267" s="304"/>
      <c r="E267" s="256"/>
      <c r="F267" s="257"/>
    </row>
    <row r="268" spans="1:6" s="187" customFormat="1" ht="13.5" customHeight="1">
      <c r="A268" s="246" t="s">
        <v>613</v>
      </c>
      <c r="B268" s="456">
        <v>643000</v>
      </c>
      <c r="C268" s="456">
        <v>734000</v>
      </c>
      <c r="D268" s="304"/>
      <c r="E268" s="256"/>
      <c r="F268" s="257"/>
    </row>
    <row r="269" spans="1:6" s="187" customFormat="1" ht="13.5" customHeight="1">
      <c r="A269" s="177" t="s">
        <v>614</v>
      </c>
      <c r="B269" s="301">
        <f>SUM(B251:B268)</f>
        <v>274104091</v>
      </c>
      <c r="C269" s="301">
        <f>SUM(C251:C268)</f>
        <v>209679685</v>
      </c>
      <c r="D269" s="301"/>
      <c r="E269" s="256"/>
      <c r="F269" s="257"/>
    </row>
    <row r="270" spans="1:6" s="187" customFormat="1" ht="13.5" customHeight="1">
      <c r="A270" s="175" t="s">
        <v>615</v>
      </c>
      <c r="B270" s="304"/>
      <c r="C270" s="304"/>
      <c r="D270" s="304"/>
      <c r="E270" s="256"/>
      <c r="F270" s="257"/>
    </row>
    <row r="271" spans="1:6" s="187" customFormat="1" ht="13.5" customHeight="1">
      <c r="A271" s="175" t="s">
        <v>616</v>
      </c>
      <c r="B271" s="304">
        <v>11996608</v>
      </c>
      <c r="C271" s="304">
        <v>7980000</v>
      </c>
      <c r="D271" s="304"/>
      <c r="E271" s="256"/>
      <c r="F271" s="257"/>
    </row>
    <row r="272" spans="1:6" s="187" customFormat="1" ht="13.5" customHeight="1">
      <c r="A272" s="179" t="s">
        <v>617</v>
      </c>
      <c r="B272" s="304">
        <v>11996608</v>
      </c>
      <c r="C272" s="304">
        <v>7980000</v>
      </c>
      <c r="D272" s="304"/>
      <c r="E272" s="256"/>
      <c r="F272" s="257"/>
    </row>
    <row r="273" spans="1:6" s="187" customFormat="1" ht="13.5" customHeight="1">
      <c r="A273" s="246" t="s">
        <v>618</v>
      </c>
      <c r="B273" s="304"/>
      <c r="C273" s="304"/>
      <c r="D273" s="304"/>
      <c r="E273" s="256"/>
      <c r="F273" s="257"/>
    </row>
    <row r="274" spans="1:6" s="187" customFormat="1" ht="13.5" customHeight="1">
      <c r="A274" s="246" t="s">
        <v>661</v>
      </c>
      <c r="B274" s="304"/>
      <c r="C274" s="304"/>
      <c r="D274" s="304"/>
      <c r="E274" s="256"/>
      <c r="F274" s="257"/>
    </row>
    <row r="275" spans="1:6" s="187" customFormat="1" ht="13.5" customHeight="1">
      <c r="A275" s="246" t="s">
        <v>619</v>
      </c>
      <c r="B275" s="304"/>
      <c r="C275" s="304"/>
      <c r="D275" s="304"/>
      <c r="E275" s="256"/>
      <c r="F275" s="257"/>
    </row>
    <row r="276" spans="1:6" s="187" customFormat="1" ht="13.5" customHeight="1">
      <c r="A276" s="175" t="s">
        <v>620</v>
      </c>
      <c r="B276" s="304"/>
      <c r="C276" s="304"/>
      <c r="D276" s="304"/>
      <c r="E276" s="256"/>
      <c r="F276" s="257"/>
    </row>
    <row r="277" spans="1:6" s="187" customFormat="1" ht="13.5" customHeight="1">
      <c r="A277" s="175" t="s">
        <v>621</v>
      </c>
      <c r="B277" s="304"/>
      <c r="C277" s="304"/>
      <c r="D277" s="304"/>
      <c r="E277" s="256"/>
      <c r="F277" s="257"/>
    </row>
    <row r="278" spans="1:6" s="187" customFormat="1" ht="13.5" customHeight="1">
      <c r="A278" s="175" t="s">
        <v>622</v>
      </c>
      <c r="B278" s="304"/>
      <c r="C278" s="304"/>
      <c r="D278" s="304"/>
      <c r="E278" s="256"/>
      <c r="F278" s="257"/>
    </row>
    <row r="279" spans="1:6" s="187" customFormat="1" ht="13.5" customHeight="1">
      <c r="A279" s="246" t="s">
        <v>623</v>
      </c>
      <c r="B279" s="304"/>
      <c r="C279" s="304"/>
      <c r="D279" s="304"/>
      <c r="E279" s="256"/>
      <c r="F279" s="257"/>
    </row>
    <row r="280" spans="1:6" s="187" customFormat="1" ht="13.5" customHeight="1">
      <c r="A280" s="246" t="s">
        <v>624</v>
      </c>
      <c r="B280" s="304"/>
      <c r="C280" s="304"/>
      <c r="D280" s="304"/>
      <c r="E280" s="256"/>
      <c r="F280" s="257"/>
    </row>
    <row r="281" spans="1:6" s="187" customFormat="1" ht="13.5" customHeight="1">
      <c r="A281" s="246" t="s">
        <v>625</v>
      </c>
      <c r="B281" s="304"/>
      <c r="C281" s="304"/>
      <c r="D281" s="304"/>
      <c r="E281" s="256"/>
      <c r="F281" s="257"/>
    </row>
    <row r="282" spans="1:6" s="187" customFormat="1" ht="13.5" customHeight="1">
      <c r="A282" s="246" t="s">
        <v>626</v>
      </c>
      <c r="B282" s="304"/>
      <c r="C282" s="304"/>
      <c r="D282" s="304"/>
      <c r="E282" s="256"/>
      <c r="F282" s="257"/>
    </row>
    <row r="283" spans="1:6" s="187" customFormat="1" ht="13.5" customHeight="1">
      <c r="A283" s="246" t="s">
        <v>627</v>
      </c>
      <c r="B283" s="304"/>
      <c r="C283" s="304"/>
      <c r="D283" s="304"/>
      <c r="E283" s="256"/>
      <c r="F283" s="257"/>
    </row>
    <row r="284" spans="1:6" s="187" customFormat="1" ht="13.5" customHeight="1">
      <c r="A284" s="175" t="s">
        <v>628</v>
      </c>
      <c r="B284" s="304"/>
      <c r="C284" s="304"/>
      <c r="D284" s="304"/>
      <c r="E284" s="256"/>
      <c r="F284" s="257"/>
    </row>
    <row r="285" spans="1:6" s="187" customFormat="1" ht="13.5" customHeight="1">
      <c r="A285" s="180" t="s">
        <v>629</v>
      </c>
      <c r="B285" s="301">
        <f>SUM(B248+B249+B269+B271)</f>
        <v>1225271015</v>
      </c>
      <c r="C285" s="301">
        <f>SUM(C248+C249+C269+C271)</f>
        <v>1252820031</v>
      </c>
      <c r="D285" s="301"/>
      <c r="E285" s="256"/>
      <c r="F285" s="257"/>
    </row>
    <row r="286" spans="1:6" s="187" customFormat="1" ht="13.5" customHeight="1">
      <c r="A286" s="180"/>
      <c r="B286" s="314"/>
      <c r="C286" s="314"/>
      <c r="D286" s="314"/>
      <c r="E286" s="256"/>
      <c r="F286" s="257"/>
    </row>
    <row r="287" spans="1:6" s="187" customFormat="1" ht="13.5" customHeight="1">
      <c r="A287" s="189" t="s">
        <v>636</v>
      </c>
      <c r="B287" s="314"/>
      <c r="C287" s="314"/>
      <c r="D287" s="314"/>
      <c r="E287" s="256"/>
      <c r="F287" s="257"/>
    </row>
    <row r="288" spans="1:6" s="187" customFormat="1" ht="13.5" customHeight="1">
      <c r="A288" s="175" t="s">
        <v>596</v>
      </c>
      <c r="B288" s="324">
        <v>11320000</v>
      </c>
      <c r="C288" s="324">
        <v>14530000</v>
      </c>
      <c r="D288" s="304"/>
      <c r="E288" s="256"/>
      <c r="F288" s="257"/>
    </row>
    <row r="289" spans="1:6" s="187" customFormat="1" ht="13.5" customHeight="1">
      <c r="A289" s="175" t="s">
        <v>597</v>
      </c>
      <c r="B289" s="324">
        <v>1320000</v>
      </c>
      <c r="C289" s="324">
        <v>1730000</v>
      </c>
      <c r="D289" s="304"/>
      <c r="E289" s="256"/>
      <c r="F289" s="257"/>
    </row>
    <row r="290" spans="1:6" s="187" customFormat="1" ht="13.5" customHeight="1">
      <c r="A290" s="175" t="s">
        <v>598</v>
      </c>
      <c r="B290" s="324"/>
      <c r="C290" s="324"/>
      <c r="D290" s="304"/>
      <c r="E290" s="256"/>
      <c r="F290" s="257"/>
    </row>
    <row r="291" spans="1:6" s="187" customFormat="1" ht="13.5" customHeight="1">
      <c r="A291" s="246" t="s">
        <v>599</v>
      </c>
      <c r="B291" s="324">
        <v>300000</v>
      </c>
      <c r="C291" s="324">
        <v>300000</v>
      </c>
      <c r="D291" s="304"/>
      <c r="E291" s="256"/>
      <c r="F291" s="257"/>
    </row>
    <row r="292" spans="1:6" s="187" customFormat="1" ht="13.5" customHeight="1">
      <c r="A292" s="246" t="s">
        <v>600</v>
      </c>
      <c r="B292" s="324">
        <v>800000</v>
      </c>
      <c r="C292" s="324">
        <v>800000</v>
      </c>
      <c r="D292" s="304"/>
      <c r="E292" s="256"/>
      <c r="F292" s="257"/>
    </row>
    <row r="293" spans="1:6" s="187" customFormat="1" ht="13.5" customHeight="1">
      <c r="A293" s="246" t="s">
        <v>601</v>
      </c>
      <c r="B293" s="324"/>
      <c r="C293" s="324"/>
      <c r="D293" s="304"/>
      <c r="E293" s="256"/>
      <c r="F293" s="257"/>
    </row>
    <row r="294" spans="1:6" s="187" customFormat="1" ht="13.5" customHeight="1">
      <c r="A294" s="246" t="s">
        <v>602</v>
      </c>
      <c r="B294" s="324">
        <v>110000</v>
      </c>
      <c r="C294" s="324">
        <v>130000</v>
      </c>
      <c r="D294" s="304"/>
      <c r="E294" s="256"/>
      <c r="F294" s="257"/>
    </row>
    <row r="295" spans="1:6" s="187" customFormat="1" ht="13.5" customHeight="1">
      <c r="A295" s="246" t="s">
        <v>603</v>
      </c>
      <c r="B295" s="324">
        <v>120000</v>
      </c>
      <c r="C295" s="324">
        <v>80000</v>
      </c>
      <c r="D295" s="304"/>
      <c r="E295" s="256"/>
      <c r="F295" s="257"/>
    </row>
    <row r="296" spans="1:6" s="187" customFormat="1" ht="13.5" customHeight="1">
      <c r="A296" s="246" t="s">
        <v>604</v>
      </c>
      <c r="B296" s="324">
        <v>7270000</v>
      </c>
      <c r="C296" s="324">
        <v>3450000</v>
      </c>
      <c r="D296" s="304"/>
      <c r="E296" s="256"/>
      <c r="F296" s="257"/>
    </row>
    <row r="297" spans="1:6" s="187" customFormat="1" ht="13.5" customHeight="1">
      <c r="A297" s="246" t="s">
        <v>649</v>
      </c>
      <c r="B297" s="324"/>
      <c r="C297" s="324"/>
      <c r="D297" s="304"/>
      <c r="E297" s="256"/>
      <c r="F297" s="257"/>
    </row>
    <row r="298" spans="1:6" s="187" customFormat="1" ht="13.5" customHeight="1">
      <c r="A298" s="246" t="s">
        <v>605</v>
      </c>
      <c r="B298" s="324"/>
      <c r="C298" s="324"/>
      <c r="D298" s="304"/>
      <c r="E298" s="256"/>
      <c r="F298" s="257"/>
    </row>
    <row r="299" spans="1:6" s="187" customFormat="1" ht="13.5" customHeight="1">
      <c r="A299" s="246" t="s">
        <v>606</v>
      </c>
      <c r="B299" s="324">
        <v>70000</v>
      </c>
      <c r="C299" s="324">
        <v>150000</v>
      </c>
      <c r="D299" s="304"/>
      <c r="E299" s="256"/>
      <c r="F299" s="257"/>
    </row>
    <row r="300" spans="1:6" s="187" customFormat="1" ht="13.5" customHeight="1">
      <c r="A300" s="246" t="s">
        <v>607</v>
      </c>
      <c r="B300" s="324"/>
      <c r="C300" s="324"/>
      <c r="D300" s="304"/>
      <c r="E300" s="256"/>
      <c r="F300" s="257"/>
    </row>
    <row r="301" spans="1:6" s="187" customFormat="1" ht="13.5" customHeight="1">
      <c r="A301" s="246" t="s">
        <v>608</v>
      </c>
      <c r="B301" s="324"/>
      <c r="C301" s="324"/>
      <c r="D301" s="304"/>
      <c r="E301" s="256"/>
      <c r="F301" s="257"/>
    </row>
    <row r="302" spans="1:6" s="187" customFormat="1" ht="13.5" customHeight="1">
      <c r="A302" s="246" t="s">
        <v>609</v>
      </c>
      <c r="B302" s="324">
        <v>850000</v>
      </c>
      <c r="C302" s="324">
        <v>850000</v>
      </c>
      <c r="D302" s="304"/>
      <c r="E302" s="256"/>
      <c r="F302" s="257"/>
    </row>
    <row r="303" spans="1:6" s="187" customFormat="1" ht="13.5" customHeight="1">
      <c r="A303" s="246" t="s">
        <v>610</v>
      </c>
      <c r="B303" s="324"/>
      <c r="C303" s="324">
        <v>10000</v>
      </c>
      <c r="D303" s="304"/>
      <c r="E303" s="256"/>
      <c r="F303" s="257"/>
    </row>
    <row r="304" spans="1:6" s="187" customFormat="1" ht="13.5" customHeight="1">
      <c r="A304" s="246" t="s">
        <v>660</v>
      </c>
      <c r="B304" s="324"/>
      <c r="C304" s="324"/>
      <c r="D304" s="304"/>
      <c r="E304" s="256"/>
      <c r="F304" s="257"/>
    </row>
    <row r="305" spans="1:6" s="187" customFormat="1" ht="13.5" customHeight="1">
      <c r="A305" s="247" t="s">
        <v>611</v>
      </c>
      <c r="B305" s="324">
        <v>2600000</v>
      </c>
      <c r="C305" s="324">
        <v>1500000</v>
      </c>
      <c r="D305" s="304"/>
      <c r="E305" s="256"/>
      <c r="F305" s="257"/>
    </row>
    <row r="306" spans="1:6" s="187" customFormat="1" ht="13.5" customHeight="1">
      <c r="A306" s="246" t="s">
        <v>666</v>
      </c>
      <c r="B306" s="324"/>
      <c r="C306" s="324"/>
      <c r="D306" s="304"/>
      <c r="E306" s="256"/>
      <c r="F306" s="257"/>
    </row>
    <row r="307" spans="1:6" s="187" customFormat="1" ht="13.5" customHeight="1">
      <c r="A307" s="246" t="s">
        <v>612</v>
      </c>
      <c r="B307" s="324"/>
      <c r="C307" s="324"/>
      <c r="D307" s="304"/>
      <c r="E307" s="256"/>
      <c r="F307" s="257"/>
    </row>
    <row r="308" spans="1:6" s="187" customFormat="1" ht="13.5" customHeight="1">
      <c r="A308" s="246" t="s">
        <v>613</v>
      </c>
      <c r="B308" s="324">
        <v>10000</v>
      </c>
      <c r="C308" s="324">
        <v>10000</v>
      </c>
      <c r="D308" s="304"/>
      <c r="E308" s="256"/>
      <c r="F308" s="257"/>
    </row>
    <row r="309" spans="1:6" s="187" customFormat="1" ht="13.5" customHeight="1">
      <c r="A309" s="177" t="s">
        <v>614</v>
      </c>
      <c r="B309" s="300">
        <f>SUM(B291:B308)</f>
        <v>12130000</v>
      </c>
      <c r="C309" s="300">
        <f>SUM(C291:C308)</f>
        <v>7280000</v>
      </c>
      <c r="D309" s="301"/>
      <c r="E309" s="256"/>
      <c r="F309" s="257"/>
    </row>
    <row r="310" spans="1:6" s="187" customFormat="1" ht="13.5" customHeight="1">
      <c r="A310" s="175" t="s">
        <v>615</v>
      </c>
      <c r="B310" s="304"/>
      <c r="C310" s="304"/>
      <c r="D310" s="304"/>
      <c r="E310" s="256"/>
      <c r="F310" s="257"/>
    </row>
    <row r="311" spans="1:6" s="187" customFormat="1" ht="13.5" customHeight="1">
      <c r="A311" s="175" t="s">
        <v>616</v>
      </c>
      <c r="B311" s="304"/>
      <c r="C311" s="304"/>
      <c r="D311" s="304"/>
      <c r="E311" s="256"/>
      <c r="F311" s="257"/>
    </row>
    <row r="312" spans="1:6" s="187" customFormat="1" ht="13.5" customHeight="1">
      <c r="A312" s="179" t="s">
        <v>617</v>
      </c>
      <c r="B312" s="304"/>
      <c r="C312" s="304"/>
      <c r="D312" s="304"/>
      <c r="E312" s="256"/>
      <c r="F312" s="257"/>
    </row>
    <row r="313" spans="1:6" s="187" customFormat="1" ht="13.5" customHeight="1">
      <c r="A313" s="246" t="s">
        <v>618</v>
      </c>
      <c r="B313" s="304"/>
      <c r="C313" s="304"/>
      <c r="D313" s="304"/>
      <c r="E313" s="256"/>
      <c r="F313" s="257"/>
    </row>
    <row r="314" spans="1:6" s="187" customFormat="1" ht="13.5" customHeight="1">
      <c r="A314" s="246" t="s">
        <v>661</v>
      </c>
      <c r="B314" s="304"/>
      <c r="C314" s="304"/>
      <c r="D314" s="304"/>
      <c r="E314" s="256"/>
      <c r="F314" s="257"/>
    </row>
    <row r="315" spans="1:6" s="187" customFormat="1" ht="13.5" customHeight="1">
      <c r="A315" s="246" t="s">
        <v>619</v>
      </c>
      <c r="B315" s="304"/>
      <c r="C315" s="304"/>
      <c r="D315" s="304"/>
      <c r="E315" s="256"/>
      <c r="F315" s="257"/>
    </row>
    <row r="316" spans="1:6" s="187" customFormat="1" ht="13.5" customHeight="1">
      <c r="A316" s="175" t="s">
        <v>620</v>
      </c>
      <c r="B316" s="304"/>
      <c r="C316" s="304"/>
      <c r="D316" s="304"/>
      <c r="E316" s="256"/>
      <c r="F316" s="257"/>
    </row>
    <row r="317" spans="1:6" s="187" customFormat="1" ht="13.5" customHeight="1">
      <c r="A317" s="175" t="s">
        <v>621</v>
      </c>
      <c r="B317" s="304"/>
      <c r="C317" s="304"/>
      <c r="D317" s="304"/>
      <c r="E317" s="256"/>
      <c r="F317" s="257"/>
    </row>
    <row r="318" spans="1:6" s="187" customFormat="1" ht="13.5" customHeight="1">
      <c r="A318" s="175" t="s">
        <v>622</v>
      </c>
      <c r="B318" s="304"/>
      <c r="C318" s="304"/>
      <c r="D318" s="304"/>
      <c r="E318" s="256"/>
      <c r="F318" s="257"/>
    </row>
    <row r="319" spans="1:6" s="187" customFormat="1" ht="13.5" customHeight="1">
      <c r="A319" s="246" t="s">
        <v>623</v>
      </c>
      <c r="B319" s="304"/>
      <c r="C319" s="304"/>
      <c r="D319" s="304"/>
      <c r="E319" s="256"/>
      <c r="F319" s="257"/>
    </row>
    <row r="320" spans="1:6" s="187" customFormat="1" ht="13.5" customHeight="1">
      <c r="A320" s="246" t="s">
        <v>624</v>
      </c>
      <c r="B320" s="304"/>
      <c r="C320" s="304"/>
      <c r="D320" s="304"/>
      <c r="E320" s="256"/>
      <c r="F320" s="257"/>
    </row>
    <row r="321" spans="1:6" s="187" customFormat="1" ht="13.5" customHeight="1">
      <c r="A321" s="246" t="s">
        <v>625</v>
      </c>
      <c r="B321" s="304"/>
      <c r="C321" s="304"/>
      <c r="D321" s="304"/>
      <c r="E321" s="256"/>
      <c r="F321" s="257"/>
    </row>
    <row r="322" spans="1:6" s="187" customFormat="1" ht="13.5" customHeight="1">
      <c r="A322" s="246" t="s">
        <v>626</v>
      </c>
      <c r="B322" s="304"/>
      <c r="C322" s="304"/>
      <c r="D322" s="304"/>
      <c r="E322" s="256"/>
      <c r="F322" s="257"/>
    </row>
    <row r="323" spans="1:6" s="187" customFormat="1" ht="13.5" customHeight="1">
      <c r="A323" s="246" t="s">
        <v>627</v>
      </c>
      <c r="B323" s="304"/>
      <c r="C323" s="304"/>
      <c r="D323" s="304"/>
      <c r="E323" s="256"/>
      <c r="F323" s="257"/>
    </row>
    <row r="324" spans="1:6" s="187" customFormat="1" ht="13.5" customHeight="1">
      <c r="A324" s="175" t="s">
        <v>628</v>
      </c>
      <c r="B324" s="304"/>
      <c r="C324" s="304"/>
      <c r="D324" s="304"/>
      <c r="E324" s="256"/>
      <c r="F324" s="257"/>
    </row>
    <row r="325" spans="1:6" s="187" customFormat="1" ht="13.5" customHeight="1">
      <c r="A325" s="180" t="s">
        <v>629</v>
      </c>
      <c r="B325" s="300">
        <f>B316+B317+B309+B288+B289</f>
        <v>24770000</v>
      </c>
      <c r="C325" s="300">
        <f>C316+C317+C309+C288+C289</f>
        <v>23540000</v>
      </c>
      <c r="D325" s="301"/>
      <c r="E325" s="256"/>
      <c r="F325" s="257"/>
    </row>
    <row r="326" spans="1:6" s="187" customFormat="1" ht="13.5" customHeight="1">
      <c r="A326" s="189"/>
      <c r="B326" s="314"/>
      <c r="C326" s="314"/>
      <c r="D326" s="314"/>
      <c r="E326" s="256"/>
      <c r="F326" s="257"/>
    </row>
    <row r="327" spans="1:6" s="182" customFormat="1" ht="13.5" customHeight="1">
      <c r="A327" s="246"/>
      <c r="B327" s="316"/>
      <c r="C327" s="316"/>
      <c r="D327" s="316"/>
      <c r="E327" s="252"/>
      <c r="F327" s="253"/>
    </row>
    <row r="328" spans="1:6" s="182" customFormat="1" ht="13.5" customHeight="1">
      <c r="A328" s="186" t="s">
        <v>95</v>
      </c>
      <c r="B328" s="316"/>
      <c r="C328" s="316"/>
      <c r="D328" s="316"/>
      <c r="E328" s="252"/>
      <c r="F328" s="253"/>
    </row>
    <row r="329" spans="1:6" s="182" customFormat="1" ht="13.5" customHeight="1">
      <c r="A329" s="174" t="s">
        <v>596</v>
      </c>
      <c r="B329" s="317">
        <f t="shared" ref="B329:C344" si="0">B288+B248+B208+B167+B127+B87+B47+B7</f>
        <v>1855237611</v>
      </c>
      <c r="C329" s="317">
        <f t="shared" si="0"/>
        <v>2234545996</v>
      </c>
      <c r="D329" s="316"/>
      <c r="E329" s="252"/>
      <c r="F329" s="253"/>
    </row>
    <row r="330" spans="1:6" s="182" customFormat="1" ht="13.5" customHeight="1">
      <c r="A330" s="174" t="s">
        <v>597</v>
      </c>
      <c r="B330" s="317">
        <f t="shared" si="0"/>
        <v>223215232</v>
      </c>
      <c r="C330" s="317">
        <f t="shared" si="0"/>
        <v>267037705</v>
      </c>
      <c r="D330" s="316"/>
      <c r="E330" s="252"/>
      <c r="F330" s="253"/>
    </row>
    <row r="331" spans="1:6" s="182" customFormat="1" ht="13.5" customHeight="1">
      <c r="A331" s="174" t="s">
        <v>598</v>
      </c>
      <c r="B331" s="317">
        <f t="shared" si="0"/>
        <v>0</v>
      </c>
      <c r="C331" s="317">
        <f t="shared" si="0"/>
        <v>0</v>
      </c>
      <c r="D331" s="316"/>
      <c r="E331" s="252"/>
      <c r="F331" s="253"/>
    </row>
    <row r="332" spans="1:6" s="182" customFormat="1" ht="13.5" customHeight="1">
      <c r="A332" s="186" t="s">
        <v>599</v>
      </c>
      <c r="B332" s="317">
        <f t="shared" si="0"/>
        <v>19837166</v>
      </c>
      <c r="C332" s="317">
        <f t="shared" si="0"/>
        <v>32162453</v>
      </c>
      <c r="D332" s="316"/>
      <c r="E332" s="252"/>
      <c r="F332" s="253"/>
    </row>
    <row r="333" spans="1:6" s="182" customFormat="1" ht="13.5" customHeight="1">
      <c r="A333" s="186" t="s">
        <v>600</v>
      </c>
      <c r="B333" s="317">
        <f t="shared" si="0"/>
        <v>308588333</v>
      </c>
      <c r="C333" s="317">
        <f t="shared" si="0"/>
        <v>338700400</v>
      </c>
      <c r="D333" s="316"/>
      <c r="E333" s="252"/>
      <c r="F333" s="253"/>
    </row>
    <row r="334" spans="1:6" s="182" customFormat="1" ht="13.5" customHeight="1">
      <c r="A334" s="186" t="s">
        <v>601</v>
      </c>
      <c r="B334" s="317">
        <f t="shared" si="0"/>
        <v>0</v>
      </c>
      <c r="C334" s="317">
        <f t="shared" si="0"/>
        <v>0</v>
      </c>
      <c r="D334" s="316"/>
      <c r="E334" s="252"/>
      <c r="F334" s="253"/>
    </row>
    <row r="335" spans="1:6" s="182" customFormat="1" ht="13.5" customHeight="1">
      <c r="A335" s="186" t="s">
        <v>602</v>
      </c>
      <c r="B335" s="317">
        <f t="shared" si="0"/>
        <v>9720395</v>
      </c>
      <c r="C335" s="317">
        <f t="shared" si="0"/>
        <v>14093937</v>
      </c>
      <c r="D335" s="316"/>
      <c r="E335" s="252"/>
      <c r="F335" s="253"/>
    </row>
    <row r="336" spans="1:6" s="182" customFormat="1" ht="13.5" customHeight="1">
      <c r="A336" s="186" t="s">
        <v>603</v>
      </c>
      <c r="B336" s="317">
        <f t="shared" si="0"/>
        <v>5249302</v>
      </c>
      <c r="C336" s="317">
        <f t="shared" si="0"/>
        <v>5388608</v>
      </c>
      <c r="D336" s="316"/>
      <c r="E336" s="252"/>
      <c r="F336" s="253"/>
    </row>
    <row r="337" spans="1:6" s="182" customFormat="1" ht="13.5" customHeight="1">
      <c r="A337" s="186" t="s">
        <v>604</v>
      </c>
      <c r="B337" s="317">
        <f t="shared" si="0"/>
        <v>246553789</v>
      </c>
      <c r="C337" s="317">
        <f t="shared" si="0"/>
        <v>138474862</v>
      </c>
      <c r="D337" s="316"/>
      <c r="E337" s="252"/>
      <c r="F337" s="253"/>
    </row>
    <row r="338" spans="1:6" s="182" customFormat="1" ht="13.5" customHeight="1">
      <c r="A338" s="186" t="s">
        <v>649</v>
      </c>
      <c r="B338" s="317">
        <f t="shared" si="0"/>
        <v>42381000</v>
      </c>
      <c r="C338" s="317">
        <f t="shared" si="0"/>
        <v>41356000</v>
      </c>
      <c r="D338" s="316"/>
      <c r="E338" s="252"/>
      <c r="F338" s="253"/>
    </row>
    <row r="339" spans="1:6" s="182" customFormat="1" ht="13.5" customHeight="1">
      <c r="A339" s="186" t="s">
        <v>605</v>
      </c>
      <c r="B339" s="317">
        <f t="shared" si="0"/>
        <v>5359932</v>
      </c>
      <c r="C339" s="317">
        <f t="shared" si="0"/>
        <v>4800932</v>
      </c>
      <c r="D339" s="316"/>
      <c r="E339" s="252"/>
      <c r="F339" s="253"/>
    </row>
    <row r="340" spans="1:6" s="182" customFormat="1" ht="13.5" customHeight="1">
      <c r="A340" s="186" t="s">
        <v>606</v>
      </c>
      <c r="B340" s="317">
        <f t="shared" si="0"/>
        <v>16576917</v>
      </c>
      <c r="C340" s="317">
        <f t="shared" si="0"/>
        <v>24528000</v>
      </c>
      <c r="D340" s="316"/>
      <c r="E340" s="252"/>
      <c r="F340" s="253"/>
    </row>
    <row r="341" spans="1:6" s="182" customFormat="1" ht="13.5" customHeight="1">
      <c r="A341" s="186" t="s">
        <v>607</v>
      </c>
      <c r="B341" s="317">
        <f t="shared" si="0"/>
        <v>15424556</v>
      </c>
      <c r="C341" s="317">
        <f t="shared" si="0"/>
        <v>4888210</v>
      </c>
      <c r="D341" s="316"/>
      <c r="E341" s="252"/>
      <c r="F341" s="253"/>
    </row>
    <row r="342" spans="1:6" s="182" customFormat="1" ht="13.5" customHeight="1">
      <c r="A342" s="186" t="s">
        <v>608</v>
      </c>
      <c r="B342" s="317">
        <f t="shared" si="0"/>
        <v>133819920</v>
      </c>
      <c r="C342" s="317">
        <f t="shared" si="0"/>
        <v>74405505</v>
      </c>
      <c r="D342" s="316"/>
      <c r="E342" s="252"/>
      <c r="F342" s="253"/>
    </row>
    <row r="343" spans="1:6" s="182" customFormat="1" ht="13.5" customHeight="1">
      <c r="A343" s="186" t="s">
        <v>609</v>
      </c>
      <c r="B343" s="317">
        <f t="shared" si="0"/>
        <v>63094272</v>
      </c>
      <c r="C343" s="317">
        <f t="shared" si="0"/>
        <v>77850853</v>
      </c>
      <c r="D343" s="316"/>
      <c r="E343" s="252"/>
      <c r="F343" s="253"/>
    </row>
    <row r="344" spans="1:6" s="182" customFormat="1" ht="13.5" customHeight="1">
      <c r="A344" s="186" t="s">
        <v>610</v>
      </c>
      <c r="B344" s="317">
        <f t="shared" si="0"/>
        <v>624115</v>
      </c>
      <c r="C344" s="317">
        <f t="shared" si="0"/>
        <v>655000</v>
      </c>
      <c r="D344" s="316"/>
      <c r="E344" s="252"/>
      <c r="F344" s="253"/>
    </row>
    <row r="345" spans="1:6" s="182" customFormat="1" ht="13.5" customHeight="1">
      <c r="A345" s="186" t="s">
        <v>660</v>
      </c>
      <c r="B345" s="317">
        <f t="shared" ref="B345:C360" si="1">B304+B264+B224+B183+B143+B103+B63+B23</f>
        <v>0</v>
      </c>
      <c r="C345" s="317">
        <f t="shared" si="1"/>
        <v>0</v>
      </c>
      <c r="D345" s="316"/>
      <c r="E345" s="252"/>
      <c r="F345" s="253"/>
    </row>
    <row r="346" spans="1:6" s="182" customFormat="1" ht="13.5" customHeight="1">
      <c r="A346" s="190" t="s">
        <v>611</v>
      </c>
      <c r="B346" s="317">
        <f t="shared" si="1"/>
        <v>177047927</v>
      </c>
      <c r="C346" s="317">
        <f t="shared" si="1"/>
        <v>171433257</v>
      </c>
      <c r="D346" s="316"/>
      <c r="E346" s="252"/>
      <c r="F346" s="253"/>
    </row>
    <row r="347" spans="1:6" s="182" customFormat="1" ht="13.5" customHeight="1">
      <c r="A347" s="186" t="s">
        <v>666</v>
      </c>
      <c r="B347" s="317">
        <f t="shared" si="1"/>
        <v>71086539</v>
      </c>
      <c r="C347" s="317">
        <f t="shared" si="1"/>
        <v>79656890</v>
      </c>
      <c r="D347" s="316"/>
      <c r="E347" s="252"/>
      <c r="F347" s="253"/>
    </row>
    <row r="348" spans="1:6" s="182" customFormat="1" ht="13.5" customHeight="1">
      <c r="A348" s="186" t="s">
        <v>612</v>
      </c>
      <c r="B348" s="317">
        <f t="shared" si="1"/>
        <v>0</v>
      </c>
      <c r="C348" s="317">
        <f t="shared" si="1"/>
        <v>0</v>
      </c>
      <c r="D348" s="316"/>
      <c r="E348" s="252"/>
      <c r="F348" s="253"/>
    </row>
    <row r="349" spans="1:6" s="182" customFormat="1" ht="13.5" customHeight="1">
      <c r="A349" s="186" t="s">
        <v>613</v>
      </c>
      <c r="B349" s="317">
        <f t="shared" si="1"/>
        <v>2113000</v>
      </c>
      <c r="C349" s="317">
        <f t="shared" si="1"/>
        <v>2143000</v>
      </c>
      <c r="D349" s="316"/>
      <c r="E349" s="252"/>
      <c r="F349" s="253"/>
    </row>
    <row r="350" spans="1:6" s="182" customFormat="1" ht="13.5" customHeight="1">
      <c r="A350" s="262" t="s">
        <v>614</v>
      </c>
      <c r="B350" s="317">
        <f t="shared" si="1"/>
        <v>1117477163</v>
      </c>
      <c r="C350" s="317">
        <f t="shared" si="1"/>
        <v>1010537907</v>
      </c>
      <c r="D350" s="316"/>
      <c r="E350" s="252"/>
      <c r="F350" s="253"/>
    </row>
    <row r="351" spans="1:6" s="182" customFormat="1" ht="13.5" customHeight="1">
      <c r="A351" s="174" t="s">
        <v>615</v>
      </c>
      <c r="B351" s="317">
        <f t="shared" si="1"/>
        <v>0</v>
      </c>
      <c r="C351" s="317">
        <f t="shared" si="1"/>
        <v>0</v>
      </c>
      <c r="D351" s="316"/>
      <c r="E351" s="252"/>
      <c r="F351" s="253"/>
    </row>
    <row r="352" spans="1:6" s="182" customFormat="1" ht="13.5" customHeight="1">
      <c r="A352" s="174" t="s">
        <v>616</v>
      </c>
      <c r="B352" s="317">
        <f t="shared" si="1"/>
        <v>16100608</v>
      </c>
      <c r="C352" s="317">
        <f t="shared" si="1"/>
        <v>12084000</v>
      </c>
      <c r="D352" s="316"/>
      <c r="E352" s="252"/>
      <c r="F352" s="253"/>
    </row>
    <row r="353" spans="1:6" s="182" customFormat="1" ht="13.5" customHeight="1">
      <c r="A353" s="191" t="s">
        <v>617</v>
      </c>
      <c r="B353" s="317">
        <f t="shared" si="1"/>
        <v>16100608</v>
      </c>
      <c r="C353" s="317">
        <f t="shared" si="1"/>
        <v>12084000</v>
      </c>
      <c r="D353" s="316"/>
      <c r="E353" s="252"/>
      <c r="F353" s="253"/>
    </row>
    <row r="354" spans="1:6" s="182" customFormat="1" ht="13.5" customHeight="1">
      <c r="A354" s="186" t="s">
        <v>618</v>
      </c>
      <c r="B354" s="317">
        <f t="shared" si="1"/>
        <v>0</v>
      </c>
      <c r="C354" s="317">
        <f t="shared" si="1"/>
        <v>0</v>
      </c>
      <c r="D354" s="316"/>
      <c r="E354" s="252"/>
      <c r="F354" s="253"/>
    </row>
    <row r="355" spans="1:6" s="182" customFormat="1" ht="13.5" customHeight="1">
      <c r="A355" s="186" t="s">
        <v>661</v>
      </c>
      <c r="B355" s="317">
        <f t="shared" si="1"/>
        <v>0</v>
      </c>
      <c r="C355" s="317">
        <f t="shared" si="1"/>
        <v>0</v>
      </c>
      <c r="D355" s="316"/>
      <c r="E355" s="252"/>
      <c r="F355" s="253"/>
    </row>
    <row r="356" spans="1:6" s="182" customFormat="1" ht="13.5" customHeight="1">
      <c r="A356" s="186" t="s">
        <v>619</v>
      </c>
      <c r="B356" s="317">
        <f t="shared" si="1"/>
        <v>0</v>
      </c>
      <c r="C356" s="317">
        <f t="shared" si="1"/>
        <v>0</v>
      </c>
      <c r="D356" s="316"/>
      <c r="E356" s="252"/>
      <c r="F356" s="253"/>
    </row>
    <row r="357" spans="1:6" s="182" customFormat="1" ht="13.5" customHeight="1">
      <c r="A357" s="174" t="s">
        <v>620</v>
      </c>
      <c r="B357" s="317">
        <f t="shared" si="1"/>
        <v>0</v>
      </c>
      <c r="C357" s="317">
        <f t="shared" si="1"/>
        <v>900000</v>
      </c>
      <c r="D357" s="316"/>
      <c r="E357" s="252"/>
      <c r="F357" s="253"/>
    </row>
    <row r="358" spans="1:6" s="182" customFormat="1" ht="13.5" customHeight="1">
      <c r="A358" s="174" t="s">
        <v>621</v>
      </c>
      <c r="B358" s="317"/>
      <c r="C358" s="317">
        <f t="shared" si="1"/>
        <v>2100000</v>
      </c>
      <c r="D358" s="316"/>
      <c r="E358" s="252"/>
      <c r="F358" s="253"/>
    </row>
    <row r="359" spans="1:6" s="182" customFormat="1" ht="13.5" customHeight="1">
      <c r="A359" s="174" t="s">
        <v>622</v>
      </c>
      <c r="B359" s="317">
        <f t="shared" si="1"/>
        <v>0</v>
      </c>
      <c r="C359" s="317">
        <f t="shared" si="1"/>
        <v>0</v>
      </c>
      <c r="D359" s="316"/>
      <c r="E359" s="252"/>
      <c r="F359" s="253"/>
    </row>
    <row r="360" spans="1:6" ht="13.5" customHeight="1">
      <c r="A360" s="186" t="s">
        <v>623</v>
      </c>
      <c r="B360" s="317">
        <f t="shared" si="1"/>
        <v>0</v>
      </c>
      <c r="C360" s="317">
        <f t="shared" si="1"/>
        <v>0</v>
      </c>
      <c r="D360" s="316"/>
      <c r="E360" s="245"/>
      <c r="F360" s="241"/>
    </row>
    <row r="361" spans="1:6" ht="13.5" customHeight="1">
      <c r="A361" s="186" t="s">
        <v>624</v>
      </c>
      <c r="B361" s="317">
        <f t="shared" ref="B361:C366" si="2">B320+B280+B240+B199+B159+B119+B79+B39</f>
        <v>0</v>
      </c>
      <c r="C361" s="317">
        <f t="shared" si="2"/>
        <v>0</v>
      </c>
      <c r="D361" s="316"/>
      <c r="E361" s="245"/>
      <c r="F361" s="241"/>
    </row>
    <row r="362" spans="1:6" ht="13.5" customHeight="1">
      <c r="A362" s="186" t="s">
        <v>625</v>
      </c>
      <c r="B362" s="317">
        <f t="shared" si="2"/>
        <v>0</v>
      </c>
      <c r="C362" s="317">
        <f t="shared" si="2"/>
        <v>0</v>
      </c>
      <c r="D362" s="316"/>
      <c r="E362" s="245"/>
      <c r="F362" s="241"/>
    </row>
    <row r="363" spans="1:6" ht="13.5" customHeight="1">
      <c r="A363" s="186" t="s">
        <v>626</v>
      </c>
      <c r="B363" s="317">
        <f t="shared" si="2"/>
        <v>0</v>
      </c>
      <c r="C363" s="317">
        <f t="shared" si="2"/>
        <v>0</v>
      </c>
      <c r="D363" s="316"/>
      <c r="E363" s="245"/>
      <c r="F363" s="241"/>
    </row>
    <row r="364" spans="1:6" ht="13.5" customHeight="1">
      <c r="A364" s="186" t="s">
        <v>627</v>
      </c>
      <c r="B364" s="317">
        <f t="shared" si="2"/>
        <v>0</v>
      </c>
      <c r="C364" s="317">
        <f t="shared" si="2"/>
        <v>0</v>
      </c>
      <c r="D364" s="316"/>
      <c r="E364" s="245"/>
      <c r="F364" s="241"/>
    </row>
    <row r="365" spans="1:6" ht="13.5" customHeight="1">
      <c r="A365" s="174" t="s">
        <v>628</v>
      </c>
      <c r="B365" s="317">
        <f t="shared" si="2"/>
        <v>0</v>
      </c>
      <c r="C365" s="317">
        <f t="shared" si="2"/>
        <v>0</v>
      </c>
      <c r="D365" s="316"/>
      <c r="E365" s="245"/>
      <c r="F365" s="241"/>
    </row>
    <row r="366" spans="1:6" ht="13.5" customHeight="1">
      <c r="A366" s="180" t="s">
        <v>629</v>
      </c>
      <c r="B366" s="317">
        <f t="shared" si="2"/>
        <v>3212030614</v>
      </c>
      <c r="C366" s="317">
        <f t="shared" si="2"/>
        <v>3527205608</v>
      </c>
      <c r="D366" s="316"/>
      <c r="E366" s="245"/>
      <c r="F366" s="241"/>
    </row>
    <row r="367" spans="1:6" ht="21" customHeight="1">
      <c r="A367" s="186"/>
      <c r="B367" s="318"/>
      <c r="C367" s="318"/>
      <c r="D367" s="318"/>
      <c r="E367" s="245"/>
      <c r="F367" s="241"/>
    </row>
    <row r="368" spans="1:6" ht="13.5" customHeight="1">
      <c r="A368" s="192" t="s">
        <v>637</v>
      </c>
      <c r="B368" s="318"/>
      <c r="C368" s="318"/>
      <c r="D368" s="318"/>
      <c r="E368" s="245"/>
      <c r="F368" s="241"/>
    </row>
    <row r="369" spans="1:7" ht="13.5" customHeight="1">
      <c r="A369" s="175" t="s">
        <v>596</v>
      </c>
      <c r="B369" s="318">
        <v>316809621</v>
      </c>
      <c r="C369" s="318">
        <v>337008588</v>
      </c>
      <c r="D369" s="318"/>
      <c r="E369" s="319"/>
      <c r="F369" s="241"/>
      <c r="G369" s="241"/>
    </row>
    <row r="370" spans="1:7" ht="13.5" customHeight="1">
      <c r="A370" s="175" t="s">
        <v>597</v>
      </c>
      <c r="B370" s="318">
        <v>40969248</v>
      </c>
      <c r="C370" s="318">
        <v>47106042</v>
      </c>
      <c r="D370" s="318"/>
      <c r="E370" s="319"/>
      <c r="F370" s="241"/>
      <c r="G370" s="241"/>
    </row>
    <row r="371" spans="1:7" ht="13.5" customHeight="1">
      <c r="A371" s="175" t="s">
        <v>598</v>
      </c>
      <c r="B371" s="318"/>
      <c r="C371" s="318"/>
      <c r="D371" s="318"/>
      <c r="E371" s="319"/>
      <c r="F371" s="241"/>
      <c r="G371" s="241"/>
    </row>
    <row r="372" spans="1:7" ht="13.5" customHeight="1">
      <c r="A372" s="246" t="s">
        <v>599</v>
      </c>
      <c r="B372" s="318">
        <v>1700000</v>
      </c>
      <c r="C372" s="318">
        <v>1000000</v>
      </c>
      <c r="D372" s="318"/>
      <c r="E372" s="319"/>
      <c r="F372" s="241"/>
      <c r="G372" s="241"/>
    </row>
    <row r="373" spans="1:7" ht="13.5" customHeight="1">
      <c r="A373" s="246" t="s">
        <v>600</v>
      </c>
      <c r="B373" s="318">
        <v>6600000</v>
      </c>
      <c r="C373" s="318">
        <v>7000000</v>
      </c>
      <c r="D373" s="318"/>
      <c r="E373" s="319"/>
      <c r="F373" s="241"/>
      <c r="G373" s="241"/>
    </row>
    <row r="374" spans="1:7" ht="13.5" customHeight="1">
      <c r="A374" s="246" t="s">
        <v>601</v>
      </c>
      <c r="B374" s="318"/>
      <c r="C374" s="318"/>
      <c r="D374" s="318"/>
      <c r="E374" s="319"/>
      <c r="F374" s="241"/>
      <c r="G374" s="241"/>
    </row>
    <row r="375" spans="1:7" ht="13.5" customHeight="1">
      <c r="A375" s="246" t="s">
        <v>602</v>
      </c>
      <c r="B375" s="318">
        <v>1000000</v>
      </c>
      <c r="C375" s="318">
        <v>1700000</v>
      </c>
      <c r="D375" s="318"/>
      <c r="E375" s="319"/>
      <c r="F375" s="241"/>
      <c r="G375" s="241"/>
    </row>
    <row r="376" spans="1:7" ht="13.5" customHeight="1">
      <c r="A376" s="246" t="s">
        <v>603</v>
      </c>
      <c r="B376" s="318">
        <v>2500000</v>
      </c>
      <c r="C376" s="318">
        <v>2650000</v>
      </c>
      <c r="D376" s="318"/>
      <c r="E376" s="319"/>
      <c r="F376" s="241"/>
      <c r="G376" s="241"/>
    </row>
    <row r="377" spans="1:7" ht="13.5" customHeight="1">
      <c r="A377" s="246" t="s">
        <v>604</v>
      </c>
      <c r="B377" s="318">
        <v>20842968</v>
      </c>
      <c r="C377" s="318">
        <v>15035890</v>
      </c>
      <c r="D377" s="318"/>
      <c r="E377" s="319"/>
      <c r="F377" s="241"/>
      <c r="G377" s="241"/>
    </row>
    <row r="378" spans="1:7" ht="13.5" customHeight="1">
      <c r="A378" s="246" t="s">
        <v>649</v>
      </c>
      <c r="B378" s="318"/>
      <c r="C378" s="318"/>
      <c r="D378" s="318"/>
      <c r="E378" s="319"/>
      <c r="F378" s="241"/>
      <c r="G378" s="241"/>
    </row>
    <row r="379" spans="1:7" ht="13.5" customHeight="1">
      <c r="A379" s="246" t="s">
        <v>605</v>
      </c>
      <c r="B379" s="318">
        <v>3500000</v>
      </c>
      <c r="C379" s="318">
        <v>4000000</v>
      </c>
      <c r="D379" s="318"/>
      <c r="E379" s="319"/>
      <c r="F379" s="241"/>
      <c r="G379" s="241"/>
    </row>
    <row r="380" spans="1:7" ht="13.5" customHeight="1">
      <c r="A380" s="246" t="s">
        <v>606</v>
      </c>
      <c r="B380" s="318">
        <v>1000000</v>
      </c>
      <c r="C380" s="318">
        <v>1000000</v>
      </c>
      <c r="D380" s="318"/>
      <c r="E380" s="319"/>
      <c r="F380" s="241"/>
      <c r="G380" s="241"/>
    </row>
    <row r="381" spans="1:7" ht="13.5" customHeight="1">
      <c r="A381" s="246" t="s">
        <v>607</v>
      </c>
      <c r="B381" s="318"/>
      <c r="C381" s="318"/>
      <c r="D381" s="318"/>
      <c r="E381" s="319"/>
      <c r="F381" s="241"/>
      <c r="G381" s="241"/>
    </row>
    <row r="382" spans="1:7" ht="13.5" customHeight="1">
      <c r="A382" s="246" t="s">
        <v>608</v>
      </c>
      <c r="B382" s="318">
        <v>2018000</v>
      </c>
      <c r="C382" s="318">
        <v>2146000</v>
      </c>
      <c r="D382" s="318"/>
      <c r="E382" s="319"/>
      <c r="F382" s="241"/>
      <c r="G382" s="241"/>
    </row>
    <row r="383" spans="1:7" ht="13.5" customHeight="1">
      <c r="A383" s="246" t="s">
        <v>609</v>
      </c>
      <c r="B383" s="318">
        <v>11300000</v>
      </c>
      <c r="C383" s="318">
        <v>10366110</v>
      </c>
      <c r="D383" s="318"/>
      <c r="E383" s="319"/>
      <c r="F383" s="241"/>
      <c r="G383" s="241"/>
    </row>
    <row r="384" spans="1:7" ht="13.5" customHeight="1">
      <c r="A384" s="246" t="s">
        <v>610</v>
      </c>
      <c r="B384" s="318">
        <v>200000</v>
      </c>
      <c r="C384" s="318">
        <v>100000</v>
      </c>
      <c r="D384" s="318"/>
      <c r="E384" s="319"/>
      <c r="F384" s="241"/>
      <c r="G384" s="241"/>
    </row>
    <row r="385" spans="1:7" ht="13.5" customHeight="1">
      <c r="A385" s="246" t="s">
        <v>660</v>
      </c>
      <c r="B385" s="318">
        <v>150000</v>
      </c>
      <c r="C385" s="318">
        <v>50000</v>
      </c>
      <c r="D385" s="318"/>
      <c r="E385" s="319"/>
      <c r="F385" s="241"/>
      <c r="G385" s="241"/>
    </row>
    <row r="386" spans="1:7" ht="13.5" customHeight="1">
      <c r="A386" s="247" t="s">
        <v>611</v>
      </c>
      <c r="B386" s="318">
        <v>14295190</v>
      </c>
      <c r="C386" s="318">
        <v>13195000</v>
      </c>
      <c r="D386" s="318"/>
      <c r="E386" s="319"/>
      <c r="F386" s="241"/>
      <c r="G386" s="241"/>
    </row>
    <row r="387" spans="1:7" ht="13.5" customHeight="1">
      <c r="A387" s="246" t="s">
        <v>666</v>
      </c>
      <c r="B387" s="318">
        <v>400000</v>
      </c>
      <c r="C387" s="318">
        <v>330000</v>
      </c>
      <c r="D387" s="318"/>
      <c r="E387" s="319"/>
      <c r="F387" s="241"/>
      <c r="G387" s="241"/>
    </row>
    <row r="388" spans="1:7" ht="13.5" customHeight="1">
      <c r="A388" s="246" t="s">
        <v>612</v>
      </c>
      <c r="B388" s="318"/>
      <c r="C388" s="318"/>
      <c r="D388" s="318"/>
      <c r="E388" s="319"/>
      <c r="F388" s="241"/>
      <c r="G388" s="241"/>
    </row>
    <row r="389" spans="1:7" ht="13.5" customHeight="1">
      <c r="A389" s="246" t="s">
        <v>613</v>
      </c>
      <c r="B389" s="318">
        <v>1510000</v>
      </c>
      <c r="C389" s="318">
        <v>2000000</v>
      </c>
      <c r="D389" s="318"/>
      <c r="E389" s="319"/>
      <c r="F389" s="241"/>
      <c r="G389" s="241"/>
    </row>
    <row r="390" spans="1:7" ht="13.5" customHeight="1">
      <c r="A390" s="177" t="s">
        <v>614</v>
      </c>
      <c r="B390" s="316">
        <f>SUM(B372:B389)</f>
        <v>67016158</v>
      </c>
      <c r="C390" s="316">
        <f>SUM(C372:C389)</f>
        <v>60573000</v>
      </c>
      <c r="D390" s="316"/>
      <c r="E390" s="320"/>
      <c r="F390" s="241"/>
      <c r="G390" s="241"/>
    </row>
    <row r="391" spans="1:7" ht="13.5" customHeight="1">
      <c r="A391" s="175" t="s">
        <v>615</v>
      </c>
      <c r="B391" s="318"/>
      <c r="C391" s="318"/>
      <c r="D391" s="318"/>
      <c r="E391" s="245"/>
      <c r="F391" s="241"/>
    </row>
    <row r="392" spans="1:7" ht="13.5" customHeight="1">
      <c r="A392" s="175" t="s">
        <v>616</v>
      </c>
      <c r="B392" s="318">
        <v>190000</v>
      </c>
      <c r="C392" s="318">
        <v>190000</v>
      </c>
      <c r="D392" s="318"/>
      <c r="E392" s="245"/>
      <c r="F392" s="241"/>
    </row>
    <row r="393" spans="1:7" ht="13.5" customHeight="1">
      <c r="A393" s="179" t="s">
        <v>617</v>
      </c>
      <c r="B393" s="318"/>
      <c r="C393" s="318"/>
      <c r="D393" s="318"/>
      <c r="E393" s="245"/>
      <c r="F393" s="241"/>
    </row>
    <row r="394" spans="1:7" ht="13.5" customHeight="1">
      <c r="A394" s="246" t="s">
        <v>618</v>
      </c>
      <c r="B394" s="318"/>
      <c r="C394" s="318"/>
      <c r="D394" s="318"/>
      <c r="E394" s="245"/>
      <c r="F394" s="241"/>
    </row>
    <row r="395" spans="1:7" ht="13.5" customHeight="1">
      <c r="A395" s="246" t="s">
        <v>661</v>
      </c>
      <c r="B395" s="318">
        <v>190000</v>
      </c>
      <c r="C395" s="318">
        <v>190000</v>
      </c>
      <c r="D395" s="318"/>
      <c r="E395" s="245"/>
      <c r="F395" s="241"/>
    </row>
    <row r="396" spans="1:7" ht="13.5" customHeight="1">
      <c r="A396" s="246" t="s">
        <v>619</v>
      </c>
      <c r="B396" s="318"/>
      <c r="C396" s="318"/>
      <c r="D396" s="318"/>
      <c r="E396" s="245"/>
      <c r="F396" s="241"/>
    </row>
    <row r="397" spans="1:7" ht="13.5" customHeight="1">
      <c r="A397" s="175" t="s">
        <v>620</v>
      </c>
      <c r="B397" s="318"/>
      <c r="C397" s="318"/>
      <c r="D397" s="318"/>
      <c r="E397" s="245"/>
      <c r="F397" s="241"/>
    </row>
    <row r="398" spans="1:7" ht="13.5" customHeight="1">
      <c r="A398" s="175" t="s">
        <v>621</v>
      </c>
      <c r="B398" s="318"/>
      <c r="C398" s="318"/>
      <c r="D398" s="318"/>
      <c r="E398" s="245"/>
      <c r="F398" s="241"/>
    </row>
    <row r="399" spans="1:7" ht="13.5" customHeight="1">
      <c r="A399" s="175" t="s">
        <v>622</v>
      </c>
      <c r="B399" s="318"/>
      <c r="C399" s="318"/>
      <c r="D399" s="318"/>
      <c r="E399" s="245"/>
      <c r="F399" s="241"/>
    </row>
    <row r="400" spans="1:7" ht="13.5" customHeight="1">
      <c r="A400" s="246" t="s">
        <v>623</v>
      </c>
      <c r="B400" s="318"/>
      <c r="C400" s="318"/>
      <c r="D400" s="318"/>
      <c r="E400" s="245"/>
      <c r="F400" s="241"/>
    </row>
    <row r="401" spans="1:6" ht="13.5" customHeight="1">
      <c r="A401" s="246" t="s">
        <v>624</v>
      </c>
      <c r="B401" s="318"/>
      <c r="C401" s="318"/>
      <c r="D401" s="318"/>
      <c r="E401" s="245"/>
      <c r="F401" s="241"/>
    </row>
    <row r="402" spans="1:6" ht="13.5" customHeight="1">
      <c r="A402" s="246" t="s">
        <v>625</v>
      </c>
      <c r="B402" s="318"/>
      <c r="C402" s="318"/>
      <c r="D402" s="318"/>
      <c r="E402" s="245"/>
      <c r="F402" s="241"/>
    </row>
    <row r="403" spans="1:6" ht="13.5" customHeight="1">
      <c r="A403" s="246" t="s">
        <v>626</v>
      </c>
      <c r="B403" s="318"/>
      <c r="C403" s="318"/>
      <c r="D403" s="318"/>
      <c r="E403" s="245"/>
      <c r="F403" s="241"/>
    </row>
    <row r="404" spans="1:6" ht="13.5" customHeight="1">
      <c r="A404" s="246" t="s">
        <v>627</v>
      </c>
      <c r="B404" s="318"/>
      <c r="C404" s="318"/>
      <c r="D404" s="318"/>
      <c r="E404" s="245"/>
      <c r="F404" s="241"/>
    </row>
    <row r="405" spans="1:6" ht="13.5" customHeight="1">
      <c r="A405" s="175" t="s">
        <v>628</v>
      </c>
      <c r="B405" s="318"/>
      <c r="C405" s="318"/>
      <c r="D405" s="318"/>
      <c r="E405" s="245"/>
      <c r="F405" s="241"/>
    </row>
    <row r="406" spans="1:6" ht="13.5" customHeight="1">
      <c r="A406" s="180" t="s">
        <v>629</v>
      </c>
      <c r="B406" s="316">
        <f>B390+B369+B370+B394+B392+D395+D397+D398</f>
        <v>424985027</v>
      </c>
      <c r="C406" s="316">
        <f>C390+C369+C370+C394+C392+E395+E397+E398</f>
        <v>444877630</v>
      </c>
      <c r="D406" s="317"/>
      <c r="E406" s="245"/>
      <c r="F406" s="241"/>
    </row>
    <row r="407" spans="1:6" ht="13.5" customHeight="1">
      <c r="A407" s="180"/>
      <c r="B407" s="260"/>
      <c r="C407" s="260"/>
      <c r="D407" s="321"/>
      <c r="E407" s="245"/>
      <c r="F407" s="241"/>
    </row>
    <row r="408" spans="1:6" ht="13.5" customHeight="1">
      <c r="A408" s="186" t="s">
        <v>638</v>
      </c>
      <c r="B408" s="260"/>
      <c r="C408" s="260"/>
      <c r="D408" s="321"/>
      <c r="E408" s="245"/>
      <c r="F408" s="241"/>
    </row>
    <row r="409" spans="1:6" ht="13.5" customHeight="1">
      <c r="A409" s="175" t="s">
        <v>596</v>
      </c>
      <c r="B409" s="316">
        <v>53665896</v>
      </c>
      <c r="C409" s="316">
        <v>56501670</v>
      </c>
      <c r="D409" s="321"/>
      <c r="E409" s="319"/>
      <c r="F409" s="241"/>
    </row>
    <row r="410" spans="1:6" ht="13.5" customHeight="1">
      <c r="A410" s="175" t="s">
        <v>597</v>
      </c>
      <c r="B410" s="316">
        <v>6976568</v>
      </c>
      <c r="C410" s="316">
        <v>7462405</v>
      </c>
      <c r="D410" s="321"/>
      <c r="E410" s="319"/>
      <c r="F410" s="241"/>
    </row>
    <row r="411" spans="1:6" ht="13.5" customHeight="1">
      <c r="A411" s="175" t="s">
        <v>598</v>
      </c>
      <c r="B411" s="318"/>
      <c r="C411" s="318"/>
      <c r="D411" s="321"/>
      <c r="E411" s="319"/>
      <c r="F411" s="241"/>
    </row>
    <row r="412" spans="1:6" ht="13.5" customHeight="1">
      <c r="A412" s="246" t="s">
        <v>599</v>
      </c>
      <c r="B412" s="318"/>
      <c r="C412" s="318"/>
      <c r="D412" s="321"/>
      <c r="E412" s="319"/>
      <c r="F412" s="241"/>
    </row>
    <row r="413" spans="1:6" ht="13.5" customHeight="1">
      <c r="A413" s="246" t="s">
        <v>600</v>
      </c>
      <c r="B413" s="318">
        <v>1953267</v>
      </c>
      <c r="C413" s="318">
        <v>2500000</v>
      </c>
      <c r="D413" s="321"/>
      <c r="E413" s="319"/>
      <c r="F413" s="241"/>
    </row>
    <row r="414" spans="1:6" ht="13.5" customHeight="1">
      <c r="A414" s="246" t="s">
        <v>601</v>
      </c>
      <c r="B414" s="318"/>
      <c r="C414" s="318"/>
      <c r="D414" s="321"/>
      <c r="E414" s="319"/>
      <c r="F414" s="241"/>
    </row>
    <row r="415" spans="1:6" ht="13.5" customHeight="1">
      <c r="A415" s="246" t="s">
        <v>602</v>
      </c>
      <c r="B415" s="318"/>
      <c r="C415" s="318"/>
      <c r="D415" s="321"/>
      <c r="E415" s="319"/>
      <c r="F415" s="241"/>
    </row>
    <row r="416" spans="1:6" ht="13.5" customHeight="1">
      <c r="A416" s="246" t="s">
        <v>603</v>
      </c>
      <c r="B416" s="318">
        <v>200000</v>
      </c>
      <c r="C416" s="318">
        <v>200000</v>
      </c>
      <c r="D416" s="321"/>
      <c r="E416" s="319"/>
      <c r="F416" s="241"/>
    </row>
    <row r="417" spans="1:6" ht="13.5" customHeight="1">
      <c r="A417" s="246" t="s">
        <v>604</v>
      </c>
      <c r="B417" s="318">
        <v>157273085</v>
      </c>
      <c r="C417" s="318">
        <v>180000000</v>
      </c>
      <c r="D417" s="318"/>
      <c r="E417" s="319"/>
      <c r="F417" s="241"/>
    </row>
    <row r="418" spans="1:6" ht="13.5" customHeight="1">
      <c r="A418" s="246" t="s">
        <v>649</v>
      </c>
      <c r="B418" s="318"/>
      <c r="C418" s="318"/>
      <c r="D418" s="318"/>
      <c r="E418" s="319"/>
      <c r="F418" s="241"/>
    </row>
    <row r="419" spans="1:6" ht="13.5" customHeight="1">
      <c r="A419" s="246" t="s">
        <v>605</v>
      </c>
      <c r="B419" s="318"/>
      <c r="C419" s="318"/>
      <c r="D419" s="318"/>
      <c r="E419" s="319"/>
      <c r="F419" s="241"/>
    </row>
    <row r="420" spans="1:6" ht="13.5" customHeight="1">
      <c r="A420" s="246" t="s">
        <v>606</v>
      </c>
      <c r="B420" s="318">
        <v>8000000</v>
      </c>
      <c r="C420" s="318">
        <v>8000000</v>
      </c>
      <c r="D420" s="318"/>
      <c r="E420" s="319"/>
      <c r="F420" s="241"/>
    </row>
    <row r="421" spans="1:6" ht="13.5" customHeight="1">
      <c r="A421" s="246" t="s">
        <v>607</v>
      </c>
      <c r="B421" s="318"/>
      <c r="C421" s="318"/>
      <c r="D421" s="318"/>
      <c r="E421" s="319"/>
      <c r="F421" s="241"/>
    </row>
    <row r="422" spans="1:6" ht="13.5" customHeight="1">
      <c r="A422" s="246" t="s">
        <v>608</v>
      </c>
      <c r="B422" s="318">
        <v>13143914</v>
      </c>
      <c r="C422" s="318">
        <v>20000000</v>
      </c>
      <c r="D422" s="318"/>
      <c r="E422" s="319"/>
      <c r="F422" s="241"/>
    </row>
    <row r="423" spans="1:6" ht="13.5" customHeight="1">
      <c r="A423" s="246" t="s">
        <v>609</v>
      </c>
      <c r="B423" s="318">
        <v>30062205</v>
      </c>
      <c r="C423" s="318"/>
      <c r="D423" s="318"/>
      <c r="E423" s="319"/>
      <c r="F423" s="241"/>
    </row>
    <row r="424" spans="1:6" ht="13.5" customHeight="1">
      <c r="A424" s="246" t="s">
        <v>610</v>
      </c>
      <c r="B424" s="318"/>
      <c r="C424" s="318"/>
      <c r="D424" s="318"/>
      <c r="E424" s="319"/>
      <c r="F424" s="241"/>
    </row>
    <row r="425" spans="1:6" ht="13.5" customHeight="1">
      <c r="A425" s="246" t="s">
        <v>660</v>
      </c>
      <c r="B425" s="318">
        <v>500000</v>
      </c>
      <c r="C425" s="318">
        <v>500000</v>
      </c>
      <c r="D425" s="318"/>
      <c r="E425" s="319"/>
      <c r="F425" s="241"/>
    </row>
    <row r="426" spans="1:6" ht="13.5" customHeight="1">
      <c r="A426" s="247" t="s">
        <v>611</v>
      </c>
      <c r="B426" s="318">
        <v>51400519</v>
      </c>
      <c r="C426" s="318">
        <v>62500000</v>
      </c>
      <c r="D426" s="318"/>
      <c r="E426" s="319"/>
      <c r="F426" s="241"/>
    </row>
    <row r="427" spans="1:6" ht="13.5" customHeight="1">
      <c r="A427" s="246" t="s">
        <v>666</v>
      </c>
      <c r="B427" s="318">
        <v>42547000</v>
      </c>
      <c r="C427" s="318">
        <v>48247000</v>
      </c>
      <c r="D427" s="318"/>
      <c r="E427" s="319"/>
      <c r="F427" s="241"/>
    </row>
    <row r="428" spans="1:6" ht="13.5" customHeight="1">
      <c r="A428" s="246" t="s">
        <v>695</v>
      </c>
      <c r="B428" s="318">
        <v>38496000</v>
      </c>
      <c r="C428" s="318">
        <v>58600000</v>
      </c>
      <c r="D428" s="318"/>
      <c r="E428" s="319"/>
      <c r="F428" s="241"/>
    </row>
    <row r="429" spans="1:6" ht="13.5" customHeight="1">
      <c r="A429" s="246" t="s">
        <v>613</v>
      </c>
      <c r="B429" s="318">
        <v>16596142</v>
      </c>
      <c r="C429" s="318">
        <v>26504389</v>
      </c>
      <c r="D429" s="318"/>
      <c r="E429" s="319"/>
      <c r="F429" s="241"/>
    </row>
    <row r="430" spans="1:6" ht="13.5" customHeight="1">
      <c r="A430" s="177" t="s">
        <v>614</v>
      </c>
      <c r="B430" s="316">
        <f>SUM(B412:B429)</f>
        <v>360172132</v>
      </c>
      <c r="C430" s="316">
        <f>SUM(C412:C429)</f>
        <v>407051389</v>
      </c>
      <c r="D430" s="322"/>
      <c r="E430" s="323">
        <f>E411</f>
        <v>0</v>
      </c>
      <c r="F430" s="241"/>
    </row>
    <row r="431" spans="1:6" ht="13.5" customHeight="1">
      <c r="A431" s="175" t="s">
        <v>615</v>
      </c>
      <c r="B431" s="316">
        <v>44800000</v>
      </c>
      <c r="C431" s="316">
        <v>49900000</v>
      </c>
      <c r="D431" s="321"/>
      <c r="E431" s="245"/>
      <c r="F431" s="241"/>
    </row>
    <row r="432" spans="1:6" ht="13.5" customHeight="1">
      <c r="A432" s="175" t="s">
        <v>616</v>
      </c>
      <c r="B432" s="316">
        <v>212594407</v>
      </c>
      <c r="C432" s="316">
        <v>210557270</v>
      </c>
      <c r="D432" s="321"/>
      <c r="E432" s="245"/>
      <c r="F432" s="241"/>
    </row>
    <row r="433" spans="1:6" ht="13.5" customHeight="1">
      <c r="A433" s="179" t="s">
        <v>617</v>
      </c>
      <c r="B433" s="318">
        <v>45607867</v>
      </c>
      <c r="C433" s="318"/>
      <c r="D433" s="321"/>
      <c r="E433" s="245"/>
      <c r="F433" s="241"/>
    </row>
    <row r="434" spans="1:6" ht="13.5" customHeight="1">
      <c r="A434" s="246" t="s">
        <v>618</v>
      </c>
      <c r="B434" s="318"/>
      <c r="C434" s="318"/>
      <c r="D434" s="321"/>
      <c r="E434" s="245"/>
      <c r="F434" s="241"/>
    </row>
    <row r="435" spans="1:6" ht="13.5" customHeight="1">
      <c r="A435" s="246" t="s">
        <v>661</v>
      </c>
      <c r="B435" s="318">
        <v>166986540</v>
      </c>
      <c r="C435" s="318">
        <v>210557270</v>
      </c>
      <c r="D435" s="321"/>
      <c r="E435" s="245"/>
      <c r="F435" s="241"/>
    </row>
    <row r="436" spans="1:6" ht="13.5" customHeight="1">
      <c r="A436" s="246" t="s">
        <v>619</v>
      </c>
      <c r="B436" s="318"/>
      <c r="C436" s="318"/>
      <c r="D436" s="321"/>
      <c r="E436" s="245"/>
      <c r="F436" s="241"/>
    </row>
    <row r="437" spans="1:6" ht="13.5" customHeight="1">
      <c r="A437" s="175" t="s">
        <v>620</v>
      </c>
      <c r="B437" s="316">
        <v>243000000</v>
      </c>
      <c r="C437" s="316">
        <v>465394000</v>
      </c>
      <c r="D437" s="321"/>
      <c r="E437" s="245"/>
      <c r="F437" s="241"/>
    </row>
    <row r="438" spans="1:6" ht="13.5" customHeight="1">
      <c r="A438" s="175" t="s">
        <v>621</v>
      </c>
      <c r="B438" s="316"/>
      <c r="C438" s="316"/>
      <c r="D438" s="321"/>
      <c r="E438" s="245"/>
      <c r="F438" s="241"/>
    </row>
    <row r="439" spans="1:6" ht="13.5" customHeight="1">
      <c r="A439" s="175" t="s">
        <v>622</v>
      </c>
      <c r="B439" s="316">
        <v>10000000</v>
      </c>
      <c r="C439" s="316">
        <v>10000000</v>
      </c>
      <c r="D439" s="321"/>
      <c r="E439" s="245"/>
      <c r="F439" s="241"/>
    </row>
    <row r="440" spans="1:6" ht="13.5" customHeight="1">
      <c r="A440" s="246" t="s">
        <v>623</v>
      </c>
      <c r="B440" s="318"/>
      <c r="C440" s="318"/>
      <c r="D440" s="321"/>
      <c r="E440" s="245"/>
      <c r="F440" s="241"/>
    </row>
    <row r="441" spans="1:6" ht="13.5" customHeight="1">
      <c r="A441" s="246" t="s">
        <v>624</v>
      </c>
      <c r="B441" s="318"/>
      <c r="C441" s="318"/>
      <c r="D441" s="321"/>
      <c r="E441" s="245"/>
      <c r="F441" s="241"/>
    </row>
    <row r="442" spans="1:6" ht="13.5" customHeight="1">
      <c r="A442" s="246" t="s">
        <v>625</v>
      </c>
      <c r="B442" s="318">
        <v>5000000</v>
      </c>
      <c r="C442" s="318">
        <v>5000000</v>
      </c>
      <c r="D442" s="321"/>
      <c r="E442" s="245"/>
      <c r="F442" s="241"/>
    </row>
    <row r="443" spans="1:6" ht="13.5" customHeight="1">
      <c r="A443" s="246" t="s">
        <v>626</v>
      </c>
      <c r="B443" s="318"/>
      <c r="C443" s="318"/>
      <c r="D443" s="321"/>
      <c r="E443" s="245"/>
      <c r="F443" s="241"/>
    </row>
    <row r="444" spans="1:6" ht="13.5" customHeight="1">
      <c r="A444" s="246" t="s">
        <v>627</v>
      </c>
      <c r="B444" s="318">
        <v>5000000</v>
      </c>
      <c r="C444" s="318">
        <v>5000000</v>
      </c>
      <c r="D444" s="321"/>
      <c r="E444" s="245"/>
      <c r="F444" s="241"/>
    </row>
    <row r="445" spans="1:6" ht="13.5" customHeight="1">
      <c r="A445" s="175" t="s">
        <v>628</v>
      </c>
      <c r="B445" s="316"/>
      <c r="C445" s="316"/>
      <c r="D445" s="321"/>
      <c r="E445" s="245"/>
      <c r="F445" s="241"/>
    </row>
    <row r="446" spans="1:6" ht="13.5" customHeight="1">
      <c r="A446" s="246" t="s">
        <v>403</v>
      </c>
      <c r="B446" s="316">
        <v>744761993</v>
      </c>
      <c r="C446" s="316">
        <v>868710699</v>
      </c>
      <c r="D446" s="321"/>
      <c r="E446" s="245"/>
      <c r="F446" s="241"/>
    </row>
    <row r="447" spans="1:6" ht="13.5" customHeight="1">
      <c r="A447" s="180" t="s">
        <v>629</v>
      </c>
      <c r="B447" s="316">
        <f>B446+B439+B438+B437+B432+B431+B409+B410+B430</f>
        <v>1675970996</v>
      </c>
      <c r="C447" s="316">
        <f>C446+C439+C438+C437+C432+C431+C409+C410+C430</f>
        <v>2075577433</v>
      </c>
      <c r="D447" s="317"/>
      <c r="E447" s="245"/>
      <c r="F447" s="241"/>
    </row>
    <row r="448" spans="1:6" ht="13.5" customHeight="1">
      <c r="B448" s="318"/>
      <c r="C448" s="318"/>
      <c r="D448" s="321"/>
      <c r="E448" s="245"/>
      <c r="F448" s="241"/>
    </row>
    <row r="449" spans="1:6" ht="13.5" customHeight="1">
      <c r="A449" s="174" t="s">
        <v>639</v>
      </c>
      <c r="B449" s="318"/>
      <c r="C449" s="318"/>
      <c r="D449" s="321"/>
      <c r="E449" s="245"/>
      <c r="F449" s="241"/>
    </row>
    <row r="450" spans="1:6" ht="13.5" customHeight="1">
      <c r="A450" s="175" t="s">
        <v>596</v>
      </c>
      <c r="B450" s="457">
        <v>2244000</v>
      </c>
      <c r="C450" s="457">
        <v>2440000</v>
      </c>
      <c r="D450" s="318"/>
      <c r="E450" s="245"/>
      <c r="F450" s="241"/>
    </row>
    <row r="451" spans="1:6" ht="13.5" customHeight="1">
      <c r="A451" s="175" t="s">
        <v>597</v>
      </c>
      <c r="B451" s="457">
        <v>292000</v>
      </c>
      <c r="C451" s="457">
        <v>320000</v>
      </c>
      <c r="D451" s="318"/>
      <c r="E451" s="245"/>
      <c r="F451" s="241"/>
    </row>
    <row r="452" spans="1:6" ht="13.5" customHeight="1">
      <c r="A452" s="175" t="s">
        <v>598</v>
      </c>
      <c r="B452" s="326"/>
      <c r="C452" s="326"/>
      <c r="D452" s="318"/>
      <c r="E452" s="245"/>
      <c r="F452" s="241"/>
    </row>
    <row r="453" spans="1:6" ht="13.5" customHeight="1">
      <c r="A453" s="246" t="s">
        <v>599</v>
      </c>
      <c r="B453" s="325"/>
      <c r="C453" s="325"/>
      <c r="D453" s="318"/>
      <c r="E453" s="245"/>
      <c r="F453" s="241"/>
    </row>
    <row r="454" spans="1:6" ht="13.5" customHeight="1">
      <c r="A454" s="246" t="s">
        <v>600</v>
      </c>
      <c r="B454" s="325"/>
      <c r="C454" s="325"/>
      <c r="D454" s="318"/>
      <c r="E454" s="245"/>
      <c r="F454" s="241"/>
    </row>
    <row r="455" spans="1:6" ht="13.5" customHeight="1">
      <c r="A455" s="246" t="s">
        <v>601</v>
      </c>
      <c r="B455" s="325"/>
      <c r="C455" s="325"/>
      <c r="D455" s="318"/>
      <c r="E455" s="245"/>
      <c r="F455" s="241"/>
    </row>
    <row r="456" spans="1:6" ht="13.5" customHeight="1">
      <c r="A456" s="246" t="s">
        <v>602</v>
      </c>
      <c r="B456" s="325"/>
      <c r="C456" s="325"/>
      <c r="D456" s="318"/>
      <c r="E456" s="245"/>
      <c r="F456" s="241"/>
    </row>
    <row r="457" spans="1:6" ht="13.5" customHeight="1">
      <c r="A457" s="246" t="s">
        <v>603</v>
      </c>
      <c r="B457" s="325"/>
      <c r="C457" s="325"/>
      <c r="D457" s="318"/>
      <c r="E457" s="245"/>
      <c r="F457" s="241"/>
    </row>
    <row r="458" spans="1:6" ht="13.5" customHeight="1">
      <c r="A458" s="246" t="s">
        <v>604</v>
      </c>
      <c r="B458" s="325"/>
      <c r="C458" s="325"/>
      <c r="D458" s="318"/>
      <c r="E458" s="245"/>
      <c r="F458" s="241"/>
    </row>
    <row r="459" spans="1:6" ht="13.5" customHeight="1">
      <c r="A459" s="246" t="s">
        <v>649</v>
      </c>
      <c r="B459" s="325"/>
      <c r="C459" s="325"/>
      <c r="D459" s="318"/>
      <c r="E459" s="245"/>
      <c r="F459" s="241"/>
    </row>
    <row r="460" spans="1:6" ht="13.5" customHeight="1">
      <c r="A460" s="246" t="s">
        <v>605</v>
      </c>
      <c r="B460" s="325"/>
      <c r="C460" s="325"/>
      <c r="D460" s="318"/>
      <c r="E460" s="245"/>
      <c r="F460" s="241"/>
    </row>
    <row r="461" spans="1:6" ht="13.5" customHeight="1">
      <c r="A461" s="246" t="s">
        <v>606</v>
      </c>
      <c r="B461" s="325"/>
      <c r="C461" s="325"/>
      <c r="D461" s="318"/>
      <c r="E461" s="245"/>
      <c r="F461" s="241"/>
    </row>
    <row r="462" spans="1:6" ht="13.5" customHeight="1">
      <c r="A462" s="246" t="s">
        <v>607</v>
      </c>
      <c r="B462" s="325"/>
      <c r="C462" s="325"/>
      <c r="D462" s="318"/>
      <c r="E462" s="245"/>
      <c r="F462" s="241"/>
    </row>
    <row r="463" spans="1:6" ht="13.5" customHeight="1">
      <c r="A463" s="246" t="s">
        <v>608</v>
      </c>
      <c r="B463" s="457">
        <v>900000</v>
      </c>
      <c r="C463" s="457">
        <v>900000</v>
      </c>
      <c r="D463" s="318"/>
      <c r="E463" s="245"/>
      <c r="F463" s="241"/>
    </row>
    <row r="464" spans="1:6" ht="13.5" customHeight="1">
      <c r="A464" s="246" t="s">
        <v>609</v>
      </c>
      <c r="B464" s="457">
        <v>44710000</v>
      </c>
      <c r="C464" s="457">
        <v>44543000</v>
      </c>
      <c r="D464" s="318"/>
      <c r="E464" s="245"/>
      <c r="F464" s="241"/>
    </row>
    <row r="465" spans="1:6" ht="13.5" customHeight="1">
      <c r="A465" s="246" t="s">
        <v>610</v>
      </c>
      <c r="B465" s="457"/>
      <c r="C465" s="457"/>
      <c r="D465" s="318"/>
      <c r="E465" s="245"/>
      <c r="F465" s="241"/>
    </row>
    <row r="466" spans="1:6" ht="13.5" customHeight="1">
      <c r="A466" s="246" t="s">
        <v>660</v>
      </c>
      <c r="B466" s="457"/>
      <c r="C466" s="457"/>
      <c r="D466" s="318"/>
      <c r="E466" s="245"/>
      <c r="F466" s="241"/>
    </row>
    <row r="467" spans="1:6" ht="13.5" customHeight="1">
      <c r="A467" s="247" t="s">
        <v>611</v>
      </c>
      <c r="B467" s="457">
        <v>12314000</v>
      </c>
      <c r="C467" s="457">
        <v>12270000</v>
      </c>
      <c r="D467" s="318"/>
      <c r="E467" s="245"/>
      <c r="F467" s="241"/>
    </row>
    <row r="468" spans="1:6" ht="13.5" customHeight="1">
      <c r="A468" s="246" t="s">
        <v>666</v>
      </c>
      <c r="B468" s="457">
        <v>5845000</v>
      </c>
      <c r="C468" s="457">
        <v>5863000</v>
      </c>
      <c r="D468" s="318"/>
      <c r="E468" s="245"/>
      <c r="F468" s="241"/>
    </row>
    <row r="469" spans="1:6" ht="13.5" customHeight="1">
      <c r="A469" s="246" t="s">
        <v>612</v>
      </c>
      <c r="B469" s="457"/>
      <c r="C469" s="457"/>
      <c r="D469" s="318"/>
      <c r="E469" s="245"/>
      <c r="F469" s="241"/>
    </row>
    <row r="470" spans="1:6" ht="13.5" customHeight="1">
      <c r="A470" s="246" t="s">
        <v>613</v>
      </c>
      <c r="B470" s="457">
        <v>5000</v>
      </c>
      <c r="C470" s="457">
        <v>10000</v>
      </c>
      <c r="D470" s="318"/>
      <c r="E470" s="245"/>
      <c r="F470" s="241"/>
    </row>
    <row r="471" spans="1:6" ht="13.5" customHeight="1">
      <c r="A471" s="177" t="s">
        <v>614</v>
      </c>
      <c r="B471" s="458">
        <v>63774000</v>
      </c>
      <c r="C471" s="458">
        <v>63586000</v>
      </c>
      <c r="D471" s="318"/>
      <c r="E471" s="245"/>
      <c r="F471" s="241"/>
    </row>
    <row r="472" spans="1:6" ht="13.5" customHeight="1">
      <c r="A472" s="175" t="s">
        <v>615</v>
      </c>
      <c r="B472" s="457"/>
      <c r="C472" s="457"/>
      <c r="D472" s="318"/>
      <c r="E472" s="245"/>
      <c r="F472" s="241"/>
    </row>
    <row r="473" spans="1:6" ht="13.5" customHeight="1">
      <c r="A473" s="175" t="s">
        <v>616</v>
      </c>
      <c r="B473" s="457"/>
      <c r="C473" s="457"/>
      <c r="D473" s="318"/>
      <c r="E473" s="245"/>
      <c r="F473" s="241"/>
    </row>
    <row r="474" spans="1:6" ht="13.5" customHeight="1">
      <c r="A474" s="179" t="s">
        <v>617</v>
      </c>
      <c r="B474" s="457"/>
      <c r="C474" s="457"/>
      <c r="D474" s="318"/>
      <c r="E474" s="245"/>
      <c r="F474" s="241"/>
    </row>
    <row r="475" spans="1:6" ht="13.5" customHeight="1">
      <c r="A475" s="246" t="s">
        <v>618</v>
      </c>
      <c r="B475" s="457"/>
      <c r="C475" s="457"/>
      <c r="D475" s="318"/>
      <c r="E475" s="245"/>
      <c r="F475" s="241"/>
    </row>
    <row r="476" spans="1:6" ht="13.5" customHeight="1">
      <c r="A476" s="246" t="s">
        <v>661</v>
      </c>
      <c r="B476" s="457"/>
      <c r="C476" s="457"/>
      <c r="D476" s="318"/>
      <c r="E476" s="245"/>
      <c r="F476" s="241"/>
    </row>
    <row r="477" spans="1:6" ht="13.5" customHeight="1">
      <c r="A477" s="246" t="s">
        <v>619</v>
      </c>
      <c r="B477" s="457"/>
      <c r="C477" s="457"/>
      <c r="D477" s="318"/>
      <c r="E477" s="245"/>
      <c r="F477" s="241"/>
    </row>
    <row r="478" spans="1:6" ht="13.5" customHeight="1">
      <c r="A478" s="175" t="s">
        <v>620</v>
      </c>
      <c r="B478" s="457"/>
      <c r="C478" s="457"/>
      <c r="D478" s="318"/>
      <c r="E478" s="245"/>
      <c r="F478" s="241"/>
    </row>
    <row r="479" spans="1:6" ht="13.5" customHeight="1">
      <c r="A479" s="175" t="s">
        <v>621</v>
      </c>
      <c r="B479" s="457"/>
      <c r="C479" s="457"/>
      <c r="D479" s="318"/>
      <c r="E479" s="245"/>
      <c r="F479" s="241"/>
    </row>
    <row r="480" spans="1:6" ht="13.5" customHeight="1">
      <c r="A480" s="175" t="s">
        <v>622</v>
      </c>
      <c r="B480" s="457"/>
      <c r="C480" s="457"/>
      <c r="D480" s="318"/>
      <c r="E480" s="245"/>
      <c r="F480" s="241"/>
    </row>
    <row r="481" spans="1:6" ht="13.5" customHeight="1">
      <c r="A481" s="246" t="s">
        <v>623</v>
      </c>
      <c r="B481" s="457"/>
      <c r="C481" s="457"/>
      <c r="D481" s="318"/>
      <c r="E481" s="245"/>
      <c r="F481" s="241"/>
    </row>
    <row r="482" spans="1:6" s="182" customFormat="1" ht="13.5" customHeight="1">
      <c r="A482" s="246" t="s">
        <v>624</v>
      </c>
      <c r="B482" s="459"/>
      <c r="C482" s="459"/>
      <c r="D482" s="316"/>
      <c r="E482" s="252"/>
      <c r="F482" s="253"/>
    </row>
    <row r="483" spans="1:6" s="182" customFormat="1" ht="13.5" customHeight="1">
      <c r="A483" s="246" t="s">
        <v>625</v>
      </c>
      <c r="B483" s="459"/>
      <c r="C483" s="459"/>
      <c r="D483" s="316"/>
      <c r="E483" s="252"/>
      <c r="F483" s="253"/>
    </row>
    <row r="484" spans="1:6" s="182" customFormat="1" ht="13.5" customHeight="1">
      <c r="A484" s="246" t="s">
        <v>626</v>
      </c>
      <c r="B484" s="459"/>
      <c r="C484" s="459"/>
      <c r="D484" s="316"/>
      <c r="E484" s="252"/>
      <c r="F484" s="253"/>
    </row>
    <row r="485" spans="1:6" s="182" customFormat="1" ht="13.5" customHeight="1">
      <c r="A485" s="246" t="s">
        <v>627</v>
      </c>
      <c r="B485" s="459"/>
      <c r="C485" s="459"/>
      <c r="D485" s="316"/>
      <c r="E485" s="252"/>
      <c r="F485" s="253"/>
    </row>
    <row r="486" spans="1:6" s="182" customFormat="1" ht="13.5" customHeight="1">
      <c r="A486" s="175" t="s">
        <v>628</v>
      </c>
      <c r="B486" s="459"/>
      <c r="C486" s="459"/>
      <c r="D486" s="316"/>
      <c r="E486" s="252"/>
      <c r="F486" s="253"/>
    </row>
    <row r="487" spans="1:6" s="182" customFormat="1" ht="13.5" customHeight="1">
      <c r="A487" s="180" t="s">
        <v>629</v>
      </c>
      <c r="B487" s="460">
        <f>SUM(B450,B451,B471)</f>
        <v>66310000</v>
      </c>
      <c r="C487" s="460">
        <f>SUM(C450,C451,C471)</f>
        <v>66346000</v>
      </c>
      <c r="D487" s="316"/>
      <c r="E487" s="252"/>
      <c r="F487" s="253"/>
    </row>
    <row r="488" spans="1:6" s="182" customFormat="1" ht="13.5" customHeight="1">
      <c r="A488" s="180"/>
      <c r="B488" s="316"/>
      <c r="C488" s="316"/>
      <c r="D488" s="316"/>
      <c r="E488" s="252"/>
      <c r="F488" s="253"/>
    </row>
    <row r="489" spans="1:6" s="182" customFormat="1" ht="13.5" customHeight="1">
      <c r="A489" s="186" t="s">
        <v>752</v>
      </c>
      <c r="B489" s="316"/>
      <c r="C489" s="316"/>
      <c r="D489" s="316"/>
      <c r="E489" s="252"/>
      <c r="F489" s="253"/>
    </row>
    <row r="490" spans="1:6" s="182" customFormat="1" ht="13.5" customHeight="1">
      <c r="A490" s="174" t="s">
        <v>596</v>
      </c>
      <c r="B490" s="317">
        <f t="shared" ref="B490:C509" si="3">B450+B409+B369+B329</f>
        <v>2227957128</v>
      </c>
      <c r="C490" s="317">
        <f t="shared" si="3"/>
        <v>2630496254</v>
      </c>
      <c r="D490" s="316"/>
      <c r="E490" s="252"/>
      <c r="F490" s="253"/>
    </row>
    <row r="491" spans="1:6" s="182" customFormat="1" ht="13.5" customHeight="1">
      <c r="A491" s="174" t="s">
        <v>597</v>
      </c>
      <c r="B491" s="317">
        <f t="shared" si="3"/>
        <v>271453048</v>
      </c>
      <c r="C491" s="317">
        <f t="shared" si="3"/>
        <v>321926152</v>
      </c>
      <c r="D491" s="316"/>
      <c r="E491" s="252"/>
      <c r="F491" s="253"/>
    </row>
    <row r="492" spans="1:6" s="182" customFormat="1" ht="13.5" customHeight="1">
      <c r="A492" s="174" t="s">
        <v>598</v>
      </c>
      <c r="B492" s="317">
        <f t="shared" si="3"/>
        <v>0</v>
      </c>
      <c r="C492" s="317">
        <f t="shared" si="3"/>
        <v>0</v>
      </c>
      <c r="D492" s="316"/>
      <c r="E492" s="252"/>
      <c r="F492" s="253"/>
    </row>
    <row r="493" spans="1:6" s="182" customFormat="1" ht="13.5" customHeight="1">
      <c r="A493" s="186" t="s">
        <v>599</v>
      </c>
      <c r="B493" s="317">
        <f t="shared" si="3"/>
        <v>21537166</v>
      </c>
      <c r="C493" s="317">
        <f t="shared" si="3"/>
        <v>33162453</v>
      </c>
      <c r="D493" s="316"/>
      <c r="E493" s="252"/>
      <c r="F493" s="253"/>
    </row>
    <row r="494" spans="1:6" s="182" customFormat="1" ht="13.5" customHeight="1">
      <c r="A494" s="186" t="s">
        <v>600</v>
      </c>
      <c r="B494" s="317">
        <f t="shared" si="3"/>
        <v>317141600</v>
      </c>
      <c r="C494" s="317">
        <f t="shared" si="3"/>
        <v>348200400</v>
      </c>
      <c r="D494" s="316"/>
      <c r="E494" s="252"/>
      <c r="F494" s="253"/>
    </row>
    <row r="495" spans="1:6" s="182" customFormat="1" ht="13.5" customHeight="1">
      <c r="A495" s="186" t="s">
        <v>601</v>
      </c>
      <c r="B495" s="317">
        <f t="shared" si="3"/>
        <v>0</v>
      </c>
      <c r="C495" s="317">
        <f t="shared" si="3"/>
        <v>0</v>
      </c>
      <c r="D495" s="316"/>
      <c r="E495" s="252"/>
      <c r="F495" s="253"/>
    </row>
    <row r="496" spans="1:6" s="182" customFormat="1" ht="13.5" customHeight="1">
      <c r="A496" s="186" t="s">
        <v>602</v>
      </c>
      <c r="B496" s="317">
        <f t="shared" si="3"/>
        <v>10720395</v>
      </c>
      <c r="C496" s="317">
        <f t="shared" si="3"/>
        <v>15793937</v>
      </c>
      <c r="D496" s="316"/>
      <c r="E496" s="252"/>
      <c r="F496" s="253"/>
    </row>
    <row r="497" spans="1:6" s="182" customFormat="1" ht="13.5" customHeight="1">
      <c r="A497" s="186" t="s">
        <v>603</v>
      </c>
      <c r="B497" s="317">
        <f t="shared" si="3"/>
        <v>7949302</v>
      </c>
      <c r="C497" s="317">
        <f t="shared" si="3"/>
        <v>8238608</v>
      </c>
      <c r="D497" s="316"/>
      <c r="E497" s="252"/>
      <c r="F497" s="253"/>
    </row>
    <row r="498" spans="1:6" s="182" customFormat="1" ht="13.5" customHeight="1">
      <c r="A498" s="186" t="s">
        <v>604</v>
      </c>
      <c r="B498" s="317">
        <f t="shared" si="3"/>
        <v>424669842</v>
      </c>
      <c r="C498" s="317">
        <f t="shared" si="3"/>
        <v>333510752</v>
      </c>
      <c r="D498" s="316"/>
      <c r="E498" s="252"/>
      <c r="F498" s="253"/>
    </row>
    <row r="499" spans="1:6" s="182" customFormat="1" ht="13.5" customHeight="1">
      <c r="A499" s="186" t="s">
        <v>649</v>
      </c>
      <c r="B499" s="317">
        <f t="shared" si="3"/>
        <v>42381000</v>
      </c>
      <c r="C499" s="317">
        <f t="shared" si="3"/>
        <v>41356000</v>
      </c>
      <c r="D499" s="316"/>
      <c r="E499" s="252"/>
      <c r="F499" s="253"/>
    </row>
    <row r="500" spans="1:6" s="182" customFormat="1" ht="13.5" customHeight="1">
      <c r="A500" s="186" t="s">
        <v>605</v>
      </c>
      <c r="B500" s="317">
        <f t="shared" si="3"/>
        <v>8859932</v>
      </c>
      <c r="C500" s="317">
        <f t="shared" si="3"/>
        <v>8800932</v>
      </c>
      <c r="D500" s="316"/>
      <c r="E500" s="252"/>
      <c r="F500" s="253"/>
    </row>
    <row r="501" spans="1:6" s="182" customFormat="1" ht="13.5" customHeight="1">
      <c r="A501" s="186" t="s">
        <v>606</v>
      </c>
      <c r="B501" s="317">
        <f t="shared" si="3"/>
        <v>25576917</v>
      </c>
      <c r="C501" s="317">
        <f t="shared" si="3"/>
        <v>33528000</v>
      </c>
      <c r="D501" s="316"/>
      <c r="E501" s="252"/>
      <c r="F501" s="253"/>
    </row>
    <row r="502" spans="1:6" s="182" customFormat="1" ht="13.5" customHeight="1">
      <c r="A502" s="186" t="s">
        <v>607</v>
      </c>
      <c r="B502" s="317">
        <f t="shared" si="3"/>
        <v>15424556</v>
      </c>
      <c r="C502" s="317">
        <f t="shared" si="3"/>
        <v>4888210</v>
      </c>
      <c r="D502" s="316"/>
      <c r="E502" s="252"/>
      <c r="F502" s="253"/>
    </row>
    <row r="503" spans="1:6" s="182" customFormat="1" ht="13.5" customHeight="1">
      <c r="A503" s="186" t="s">
        <v>608</v>
      </c>
      <c r="B503" s="317">
        <f t="shared" si="3"/>
        <v>149881834</v>
      </c>
      <c r="C503" s="317">
        <f t="shared" si="3"/>
        <v>97451505</v>
      </c>
      <c r="D503" s="316"/>
      <c r="E503" s="252"/>
      <c r="F503" s="253"/>
    </row>
    <row r="504" spans="1:6" s="182" customFormat="1" ht="13.5" customHeight="1">
      <c r="A504" s="186" t="s">
        <v>609</v>
      </c>
      <c r="B504" s="317">
        <f t="shared" si="3"/>
        <v>149166477</v>
      </c>
      <c r="C504" s="317">
        <f t="shared" si="3"/>
        <v>132759963</v>
      </c>
      <c r="D504" s="316"/>
      <c r="E504" s="252"/>
      <c r="F504" s="253"/>
    </row>
    <row r="505" spans="1:6" s="182" customFormat="1" ht="13.5" customHeight="1">
      <c r="A505" s="186" t="s">
        <v>610</v>
      </c>
      <c r="B505" s="317">
        <f t="shared" si="3"/>
        <v>824115</v>
      </c>
      <c r="C505" s="317">
        <f t="shared" si="3"/>
        <v>755000</v>
      </c>
      <c r="D505" s="316"/>
      <c r="E505" s="252"/>
      <c r="F505" s="253"/>
    </row>
    <row r="506" spans="1:6" s="182" customFormat="1" ht="13.5" customHeight="1">
      <c r="A506" s="186" t="s">
        <v>660</v>
      </c>
      <c r="B506" s="317">
        <f t="shared" si="3"/>
        <v>650000</v>
      </c>
      <c r="C506" s="317">
        <f t="shared" si="3"/>
        <v>550000</v>
      </c>
      <c r="D506" s="316"/>
      <c r="E506" s="252"/>
      <c r="F506" s="253"/>
    </row>
    <row r="507" spans="1:6" s="182" customFormat="1" ht="13.5" customHeight="1">
      <c r="A507" s="190" t="s">
        <v>611</v>
      </c>
      <c r="B507" s="317">
        <f t="shared" si="3"/>
        <v>255057636</v>
      </c>
      <c r="C507" s="317">
        <f t="shared" si="3"/>
        <v>259398257</v>
      </c>
      <c r="D507" s="316"/>
      <c r="E507" s="252"/>
      <c r="F507" s="253"/>
    </row>
    <row r="508" spans="1:6" s="182" customFormat="1" ht="13.5" customHeight="1">
      <c r="A508" s="186" t="s">
        <v>666</v>
      </c>
      <c r="B508" s="317">
        <f t="shared" si="3"/>
        <v>119878539</v>
      </c>
      <c r="C508" s="317">
        <f t="shared" si="3"/>
        <v>134096890</v>
      </c>
      <c r="D508" s="316"/>
      <c r="E508" s="252"/>
      <c r="F508" s="253"/>
    </row>
    <row r="509" spans="1:6" s="182" customFormat="1" ht="13.5" customHeight="1">
      <c r="A509" s="186" t="s">
        <v>696</v>
      </c>
      <c r="B509" s="317">
        <f t="shared" si="3"/>
        <v>38496000</v>
      </c>
      <c r="C509" s="317">
        <f t="shared" si="3"/>
        <v>58600000</v>
      </c>
      <c r="D509" s="316"/>
      <c r="E509" s="252"/>
      <c r="F509" s="253"/>
    </row>
    <row r="510" spans="1:6" s="182" customFormat="1" ht="13.5" customHeight="1">
      <c r="A510" s="186" t="s">
        <v>613</v>
      </c>
      <c r="B510" s="317">
        <f t="shared" ref="B510:C525" si="4">B470+B429+B389+B349</f>
        <v>20224142</v>
      </c>
      <c r="C510" s="317">
        <f t="shared" si="4"/>
        <v>30657389</v>
      </c>
      <c r="D510" s="316"/>
      <c r="E510" s="252"/>
      <c r="F510" s="253"/>
    </row>
    <row r="511" spans="1:6" s="182" customFormat="1" ht="13.5" customHeight="1">
      <c r="A511" s="262" t="s">
        <v>614</v>
      </c>
      <c r="B511" s="317">
        <f t="shared" si="4"/>
        <v>1608439453</v>
      </c>
      <c r="C511" s="317">
        <f t="shared" si="4"/>
        <v>1541748296</v>
      </c>
      <c r="D511" s="316"/>
      <c r="E511" s="252"/>
      <c r="F511" s="253"/>
    </row>
    <row r="512" spans="1:6" s="182" customFormat="1" ht="13.5" customHeight="1">
      <c r="A512" s="174" t="s">
        <v>615</v>
      </c>
      <c r="B512" s="317">
        <f t="shared" si="4"/>
        <v>44800000</v>
      </c>
      <c r="C512" s="317">
        <f t="shared" si="4"/>
        <v>49900000</v>
      </c>
      <c r="D512" s="316"/>
      <c r="E512" s="252"/>
      <c r="F512" s="253"/>
    </row>
    <row r="513" spans="1:6" s="182" customFormat="1" ht="13.5" customHeight="1">
      <c r="A513" s="174" t="s">
        <v>616</v>
      </c>
      <c r="B513" s="317">
        <f t="shared" si="4"/>
        <v>228885015</v>
      </c>
      <c r="C513" s="317">
        <f t="shared" si="4"/>
        <v>222831270</v>
      </c>
      <c r="D513" s="316"/>
      <c r="E513" s="252"/>
      <c r="F513" s="253"/>
    </row>
    <row r="514" spans="1:6" s="182" customFormat="1" ht="13.5" customHeight="1">
      <c r="A514" s="191" t="s">
        <v>617</v>
      </c>
      <c r="B514" s="317">
        <f t="shared" si="4"/>
        <v>61708475</v>
      </c>
      <c r="C514" s="317">
        <f t="shared" si="4"/>
        <v>12084000</v>
      </c>
      <c r="D514" s="316"/>
      <c r="E514" s="252"/>
      <c r="F514" s="253"/>
    </row>
    <row r="515" spans="1:6" s="182" customFormat="1" ht="13.5" customHeight="1">
      <c r="A515" s="186" t="s">
        <v>618</v>
      </c>
      <c r="B515" s="317">
        <f t="shared" si="4"/>
        <v>0</v>
      </c>
      <c r="C515" s="317">
        <f t="shared" si="4"/>
        <v>0</v>
      </c>
      <c r="D515" s="316"/>
      <c r="E515" s="252"/>
      <c r="F515" s="253"/>
    </row>
    <row r="516" spans="1:6" s="182" customFormat="1" ht="13.5" customHeight="1">
      <c r="A516" s="186" t="s">
        <v>661</v>
      </c>
      <c r="B516" s="317">
        <f t="shared" si="4"/>
        <v>167176540</v>
      </c>
      <c r="C516" s="317">
        <f t="shared" si="4"/>
        <v>210747270</v>
      </c>
      <c r="D516" s="316"/>
      <c r="E516" s="252"/>
      <c r="F516" s="253"/>
    </row>
    <row r="517" spans="1:6" s="182" customFormat="1" ht="13.5" customHeight="1">
      <c r="A517" s="186" t="s">
        <v>619</v>
      </c>
      <c r="B517" s="317">
        <f t="shared" si="4"/>
        <v>0</v>
      </c>
      <c r="C517" s="317">
        <f t="shared" si="4"/>
        <v>0</v>
      </c>
      <c r="D517" s="316"/>
      <c r="E517" s="252"/>
      <c r="F517" s="253"/>
    </row>
    <row r="518" spans="1:6" s="182" customFormat="1" ht="13.5" customHeight="1">
      <c r="A518" s="174" t="s">
        <v>620</v>
      </c>
      <c r="B518" s="317">
        <f t="shared" si="4"/>
        <v>243000000</v>
      </c>
      <c r="C518" s="317">
        <f t="shared" si="4"/>
        <v>466294000</v>
      </c>
      <c r="D518" s="316"/>
      <c r="E518" s="252"/>
      <c r="F518" s="253"/>
    </row>
    <row r="519" spans="1:6" s="182" customFormat="1" ht="13.5" customHeight="1">
      <c r="A519" s="174" t="s">
        <v>621</v>
      </c>
      <c r="B519" s="317">
        <f t="shared" si="4"/>
        <v>0</v>
      </c>
      <c r="C519" s="317">
        <f t="shared" si="4"/>
        <v>2100000</v>
      </c>
      <c r="D519" s="316"/>
      <c r="E519" s="252"/>
      <c r="F519" s="253"/>
    </row>
    <row r="520" spans="1:6" s="182" customFormat="1" ht="13.5" customHeight="1">
      <c r="A520" s="174" t="s">
        <v>622</v>
      </c>
      <c r="B520" s="317">
        <f t="shared" si="4"/>
        <v>10000000</v>
      </c>
      <c r="C520" s="317">
        <f t="shared" si="4"/>
        <v>10000000</v>
      </c>
      <c r="D520" s="316"/>
      <c r="E520" s="252"/>
      <c r="F520" s="253"/>
    </row>
    <row r="521" spans="1:6" s="182" customFormat="1" ht="13.5" customHeight="1">
      <c r="A521" s="186" t="s">
        <v>623</v>
      </c>
      <c r="B521" s="317">
        <f t="shared" si="4"/>
        <v>0</v>
      </c>
      <c r="C521" s="317">
        <f t="shared" si="4"/>
        <v>0</v>
      </c>
      <c r="D521" s="316"/>
      <c r="E521" s="252"/>
      <c r="F521" s="253"/>
    </row>
    <row r="522" spans="1:6" s="182" customFormat="1" ht="13.5" customHeight="1">
      <c r="A522" s="186" t="s">
        <v>624</v>
      </c>
      <c r="B522" s="317">
        <f t="shared" si="4"/>
        <v>0</v>
      </c>
      <c r="C522" s="317">
        <f t="shared" si="4"/>
        <v>0</v>
      </c>
      <c r="D522" s="316"/>
      <c r="E522" s="252"/>
      <c r="F522" s="253"/>
    </row>
    <row r="523" spans="1:6" s="182" customFormat="1" ht="13.5" customHeight="1">
      <c r="A523" s="186" t="s">
        <v>625</v>
      </c>
      <c r="B523" s="317">
        <f t="shared" si="4"/>
        <v>5000000</v>
      </c>
      <c r="C523" s="317">
        <f t="shared" si="4"/>
        <v>5000000</v>
      </c>
      <c r="D523" s="316"/>
      <c r="E523" s="252"/>
      <c r="F523" s="253"/>
    </row>
    <row r="524" spans="1:6" ht="13.5" customHeight="1">
      <c r="A524" s="186" t="s">
        <v>626</v>
      </c>
      <c r="B524" s="317">
        <f t="shared" si="4"/>
        <v>0</v>
      </c>
      <c r="C524" s="317">
        <f t="shared" si="4"/>
        <v>0</v>
      </c>
      <c r="D524" s="316"/>
      <c r="E524" s="245"/>
      <c r="F524" s="241"/>
    </row>
    <row r="525" spans="1:6" ht="13.5" customHeight="1">
      <c r="A525" s="186" t="s">
        <v>627</v>
      </c>
      <c r="B525" s="317">
        <f t="shared" si="4"/>
        <v>5000000</v>
      </c>
      <c r="C525" s="317">
        <f t="shared" si="4"/>
        <v>5000000</v>
      </c>
      <c r="D525" s="316"/>
      <c r="E525" s="245"/>
      <c r="F525" s="241"/>
    </row>
    <row r="526" spans="1:6" ht="13.5" customHeight="1">
      <c r="A526" s="174" t="s">
        <v>628</v>
      </c>
      <c r="B526" s="317">
        <f>B486+B446+B405+B365</f>
        <v>744761993</v>
      </c>
      <c r="C526" s="317">
        <f>C486+C446+C405+C365</f>
        <v>868710699</v>
      </c>
      <c r="D526" s="316"/>
      <c r="E526" s="245"/>
      <c r="F526" s="241"/>
    </row>
    <row r="527" spans="1:6" ht="13.5" customHeight="1">
      <c r="A527" s="180" t="s">
        <v>629</v>
      </c>
      <c r="B527" s="317">
        <f>B487+B447+B406+B366</f>
        <v>5379296637</v>
      </c>
      <c r="C527" s="317">
        <f>C487+C447+C406+C366</f>
        <v>6114006671</v>
      </c>
      <c r="D527" s="316"/>
      <c r="E527" s="245"/>
      <c r="F527" s="241"/>
    </row>
    <row r="528" spans="1:6" ht="13.5" customHeight="1">
      <c r="B528" s="318"/>
      <c r="C528" s="318"/>
      <c r="D528" s="318"/>
      <c r="E528" s="245"/>
      <c r="F528" s="241"/>
    </row>
  </sheetData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>&amp;C&amp;"Arial CE,Félkövér"&amp;12 3.2 KIADÁSOK alakulása kiemelt előirányzatonként  &amp;Radatok Ft-ban</oddHeader>
    <oddFooter>&amp;C&amp;7&amp;Z&amp;F</oddFooter>
  </headerFooter>
  <colBreaks count="1" manualBreakCount="1">
    <brk id="5" max="64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I1000"/>
  <sheetViews>
    <sheetView view="pageLayout" zoomScale="62" zoomScaleSheetLayoutView="100" zoomScalePageLayoutView="62" workbookViewId="0">
      <selection sqref="A1:AH1"/>
    </sheetView>
  </sheetViews>
  <sheetFormatPr defaultColWidth="9.109375" defaultRowHeight="13.8"/>
  <cols>
    <col min="1" max="2" width="2.6640625" style="28" customWidth="1"/>
    <col min="3" max="17" width="2.6640625" style="25" customWidth="1"/>
    <col min="18" max="18" width="1.44140625" style="25" customWidth="1"/>
    <col min="19" max="19" width="2.6640625" style="25" hidden="1" customWidth="1"/>
    <col min="20" max="20" width="1.33203125" style="25" customWidth="1"/>
    <col min="21" max="21" width="2.6640625" style="25" customWidth="1"/>
    <col min="22" max="22" width="4.5546875" style="25" customWidth="1"/>
    <col min="23" max="23" width="13.33203125" style="440" customWidth="1"/>
    <col min="24" max="24" width="14.5546875" style="25" customWidth="1"/>
    <col min="25" max="25" width="13.109375" style="332" customWidth="1"/>
    <col min="26" max="26" width="12.88671875" style="332" customWidth="1"/>
    <col min="27" max="27" width="12.6640625" style="332" customWidth="1"/>
    <col min="28" max="28" width="15" style="25" customWidth="1"/>
    <col min="29" max="29" width="12.88671875" style="25" customWidth="1"/>
    <col min="30" max="30" width="12.109375" style="25" customWidth="1"/>
    <col min="31" max="31" width="13.44140625" style="25" customWidth="1"/>
    <col min="32" max="32" width="11.5546875" style="25" customWidth="1"/>
    <col min="33" max="33" width="14.44140625" style="25" customWidth="1"/>
    <col min="34" max="34" width="15.33203125" style="25" customWidth="1"/>
    <col min="35" max="41" width="2.6640625" style="25" customWidth="1"/>
    <col min="42" max="16384" width="9.109375" style="25"/>
  </cols>
  <sheetData>
    <row r="1" spans="1:34" ht="15.9" customHeight="1">
      <c r="A1" s="606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</row>
    <row r="2" spans="1:34" ht="14.25" customHeight="1">
      <c r="A2" s="608" t="s">
        <v>100</v>
      </c>
      <c r="B2" s="609"/>
      <c r="C2" s="614" t="s">
        <v>101</v>
      </c>
      <c r="D2" s="615"/>
      <c r="E2" s="615"/>
      <c r="F2" s="615"/>
      <c r="G2" s="615"/>
      <c r="H2" s="615"/>
      <c r="I2" s="615"/>
      <c r="J2" s="615"/>
      <c r="K2" s="615"/>
      <c r="L2" s="615"/>
      <c r="M2" s="615"/>
      <c r="N2" s="615"/>
      <c r="O2" s="615"/>
      <c r="P2" s="615"/>
      <c r="Q2" s="615"/>
      <c r="R2" s="615"/>
      <c r="S2" s="615"/>
      <c r="T2" s="615"/>
      <c r="U2" s="620" t="s">
        <v>102</v>
      </c>
      <c r="V2" s="615"/>
      <c r="W2" s="621" t="s">
        <v>103</v>
      </c>
      <c r="X2" s="621"/>
      <c r="Y2" s="622"/>
      <c r="Z2" s="622"/>
      <c r="AA2" s="622"/>
      <c r="AB2" s="622"/>
      <c r="AC2" s="622"/>
      <c r="AD2" s="622"/>
      <c r="AE2" s="622"/>
      <c r="AF2" s="622"/>
      <c r="AG2" s="622"/>
      <c r="AH2" s="622"/>
    </row>
    <row r="3" spans="1:34" ht="12.75" customHeight="1">
      <c r="A3" s="610"/>
      <c r="B3" s="611"/>
      <c r="C3" s="616"/>
      <c r="D3" s="617"/>
      <c r="E3" s="617"/>
      <c r="F3" s="617"/>
      <c r="G3" s="617"/>
      <c r="H3" s="617"/>
      <c r="I3" s="617"/>
      <c r="J3" s="617"/>
      <c r="K3" s="617"/>
      <c r="L3" s="617"/>
      <c r="M3" s="617"/>
      <c r="N3" s="617"/>
      <c r="O3" s="617"/>
      <c r="P3" s="617"/>
      <c r="Q3" s="617"/>
      <c r="R3" s="617"/>
      <c r="S3" s="617"/>
      <c r="T3" s="617"/>
      <c r="U3" s="616"/>
      <c r="V3" s="617"/>
      <c r="W3" s="623" t="s">
        <v>515</v>
      </c>
      <c r="X3" s="625" t="s">
        <v>106</v>
      </c>
      <c r="Y3" s="627" t="s">
        <v>107</v>
      </c>
      <c r="Z3" s="627" t="s">
        <v>108</v>
      </c>
      <c r="AA3" s="627" t="s">
        <v>501</v>
      </c>
      <c r="AB3" s="604" t="s">
        <v>516</v>
      </c>
      <c r="AC3" s="604" t="s">
        <v>104</v>
      </c>
      <c r="AD3" s="633" t="s">
        <v>1</v>
      </c>
      <c r="AE3" s="604" t="s">
        <v>517</v>
      </c>
      <c r="AF3" s="604" t="s">
        <v>651</v>
      </c>
      <c r="AG3" s="604" t="s">
        <v>105</v>
      </c>
      <c r="AH3" s="604" t="s">
        <v>41</v>
      </c>
    </row>
    <row r="4" spans="1:34" ht="94.5" customHeight="1">
      <c r="A4" s="612"/>
      <c r="B4" s="613"/>
      <c r="C4" s="618"/>
      <c r="D4" s="619"/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8"/>
      <c r="V4" s="619"/>
      <c r="W4" s="624"/>
      <c r="X4" s="626"/>
      <c r="Y4" s="628"/>
      <c r="Z4" s="628"/>
      <c r="AA4" s="628"/>
      <c r="AB4" s="605"/>
      <c r="AC4" s="605"/>
      <c r="AD4" s="605"/>
      <c r="AE4" s="605"/>
      <c r="AF4" s="605"/>
      <c r="AG4" s="605"/>
      <c r="AH4" s="605"/>
    </row>
    <row r="5" spans="1:34">
      <c r="A5" s="629" t="s">
        <v>8</v>
      </c>
      <c r="B5" s="630"/>
      <c r="C5" s="631" t="s">
        <v>9</v>
      </c>
      <c r="D5" s="632"/>
      <c r="E5" s="632"/>
      <c r="F5" s="632"/>
      <c r="G5" s="632"/>
      <c r="H5" s="632"/>
      <c r="I5" s="632"/>
      <c r="J5" s="632"/>
      <c r="K5" s="632"/>
      <c r="L5" s="632"/>
      <c r="M5" s="632"/>
      <c r="N5" s="632"/>
      <c r="O5" s="632"/>
      <c r="P5" s="632"/>
      <c r="Q5" s="632"/>
      <c r="R5" s="632"/>
      <c r="S5" s="632"/>
      <c r="T5" s="632"/>
      <c r="U5" s="631" t="s">
        <v>94</v>
      </c>
      <c r="V5" s="632"/>
      <c r="W5" s="436" t="s">
        <v>10</v>
      </c>
      <c r="X5" s="82" t="s">
        <v>96</v>
      </c>
      <c r="Y5" s="330" t="s">
        <v>97</v>
      </c>
      <c r="Z5" s="330" t="s">
        <v>109</v>
      </c>
      <c r="AA5" s="330" t="s">
        <v>110</v>
      </c>
      <c r="AB5" s="82" t="s">
        <v>111</v>
      </c>
      <c r="AC5" s="82" t="s">
        <v>112</v>
      </c>
      <c r="AD5" s="82" t="s">
        <v>113</v>
      </c>
      <c r="AE5" s="82" t="s">
        <v>114</v>
      </c>
      <c r="AF5" s="82" t="s">
        <v>115</v>
      </c>
      <c r="AG5" s="82" t="s">
        <v>116</v>
      </c>
      <c r="AH5" s="82" t="s">
        <v>117</v>
      </c>
    </row>
    <row r="6" spans="1:34" ht="19.5" customHeight="1">
      <c r="A6" s="580" t="s">
        <v>118</v>
      </c>
      <c r="B6" s="581"/>
      <c r="C6" s="634" t="s">
        <v>119</v>
      </c>
      <c r="D6" s="635"/>
      <c r="E6" s="635"/>
      <c r="F6" s="635"/>
      <c r="G6" s="635"/>
      <c r="H6" s="635"/>
      <c r="I6" s="635"/>
      <c r="J6" s="635"/>
      <c r="K6" s="635"/>
      <c r="L6" s="635"/>
      <c r="M6" s="635"/>
      <c r="N6" s="635"/>
      <c r="O6" s="635"/>
      <c r="P6" s="635"/>
      <c r="Q6" s="635"/>
      <c r="R6" s="635"/>
      <c r="S6" s="635"/>
      <c r="T6" s="635"/>
      <c r="U6" s="638" t="s">
        <v>120</v>
      </c>
      <c r="V6" s="639"/>
      <c r="W6" s="435">
        <v>197418800</v>
      </c>
      <c r="X6" s="214">
        <v>259113766</v>
      </c>
      <c r="Y6" s="435">
        <v>498926231</v>
      </c>
      <c r="Z6" s="435">
        <v>63388998</v>
      </c>
      <c r="AA6" s="435">
        <v>48443314</v>
      </c>
      <c r="AB6" s="97">
        <v>881586641</v>
      </c>
      <c r="AC6" s="97">
        <v>166810656</v>
      </c>
      <c r="AD6" s="214">
        <v>13330000</v>
      </c>
      <c r="AE6" s="97">
        <v>293818339</v>
      </c>
      <c r="AF6" s="214">
        <v>2440000</v>
      </c>
      <c r="AG6" s="97"/>
      <c r="AH6" s="98">
        <f>SUM(W6:AG6)</f>
        <v>2425276745</v>
      </c>
    </row>
    <row r="7" spans="1:34" ht="19.5" customHeight="1">
      <c r="A7" s="580" t="s">
        <v>121</v>
      </c>
      <c r="B7" s="581"/>
      <c r="C7" s="634" t="s">
        <v>122</v>
      </c>
      <c r="D7" s="635"/>
      <c r="E7" s="635"/>
      <c r="F7" s="635"/>
      <c r="G7" s="635"/>
      <c r="H7" s="635"/>
      <c r="I7" s="635"/>
      <c r="J7" s="635"/>
      <c r="K7" s="635"/>
      <c r="L7" s="635"/>
      <c r="M7" s="635"/>
      <c r="N7" s="635"/>
      <c r="O7" s="635"/>
      <c r="P7" s="635"/>
      <c r="Q7" s="635"/>
      <c r="R7" s="635"/>
      <c r="S7" s="635"/>
      <c r="T7" s="635"/>
      <c r="U7" s="579" t="s">
        <v>123</v>
      </c>
      <c r="V7" s="579"/>
      <c r="W7" s="435"/>
      <c r="X7" s="214"/>
      <c r="Y7" s="435"/>
      <c r="Z7" s="435"/>
      <c r="AA7" s="435"/>
      <c r="AB7" s="97"/>
      <c r="AC7" s="97"/>
      <c r="AD7" s="214"/>
      <c r="AE7" s="97"/>
      <c r="AF7" s="214"/>
      <c r="AG7" s="97"/>
      <c r="AH7" s="98">
        <f t="shared" ref="AH7:AH70" si="0">SUM(W7:AG7)</f>
        <v>0</v>
      </c>
    </row>
    <row r="8" spans="1:34" ht="19.5" customHeight="1">
      <c r="A8" s="580" t="s">
        <v>124</v>
      </c>
      <c r="B8" s="581"/>
      <c r="C8" s="634" t="s">
        <v>125</v>
      </c>
      <c r="D8" s="635"/>
      <c r="E8" s="635"/>
      <c r="F8" s="635"/>
      <c r="G8" s="635"/>
      <c r="H8" s="635"/>
      <c r="I8" s="635"/>
      <c r="J8" s="635"/>
      <c r="K8" s="635"/>
      <c r="L8" s="635"/>
      <c r="M8" s="635"/>
      <c r="N8" s="635"/>
      <c r="O8" s="635"/>
      <c r="P8" s="635"/>
      <c r="Q8" s="635"/>
      <c r="R8" s="635"/>
      <c r="S8" s="635"/>
      <c r="T8" s="635"/>
      <c r="U8" s="579" t="s">
        <v>126</v>
      </c>
      <c r="V8" s="579"/>
      <c r="W8" s="435"/>
      <c r="X8" s="214"/>
      <c r="Y8" s="435"/>
      <c r="Z8" s="435"/>
      <c r="AA8" s="435"/>
      <c r="AB8" s="97"/>
      <c r="AC8" s="97"/>
      <c r="AD8" s="214"/>
      <c r="AE8" s="97">
        <v>11498990</v>
      </c>
      <c r="AF8" s="214"/>
      <c r="AG8" s="97"/>
      <c r="AH8" s="98">
        <f t="shared" si="0"/>
        <v>11498990</v>
      </c>
    </row>
    <row r="9" spans="1:34" ht="27.75" customHeight="1">
      <c r="A9" s="580" t="s">
        <v>127</v>
      </c>
      <c r="B9" s="581"/>
      <c r="C9" s="636" t="s">
        <v>128</v>
      </c>
      <c r="D9" s="637"/>
      <c r="E9" s="637"/>
      <c r="F9" s="637"/>
      <c r="G9" s="637"/>
      <c r="H9" s="637"/>
      <c r="I9" s="637"/>
      <c r="J9" s="637"/>
      <c r="K9" s="637"/>
      <c r="L9" s="637"/>
      <c r="M9" s="637"/>
      <c r="N9" s="637"/>
      <c r="O9" s="637"/>
      <c r="P9" s="637"/>
      <c r="Q9" s="637"/>
      <c r="R9" s="637"/>
      <c r="S9" s="637"/>
      <c r="T9" s="637"/>
      <c r="U9" s="579" t="s">
        <v>129</v>
      </c>
      <c r="V9" s="579"/>
      <c r="W9" s="435">
        <v>1500000</v>
      </c>
      <c r="X9" s="214">
        <v>2731227</v>
      </c>
      <c r="Y9" s="435"/>
      <c r="Z9" s="435"/>
      <c r="AA9" s="435"/>
      <c r="AB9" s="97"/>
      <c r="AC9" s="97"/>
      <c r="AD9" s="214"/>
      <c r="AE9" s="97"/>
      <c r="AF9" s="214"/>
      <c r="AG9" s="97"/>
      <c r="AH9" s="98">
        <f t="shared" si="0"/>
        <v>4231227</v>
      </c>
    </row>
    <row r="10" spans="1:34" ht="19.5" customHeight="1">
      <c r="A10" s="580" t="s">
        <v>130</v>
      </c>
      <c r="B10" s="581"/>
      <c r="C10" s="636" t="s">
        <v>131</v>
      </c>
      <c r="D10" s="637"/>
      <c r="E10" s="637"/>
      <c r="F10" s="637"/>
      <c r="G10" s="637"/>
      <c r="H10" s="637"/>
      <c r="I10" s="637"/>
      <c r="J10" s="637"/>
      <c r="K10" s="637"/>
      <c r="L10" s="637"/>
      <c r="M10" s="637"/>
      <c r="N10" s="637"/>
      <c r="O10" s="637"/>
      <c r="P10" s="637"/>
      <c r="Q10" s="637"/>
      <c r="R10" s="637"/>
      <c r="S10" s="637"/>
      <c r="T10" s="637"/>
      <c r="U10" s="579" t="s">
        <v>132</v>
      </c>
      <c r="V10" s="579"/>
      <c r="W10" s="435"/>
      <c r="X10" s="214"/>
      <c r="Y10" s="435"/>
      <c r="Z10" s="435"/>
      <c r="AA10" s="435"/>
      <c r="AB10" s="97"/>
      <c r="AC10" s="97"/>
      <c r="AD10" s="214"/>
      <c r="AE10" s="97"/>
      <c r="AF10" s="214"/>
      <c r="AG10" s="97"/>
      <c r="AH10" s="98">
        <f t="shared" si="0"/>
        <v>0</v>
      </c>
    </row>
    <row r="11" spans="1:34" ht="19.5" customHeight="1">
      <c r="A11" s="580" t="s">
        <v>133</v>
      </c>
      <c r="B11" s="581"/>
      <c r="C11" s="636" t="s">
        <v>134</v>
      </c>
      <c r="D11" s="637"/>
      <c r="E11" s="637"/>
      <c r="F11" s="637"/>
      <c r="G11" s="637"/>
      <c r="H11" s="637"/>
      <c r="I11" s="637"/>
      <c r="J11" s="637"/>
      <c r="K11" s="637"/>
      <c r="L11" s="637"/>
      <c r="M11" s="637"/>
      <c r="N11" s="637"/>
      <c r="O11" s="637"/>
      <c r="P11" s="637"/>
      <c r="Q11" s="637"/>
      <c r="R11" s="637"/>
      <c r="S11" s="637"/>
      <c r="T11" s="637"/>
      <c r="U11" s="579" t="s">
        <v>135</v>
      </c>
      <c r="V11" s="579"/>
      <c r="W11" s="435">
        <v>2364500</v>
      </c>
      <c r="X11" s="214"/>
      <c r="Y11" s="435">
        <v>8700000</v>
      </c>
      <c r="Z11" s="435">
        <v>713874</v>
      </c>
      <c r="AA11" s="435">
        <v>2043765</v>
      </c>
      <c r="AB11" s="97">
        <v>14858180</v>
      </c>
      <c r="AC11" s="97">
        <v>1384000</v>
      </c>
      <c r="AD11" s="214"/>
      <c r="AE11" s="97">
        <v>7467193</v>
      </c>
      <c r="AF11" s="214"/>
      <c r="AG11" s="97"/>
      <c r="AH11" s="98">
        <f t="shared" si="0"/>
        <v>37531512</v>
      </c>
    </row>
    <row r="12" spans="1:34" ht="19.5" customHeight="1">
      <c r="A12" s="580" t="s">
        <v>136</v>
      </c>
      <c r="B12" s="581"/>
      <c r="C12" s="636" t="s">
        <v>137</v>
      </c>
      <c r="D12" s="637"/>
      <c r="E12" s="637"/>
      <c r="F12" s="637"/>
      <c r="G12" s="637"/>
      <c r="H12" s="637"/>
      <c r="I12" s="637"/>
      <c r="J12" s="637"/>
      <c r="K12" s="637"/>
      <c r="L12" s="637"/>
      <c r="M12" s="637"/>
      <c r="N12" s="637"/>
      <c r="O12" s="637"/>
      <c r="P12" s="637"/>
      <c r="Q12" s="637"/>
      <c r="R12" s="637"/>
      <c r="S12" s="637"/>
      <c r="T12" s="637"/>
      <c r="U12" s="579" t="s">
        <v>138</v>
      </c>
      <c r="V12" s="579"/>
      <c r="W12" s="435">
        <v>3318735</v>
      </c>
      <c r="X12" s="214">
        <v>4216558</v>
      </c>
      <c r="Y12" s="435">
        <v>2674391</v>
      </c>
      <c r="Z12" s="435">
        <v>1524635</v>
      </c>
      <c r="AA12" s="435">
        <v>840689</v>
      </c>
      <c r="AB12" s="97"/>
      <c r="AC12" s="97"/>
      <c r="AD12" s="214"/>
      <c r="AE12" s="97">
        <v>9425000</v>
      </c>
      <c r="AF12" s="214"/>
      <c r="AG12" s="97"/>
      <c r="AH12" s="98">
        <f t="shared" si="0"/>
        <v>22000008</v>
      </c>
    </row>
    <row r="13" spans="1:34" ht="19.5" customHeight="1">
      <c r="A13" s="580" t="s">
        <v>139</v>
      </c>
      <c r="B13" s="581"/>
      <c r="C13" s="636" t="s">
        <v>140</v>
      </c>
      <c r="D13" s="637"/>
      <c r="E13" s="637"/>
      <c r="F13" s="637"/>
      <c r="G13" s="637"/>
      <c r="H13" s="637"/>
      <c r="I13" s="637"/>
      <c r="J13" s="637"/>
      <c r="K13" s="637"/>
      <c r="L13" s="637"/>
      <c r="M13" s="637"/>
      <c r="N13" s="637"/>
      <c r="O13" s="637"/>
      <c r="P13" s="637"/>
      <c r="Q13" s="637"/>
      <c r="R13" s="637"/>
      <c r="S13" s="637"/>
      <c r="T13" s="637"/>
      <c r="U13" s="640" t="s">
        <v>141</v>
      </c>
      <c r="V13" s="641"/>
      <c r="W13" s="435">
        <v>473688</v>
      </c>
      <c r="X13" s="214"/>
      <c r="Y13" s="435"/>
      <c r="Z13" s="435"/>
      <c r="AA13" s="435">
        <v>345863</v>
      </c>
      <c r="AB13" s="97"/>
      <c r="AC13" s="97"/>
      <c r="AD13" s="214"/>
      <c r="AE13" s="97"/>
      <c r="AF13" s="214"/>
      <c r="AG13" s="97"/>
      <c r="AH13" s="98">
        <f t="shared" si="0"/>
        <v>819551</v>
      </c>
    </row>
    <row r="14" spans="1:34" ht="19.5" customHeight="1">
      <c r="A14" s="580" t="s">
        <v>142</v>
      </c>
      <c r="B14" s="581"/>
      <c r="C14" s="586" t="s">
        <v>143</v>
      </c>
      <c r="D14" s="599"/>
      <c r="E14" s="599"/>
      <c r="F14" s="599"/>
      <c r="G14" s="599"/>
      <c r="H14" s="599"/>
      <c r="I14" s="599"/>
      <c r="J14" s="599"/>
      <c r="K14" s="599"/>
      <c r="L14" s="599"/>
      <c r="M14" s="599"/>
      <c r="N14" s="599"/>
      <c r="O14" s="599"/>
      <c r="P14" s="599"/>
      <c r="Q14" s="599"/>
      <c r="R14" s="599"/>
      <c r="S14" s="599"/>
      <c r="T14" s="599"/>
      <c r="U14" s="579" t="s">
        <v>144</v>
      </c>
      <c r="V14" s="579"/>
      <c r="W14" s="435">
        <v>711651</v>
      </c>
      <c r="X14" s="214">
        <v>97524</v>
      </c>
      <c r="Y14" s="435">
        <v>764112</v>
      </c>
      <c r="Z14" s="435">
        <v>19500</v>
      </c>
      <c r="AA14" s="435"/>
      <c r="AB14" s="97">
        <v>4836780</v>
      </c>
      <c r="AC14" s="97">
        <v>628000</v>
      </c>
      <c r="AD14" s="214"/>
      <c r="AE14" s="97">
        <v>921600</v>
      </c>
      <c r="AF14" s="214"/>
      <c r="AG14" s="97"/>
      <c r="AH14" s="98">
        <f t="shared" si="0"/>
        <v>7979167</v>
      </c>
    </row>
    <row r="15" spans="1:34" ht="19.5" customHeight="1">
      <c r="A15" s="580" t="s">
        <v>145</v>
      </c>
      <c r="B15" s="581"/>
      <c r="C15" s="586" t="s">
        <v>146</v>
      </c>
      <c r="D15" s="599"/>
      <c r="E15" s="599"/>
      <c r="F15" s="599"/>
      <c r="G15" s="599"/>
      <c r="H15" s="599"/>
      <c r="I15" s="599"/>
      <c r="J15" s="599"/>
      <c r="K15" s="599"/>
      <c r="L15" s="599"/>
      <c r="M15" s="599"/>
      <c r="N15" s="599"/>
      <c r="O15" s="599"/>
      <c r="P15" s="599"/>
      <c r="Q15" s="599"/>
      <c r="R15" s="599"/>
      <c r="S15" s="599"/>
      <c r="T15" s="599"/>
      <c r="U15" s="579" t="s">
        <v>147</v>
      </c>
      <c r="V15" s="579"/>
      <c r="W15" s="435"/>
      <c r="X15" s="214"/>
      <c r="Y15" s="435"/>
      <c r="Z15" s="435"/>
      <c r="AA15" s="435"/>
      <c r="AB15" s="97"/>
      <c r="AC15" s="97"/>
      <c r="AD15" s="214"/>
      <c r="AE15" s="97"/>
      <c r="AF15" s="214"/>
      <c r="AG15" s="97"/>
      <c r="AH15" s="98">
        <f t="shared" si="0"/>
        <v>0</v>
      </c>
    </row>
    <row r="16" spans="1:34" ht="19.5" customHeight="1">
      <c r="A16" s="580" t="s">
        <v>148</v>
      </c>
      <c r="B16" s="581"/>
      <c r="C16" s="586" t="s">
        <v>149</v>
      </c>
      <c r="D16" s="599"/>
      <c r="E16" s="599"/>
      <c r="F16" s="599"/>
      <c r="G16" s="599"/>
      <c r="H16" s="599"/>
      <c r="I16" s="599"/>
      <c r="J16" s="599"/>
      <c r="K16" s="599"/>
      <c r="L16" s="599"/>
      <c r="M16" s="599"/>
      <c r="N16" s="599"/>
      <c r="O16" s="599"/>
      <c r="P16" s="599"/>
      <c r="Q16" s="599"/>
      <c r="R16" s="599"/>
      <c r="S16" s="599"/>
      <c r="T16" s="599"/>
      <c r="U16" s="579" t="s">
        <v>150</v>
      </c>
      <c r="V16" s="579"/>
      <c r="W16" s="435"/>
      <c r="X16" s="214"/>
      <c r="Y16" s="435"/>
      <c r="Z16" s="435"/>
      <c r="AA16" s="435"/>
      <c r="AB16" s="97"/>
      <c r="AC16" s="97"/>
      <c r="AD16" s="214"/>
      <c r="AE16" s="97"/>
      <c r="AF16" s="214"/>
      <c r="AG16" s="97"/>
      <c r="AH16" s="98">
        <f t="shared" si="0"/>
        <v>0</v>
      </c>
    </row>
    <row r="17" spans="1:35" s="26" customFormat="1" ht="19.5" customHeight="1">
      <c r="A17" s="580" t="s">
        <v>151</v>
      </c>
      <c r="B17" s="581"/>
      <c r="C17" s="586" t="s">
        <v>152</v>
      </c>
      <c r="D17" s="599"/>
      <c r="E17" s="599"/>
      <c r="F17" s="599"/>
      <c r="G17" s="599"/>
      <c r="H17" s="599"/>
      <c r="I17" s="599"/>
      <c r="J17" s="599"/>
      <c r="K17" s="599"/>
      <c r="L17" s="599"/>
      <c r="M17" s="599"/>
      <c r="N17" s="599"/>
      <c r="O17" s="599"/>
      <c r="P17" s="599"/>
      <c r="Q17" s="599"/>
      <c r="R17" s="599"/>
      <c r="S17" s="599"/>
      <c r="T17" s="599"/>
      <c r="U17" s="579" t="s">
        <v>153</v>
      </c>
      <c r="V17" s="579"/>
      <c r="W17" s="435"/>
      <c r="X17" s="214"/>
      <c r="Y17" s="435"/>
      <c r="Z17" s="435"/>
      <c r="AA17" s="435"/>
      <c r="AB17" s="97"/>
      <c r="AC17" s="97"/>
      <c r="AD17" s="214"/>
      <c r="AE17" s="97">
        <v>150000</v>
      </c>
      <c r="AF17" s="214"/>
      <c r="AG17" s="97"/>
      <c r="AH17" s="98">
        <f t="shared" si="0"/>
        <v>150000</v>
      </c>
    </row>
    <row r="18" spans="1:35" s="26" customFormat="1" ht="19.5" customHeight="1">
      <c r="A18" s="580" t="s">
        <v>154</v>
      </c>
      <c r="B18" s="581"/>
      <c r="C18" s="586" t="s">
        <v>155</v>
      </c>
      <c r="D18" s="599"/>
      <c r="E18" s="599"/>
      <c r="F18" s="599"/>
      <c r="G18" s="599"/>
      <c r="H18" s="599"/>
      <c r="I18" s="599"/>
      <c r="J18" s="599"/>
      <c r="K18" s="599"/>
      <c r="L18" s="599"/>
      <c r="M18" s="599"/>
      <c r="N18" s="599"/>
      <c r="O18" s="599"/>
      <c r="P18" s="599"/>
      <c r="Q18" s="599"/>
      <c r="R18" s="599"/>
      <c r="S18" s="599"/>
      <c r="T18" s="599"/>
      <c r="U18" s="579" t="s">
        <v>156</v>
      </c>
      <c r="V18" s="579"/>
      <c r="W18" s="435"/>
      <c r="X18" s="214"/>
      <c r="Y18" s="435"/>
      <c r="Z18" s="435"/>
      <c r="AA18" s="435"/>
      <c r="AB18" s="97">
        <v>33821270</v>
      </c>
      <c r="AC18" s="97"/>
      <c r="AD18" s="214"/>
      <c r="AE18" s="97">
        <v>1568542</v>
      </c>
      <c r="AF18" s="214"/>
      <c r="AG18" s="97"/>
      <c r="AH18" s="98">
        <f t="shared" si="0"/>
        <v>35389812</v>
      </c>
    </row>
    <row r="19" spans="1:35" s="26" customFormat="1" ht="25.5" customHeight="1">
      <c r="A19" s="573" t="s">
        <v>157</v>
      </c>
      <c r="B19" s="574"/>
      <c r="C19" s="602" t="s">
        <v>551</v>
      </c>
      <c r="D19" s="603"/>
      <c r="E19" s="603"/>
      <c r="F19" s="603"/>
      <c r="G19" s="603"/>
      <c r="H19" s="603"/>
      <c r="I19" s="603"/>
      <c r="J19" s="603"/>
      <c r="K19" s="603"/>
      <c r="L19" s="603"/>
      <c r="M19" s="603"/>
      <c r="N19" s="603"/>
      <c r="O19" s="603"/>
      <c r="P19" s="603"/>
      <c r="Q19" s="603"/>
      <c r="R19" s="603"/>
      <c r="S19" s="603"/>
      <c r="T19" s="603"/>
      <c r="U19" s="572" t="s">
        <v>158</v>
      </c>
      <c r="V19" s="572"/>
      <c r="W19" s="437">
        <f t="shared" ref="W19" si="1">SUM(W6:W18)</f>
        <v>205787374</v>
      </c>
      <c r="X19" s="215">
        <f>SUM(X6:X18)</f>
        <v>266159075</v>
      </c>
      <c r="Y19" s="437">
        <f t="shared" ref="Y19:AB19" si="2">SUM(Y6:Y18)</f>
        <v>511064734</v>
      </c>
      <c r="Z19" s="437">
        <f t="shared" si="2"/>
        <v>65647007</v>
      </c>
      <c r="AA19" s="437">
        <f t="shared" si="2"/>
        <v>51673631</v>
      </c>
      <c r="AB19" s="98">
        <f t="shared" si="2"/>
        <v>935102871</v>
      </c>
      <c r="AC19" s="98">
        <f t="shared" ref="AC19:AG19" si="3">SUM(AC6:AC18)</f>
        <v>168822656</v>
      </c>
      <c r="AD19" s="215">
        <f t="shared" si="3"/>
        <v>13330000</v>
      </c>
      <c r="AE19" s="98">
        <f t="shared" si="3"/>
        <v>324849664</v>
      </c>
      <c r="AF19" s="215">
        <f t="shared" si="3"/>
        <v>2440000</v>
      </c>
      <c r="AG19" s="98">
        <f t="shared" si="3"/>
        <v>0</v>
      </c>
      <c r="AH19" s="98">
        <f t="shared" si="0"/>
        <v>2544877012</v>
      </c>
    </row>
    <row r="20" spans="1:35" ht="19.5" customHeight="1">
      <c r="A20" s="580" t="s">
        <v>159</v>
      </c>
      <c r="B20" s="581"/>
      <c r="C20" s="586" t="s">
        <v>552</v>
      </c>
      <c r="D20" s="599"/>
      <c r="E20" s="599"/>
      <c r="F20" s="599"/>
      <c r="G20" s="599"/>
      <c r="H20" s="599"/>
      <c r="I20" s="599"/>
      <c r="J20" s="599"/>
      <c r="K20" s="599"/>
      <c r="L20" s="599"/>
      <c r="M20" s="599"/>
      <c r="N20" s="599"/>
      <c r="O20" s="599"/>
      <c r="P20" s="599"/>
      <c r="Q20" s="599"/>
      <c r="R20" s="599"/>
      <c r="S20" s="599"/>
      <c r="T20" s="599"/>
      <c r="U20" s="579" t="s">
        <v>160</v>
      </c>
      <c r="V20" s="579"/>
      <c r="W20" s="435"/>
      <c r="X20" s="214"/>
      <c r="Y20" s="435"/>
      <c r="Z20" s="435"/>
      <c r="AA20" s="435"/>
      <c r="AB20" s="97"/>
      <c r="AC20" s="97"/>
      <c r="AD20" s="214"/>
      <c r="AE20" s="97"/>
      <c r="AF20" s="214"/>
      <c r="AG20" s="97">
        <v>52294256</v>
      </c>
      <c r="AH20" s="98">
        <f t="shared" si="0"/>
        <v>52294256</v>
      </c>
    </row>
    <row r="21" spans="1:35" ht="29.25" customHeight="1">
      <c r="A21" s="580" t="s">
        <v>161</v>
      </c>
      <c r="B21" s="581"/>
      <c r="C21" s="586" t="s">
        <v>553</v>
      </c>
      <c r="D21" s="599"/>
      <c r="E21" s="599"/>
      <c r="F21" s="599"/>
      <c r="G21" s="599"/>
      <c r="H21" s="599"/>
      <c r="I21" s="599"/>
      <c r="J21" s="599"/>
      <c r="K21" s="599"/>
      <c r="L21" s="599"/>
      <c r="M21" s="599"/>
      <c r="N21" s="599"/>
      <c r="O21" s="599"/>
      <c r="P21" s="599"/>
      <c r="Q21" s="599"/>
      <c r="R21" s="599"/>
      <c r="S21" s="599"/>
      <c r="T21" s="599"/>
      <c r="U21" s="579" t="s">
        <v>162</v>
      </c>
      <c r="V21" s="579"/>
      <c r="W21" s="435">
        <v>2747500</v>
      </c>
      <c r="X21" s="214">
        <v>3476000</v>
      </c>
      <c r="Y21" s="435">
        <v>3042750</v>
      </c>
      <c r="Z21" s="435">
        <v>2519250</v>
      </c>
      <c r="AA21" s="435">
        <v>2379500</v>
      </c>
      <c r="AB21" s="97">
        <v>693648</v>
      </c>
      <c r="AC21" s="97"/>
      <c r="AD21" s="214">
        <v>1200000</v>
      </c>
      <c r="AE21" s="97">
        <v>12158924</v>
      </c>
      <c r="AF21" s="214"/>
      <c r="AG21" s="97">
        <v>1860370</v>
      </c>
      <c r="AH21" s="98">
        <f t="shared" ref="AH21" si="4">SUM(W21:AG21)</f>
        <v>30077942</v>
      </c>
    </row>
    <row r="22" spans="1:35" ht="19.5" customHeight="1">
      <c r="A22" s="580" t="s">
        <v>163</v>
      </c>
      <c r="B22" s="581"/>
      <c r="C22" s="588" t="s">
        <v>554</v>
      </c>
      <c r="D22" s="587"/>
      <c r="E22" s="587"/>
      <c r="F22" s="587"/>
      <c r="G22" s="587"/>
      <c r="H22" s="587"/>
      <c r="I22" s="587"/>
      <c r="J22" s="587"/>
      <c r="K22" s="587"/>
      <c r="L22" s="587"/>
      <c r="M22" s="587"/>
      <c r="N22" s="587"/>
      <c r="O22" s="587"/>
      <c r="P22" s="587"/>
      <c r="Q22" s="587"/>
      <c r="R22" s="587"/>
      <c r="S22" s="587"/>
      <c r="T22" s="587"/>
      <c r="U22" s="579" t="s">
        <v>164</v>
      </c>
      <c r="V22" s="579"/>
      <c r="W22" s="435"/>
      <c r="X22" s="214"/>
      <c r="Y22" s="435"/>
      <c r="Z22" s="435"/>
      <c r="AA22" s="435"/>
      <c r="AB22" s="97"/>
      <c r="AC22" s="97">
        <v>900000</v>
      </c>
      <c r="AD22" s="214"/>
      <c r="AE22" s="97"/>
      <c r="AF22" s="214"/>
      <c r="AG22" s="97">
        <v>2347044</v>
      </c>
      <c r="AH22" s="98">
        <f t="shared" si="0"/>
        <v>3247044</v>
      </c>
    </row>
    <row r="23" spans="1:35" ht="19.5" customHeight="1">
      <c r="A23" s="573" t="s">
        <v>165</v>
      </c>
      <c r="B23" s="574"/>
      <c r="C23" s="597" t="s">
        <v>555</v>
      </c>
      <c r="D23" s="598"/>
      <c r="E23" s="598"/>
      <c r="F23" s="598"/>
      <c r="G23" s="598"/>
      <c r="H23" s="598"/>
      <c r="I23" s="598"/>
      <c r="J23" s="598"/>
      <c r="K23" s="598"/>
      <c r="L23" s="598"/>
      <c r="M23" s="598"/>
      <c r="N23" s="598"/>
      <c r="O23" s="598"/>
      <c r="P23" s="598"/>
      <c r="Q23" s="598"/>
      <c r="R23" s="598"/>
      <c r="S23" s="598"/>
      <c r="T23" s="598"/>
      <c r="U23" s="572" t="s">
        <v>166</v>
      </c>
      <c r="V23" s="572"/>
      <c r="W23" s="437">
        <f t="shared" ref="W23" si="5">SUM(W20:W22)</f>
        <v>2747500</v>
      </c>
      <c r="X23" s="215">
        <f>SUM(X20:X22)</f>
        <v>3476000</v>
      </c>
      <c r="Y23" s="437">
        <f t="shared" ref="Y23:AB23" si="6">SUM(Y20:Y22)</f>
        <v>3042750</v>
      </c>
      <c r="Z23" s="437">
        <f t="shared" si="6"/>
        <v>2519250</v>
      </c>
      <c r="AA23" s="437">
        <f t="shared" si="6"/>
        <v>2379500</v>
      </c>
      <c r="AB23" s="98">
        <f t="shared" si="6"/>
        <v>693648</v>
      </c>
      <c r="AC23" s="98">
        <f t="shared" ref="AC23:AG23" si="7">SUM(AC20:AC22)</f>
        <v>900000</v>
      </c>
      <c r="AD23" s="215">
        <f t="shared" si="7"/>
        <v>1200000</v>
      </c>
      <c r="AE23" s="98">
        <f t="shared" si="7"/>
        <v>12158924</v>
      </c>
      <c r="AF23" s="215">
        <f t="shared" si="7"/>
        <v>0</v>
      </c>
      <c r="AG23" s="98">
        <f t="shared" si="7"/>
        <v>56501670</v>
      </c>
      <c r="AH23" s="98">
        <f t="shared" si="0"/>
        <v>85619242</v>
      </c>
    </row>
    <row r="24" spans="1:35" ht="19.5" customHeight="1">
      <c r="A24" s="573" t="s">
        <v>167</v>
      </c>
      <c r="B24" s="574"/>
      <c r="C24" s="602" t="s">
        <v>556</v>
      </c>
      <c r="D24" s="603"/>
      <c r="E24" s="603"/>
      <c r="F24" s="603"/>
      <c r="G24" s="603"/>
      <c r="H24" s="603"/>
      <c r="I24" s="603"/>
      <c r="J24" s="603"/>
      <c r="K24" s="603"/>
      <c r="L24" s="603"/>
      <c r="M24" s="603"/>
      <c r="N24" s="603"/>
      <c r="O24" s="603"/>
      <c r="P24" s="603"/>
      <c r="Q24" s="603"/>
      <c r="R24" s="603"/>
      <c r="S24" s="603"/>
      <c r="T24" s="603"/>
      <c r="U24" s="572" t="s">
        <v>168</v>
      </c>
      <c r="V24" s="572"/>
      <c r="W24" s="437">
        <f t="shared" ref="W24" si="8">SUM(W19+W23)</f>
        <v>208534874</v>
      </c>
      <c r="X24" s="215">
        <f>SUM(X19+X23)</f>
        <v>269635075</v>
      </c>
      <c r="Y24" s="437">
        <f t="shared" ref="Y24:AA24" si="9">SUM(Y19+Y23)</f>
        <v>514107484</v>
      </c>
      <c r="Z24" s="437">
        <f t="shared" si="9"/>
        <v>68166257</v>
      </c>
      <c r="AA24" s="437">
        <f t="shared" si="9"/>
        <v>54053131</v>
      </c>
      <c r="AB24" s="98">
        <f t="shared" ref="AB24" si="10">SUM(AB19+AB23)</f>
        <v>935796519</v>
      </c>
      <c r="AC24" s="98">
        <f t="shared" ref="AC24:AG24" si="11">SUM(AC19+AC23)</f>
        <v>169722656</v>
      </c>
      <c r="AD24" s="215">
        <f t="shared" si="11"/>
        <v>14530000</v>
      </c>
      <c r="AE24" s="98">
        <f t="shared" si="11"/>
        <v>337008588</v>
      </c>
      <c r="AF24" s="215">
        <f t="shared" si="11"/>
        <v>2440000</v>
      </c>
      <c r="AG24" s="98">
        <f t="shared" si="11"/>
        <v>56501670</v>
      </c>
      <c r="AH24" s="98">
        <f t="shared" si="0"/>
        <v>2630496254</v>
      </c>
    </row>
    <row r="25" spans="1:35" s="27" customFormat="1" ht="27.75" customHeight="1">
      <c r="A25" s="573" t="s">
        <v>169</v>
      </c>
      <c r="B25" s="574"/>
      <c r="C25" s="597" t="s">
        <v>170</v>
      </c>
      <c r="D25" s="598"/>
      <c r="E25" s="598"/>
      <c r="F25" s="598"/>
      <c r="G25" s="598"/>
      <c r="H25" s="598"/>
      <c r="I25" s="598"/>
      <c r="J25" s="598"/>
      <c r="K25" s="598"/>
      <c r="L25" s="598"/>
      <c r="M25" s="598"/>
      <c r="N25" s="598"/>
      <c r="O25" s="598"/>
      <c r="P25" s="598"/>
      <c r="Q25" s="598"/>
      <c r="R25" s="598"/>
      <c r="S25" s="598"/>
      <c r="T25" s="598"/>
      <c r="U25" s="572" t="s">
        <v>171</v>
      </c>
      <c r="V25" s="572"/>
      <c r="W25" s="437">
        <v>27109534</v>
      </c>
      <c r="X25" s="215">
        <v>35092880</v>
      </c>
      <c r="Y25" s="437">
        <v>65907038</v>
      </c>
      <c r="Z25" s="437">
        <v>8861613</v>
      </c>
      <c r="AA25" s="437">
        <v>7026907</v>
      </c>
      <c r="AB25" s="98">
        <v>99363827</v>
      </c>
      <c r="AC25" s="98">
        <v>21945906</v>
      </c>
      <c r="AD25" s="215">
        <v>1730000</v>
      </c>
      <c r="AE25" s="98">
        <v>47106042</v>
      </c>
      <c r="AF25" s="215">
        <v>320000</v>
      </c>
      <c r="AG25" s="98">
        <v>7462405</v>
      </c>
      <c r="AH25" s="98">
        <f t="shared" ref="AH25:AH26" si="12">SUM(W25:AG25)</f>
        <v>321926152</v>
      </c>
      <c r="AI25" s="25"/>
    </row>
    <row r="26" spans="1:35" ht="19.5" customHeight="1">
      <c r="A26" s="580" t="s">
        <v>172</v>
      </c>
      <c r="B26" s="581"/>
      <c r="C26" s="586" t="s">
        <v>173</v>
      </c>
      <c r="D26" s="599"/>
      <c r="E26" s="599"/>
      <c r="F26" s="599"/>
      <c r="G26" s="599"/>
      <c r="H26" s="599"/>
      <c r="I26" s="599"/>
      <c r="J26" s="599"/>
      <c r="K26" s="599"/>
      <c r="L26" s="599"/>
      <c r="M26" s="599"/>
      <c r="N26" s="599"/>
      <c r="O26" s="599"/>
      <c r="P26" s="599"/>
      <c r="Q26" s="599"/>
      <c r="R26" s="599"/>
      <c r="S26" s="599"/>
      <c r="T26" s="599"/>
      <c r="U26" s="579" t="s">
        <v>174</v>
      </c>
      <c r="V26" s="579"/>
      <c r="W26" s="435">
        <v>42000</v>
      </c>
      <c r="X26" s="214">
        <v>190000</v>
      </c>
      <c r="Y26" s="435">
        <v>290000</v>
      </c>
      <c r="Z26" s="435">
        <v>5200000</v>
      </c>
      <c r="AA26" s="435">
        <v>36000</v>
      </c>
      <c r="AB26" s="97">
        <v>19504453</v>
      </c>
      <c r="AC26" s="97">
        <v>6600000</v>
      </c>
      <c r="AD26" s="214">
        <v>300000</v>
      </c>
      <c r="AE26" s="97">
        <v>1000000</v>
      </c>
      <c r="AF26" s="214"/>
      <c r="AG26" s="97"/>
      <c r="AH26" s="98">
        <f t="shared" si="12"/>
        <v>33162453</v>
      </c>
    </row>
    <row r="27" spans="1:35" ht="19.5" customHeight="1">
      <c r="A27" s="580" t="s">
        <v>175</v>
      </c>
      <c r="B27" s="581"/>
      <c r="C27" s="586" t="s">
        <v>176</v>
      </c>
      <c r="D27" s="599"/>
      <c r="E27" s="599"/>
      <c r="F27" s="599"/>
      <c r="G27" s="599"/>
      <c r="H27" s="599"/>
      <c r="I27" s="599"/>
      <c r="J27" s="599"/>
      <c r="K27" s="599"/>
      <c r="L27" s="599"/>
      <c r="M27" s="599"/>
      <c r="N27" s="599"/>
      <c r="O27" s="599"/>
      <c r="P27" s="599"/>
      <c r="Q27" s="599"/>
      <c r="R27" s="599"/>
      <c r="S27" s="599"/>
      <c r="T27" s="599"/>
      <c r="U27" s="579" t="s">
        <v>177</v>
      </c>
      <c r="V27" s="579"/>
      <c r="W27" s="435">
        <v>218100000</v>
      </c>
      <c r="X27" s="214">
        <v>56517000</v>
      </c>
      <c r="Y27" s="435">
        <v>9090000</v>
      </c>
      <c r="Z27" s="435">
        <v>1570000</v>
      </c>
      <c r="AA27" s="435">
        <v>2682000</v>
      </c>
      <c r="AB27" s="97">
        <v>16886260</v>
      </c>
      <c r="AC27" s="97">
        <v>33055140</v>
      </c>
      <c r="AD27" s="214">
        <v>800000</v>
      </c>
      <c r="AE27" s="97">
        <v>7000000</v>
      </c>
      <c r="AF27" s="214"/>
      <c r="AG27" s="97">
        <v>2500000</v>
      </c>
      <c r="AH27" s="98">
        <f t="shared" si="0"/>
        <v>348200400</v>
      </c>
    </row>
    <row r="28" spans="1:35" ht="19.5" customHeight="1">
      <c r="A28" s="580" t="s">
        <v>178</v>
      </c>
      <c r="B28" s="581"/>
      <c r="C28" s="586" t="s">
        <v>179</v>
      </c>
      <c r="D28" s="599"/>
      <c r="E28" s="599"/>
      <c r="F28" s="599"/>
      <c r="G28" s="599"/>
      <c r="H28" s="599"/>
      <c r="I28" s="599"/>
      <c r="J28" s="599"/>
      <c r="K28" s="599"/>
      <c r="L28" s="599"/>
      <c r="M28" s="599"/>
      <c r="N28" s="599"/>
      <c r="O28" s="599"/>
      <c r="P28" s="599"/>
      <c r="Q28" s="599"/>
      <c r="R28" s="599"/>
      <c r="S28" s="599"/>
      <c r="T28" s="599"/>
      <c r="U28" s="579" t="s">
        <v>180</v>
      </c>
      <c r="V28" s="579"/>
      <c r="W28" s="435"/>
      <c r="X28" s="214">
        <v>0</v>
      </c>
      <c r="Y28" s="435"/>
      <c r="Z28" s="435"/>
      <c r="AA28" s="435"/>
      <c r="AB28" s="97"/>
      <c r="AC28" s="97"/>
      <c r="AD28" s="214"/>
      <c r="AE28" s="97"/>
      <c r="AF28" s="214"/>
      <c r="AG28" s="97"/>
      <c r="AH28" s="98">
        <f t="shared" si="0"/>
        <v>0</v>
      </c>
    </row>
    <row r="29" spans="1:35" ht="19.5" customHeight="1">
      <c r="A29" s="573" t="s">
        <v>181</v>
      </c>
      <c r="B29" s="574"/>
      <c r="C29" s="597" t="s">
        <v>182</v>
      </c>
      <c r="D29" s="598"/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72" t="s">
        <v>183</v>
      </c>
      <c r="V29" s="572"/>
      <c r="W29" s="438">
        <f t="shared" ref="W29" si="13">SUM(W26:W28)</f>
        <v>218142000</v>
      </c>
      <c r="X29" s="148">
        <f>SUM(X26:X28)</f>
        <v>56707000</v>
      </c>
      <c r="Y29" s="441">
        <f t="shared" ref="Y29:AA29" si="14">SUM(Y26:Y28)</f>
        <v>9380000</v>
      </c>
      <c r="Z29" s="441">
        <f t="shared" si="14"/>
        <v>6770000</v>
      </c>
      <c r="AA29" s="441">
        <f t="shared" si="14"/>
        <v>2718000</v>
      </c>
      <c r="AB29" s="148">
        <f t="shared" ref="AB29" si="15">SUM(AB26:AB28)</f>
        <v>36390713</v>
      </c>
      <c r="AC29" s="148">
        <f t="shared" ref="AC29:AH29" si="16">SUM(AC26:AC28)</f>
        <v>39655140</v>
      </c>
      <c r="AD29" s="148">
        <f t="shared" si="16"/>
        <v>1100000</v>
      </c>
      <c r="AE29" s="148">
        <f t="shared" si="16"/>
        <v>8000000</v>
      </c>
      <c r="AF29" s="148">
        <f t="shared" si="16"/>
        <v>0</v>
      </c>
      <c r="AG29" s="148">
        <f t="shared" si="16"/>
        <v>2500000</v>
      </c>
      <c r="AH29" s="148">
        <f t="shared" si="16"/>
        <v>381362853</v>
      </c>
    </row>
    <row r="30" spans="1:35" ht="19.5" customHeight="1">
      <c r="A30" s="580" t="s">
        <v>184</v>
      </c>
      <c r="B30" s="581"/>
      <c r="C30" s="586" t="s">
        <v>185</v>
      </c>
      <c r="D30" s="599"/>
      <c r="E30" s="599"/>
      <c r="F30" s="599"/>
      <c r="G30" s="599"/>
      <c r="H30" s="599"/>
      <c r="I30" s="599"/>
      <c r="J30" s="599"/>
      <c r="K30" s="599"/>
      <c r="L30" s="599"/>
      <c r="M30" s="599"/>
      <c r="N30" s="599"/>
      <c r="O30" s="599"/>
      <c r="P30" s="599"/>
      <c r="Q30" s="599"/>
      <c r="R30" s="599"/>
      <c r="S30" s="599"/>
      <c r="T30" s="599"/>
      <c r="U30" s="579" t="s">
        <v>186</v>
      </c>
      <c r="V30" s="579"/>
      <c r="W30" s="435">
        <v>2420000</v>
      </c>
      <c r="X30" s="214">
        <v>340000</v>
      </c>
      <c r="Y30" s="435">
        <v>480000</v>
      </c>
      <c r="Z30" s="435">
        <v>1593000</v>
      </c>
      <c r="AA30" s="435">
        <v>480000</v>
      </c>
      <c r="AB30" s="97">
        <v>8000937</v>
      </c>
      <c r="AC30" s="97">
        <v>650000</v>
      </c>
      <c r="AD30" s="214">
        <v>130000</v>
      </c>
      <c r="AE30" s="97">
        <v>1700000</v>
      </c>
      <c r="AF30" s="214"/>
      <c r="AG30" s="97"/>
      <c r="AH30" s="148">
        <f>SUM(W30:AG30)</f>
        <v>15793937</v>
      </c>
    </row>
    <row r="31" spans="1:35" ht="19.5" customHeight="1">
      <c r="A31" s="580" t="s">
        <v>187</v>
      </c>
      <c r="B31" s="581"/>
      <c r="C31" s="586" t="s">
        <v>188</v>
      </c>
      <c r="D31" s="599"/>
      <c r="E31" s="599"/>
      <c r="F31" s="599"/>
      <c r="G31" s="599"/>
      <c r="H31" s="599"/>
      <c r="I31" s="599"/>
      <c r="J31" s="599"/>
      <c r="K31" s="599"/>
      <c r="L31" s="599"/>
      <c r="M31" s="599"/>
      <c r="N31" s="599"/>
      <c r="O31" s="599"/>
      <c r="P31" s="599"/>
      <c r="Q31" s="599"/>
      <c r="R31" s="599"/>
      <c r="S31" s="599"/>
      <c r="T31" s="599"/>
      <c r="U31" s="579" t="s">
        <v>189</v>
      </c>
      <c r="V31" s="579"/>
      <c r="W31" s="435">
        <v>350000</v>
      </c>
      <c r="X31" s="214">
        <v>350000</v>
      </c>
      <c r="Y31" s="435">
        <v>400000</v>
      </c>
      <c r="Z31" s="435">
        <v>270000</v>
      </c>
      <c r="AA31" s="435">
        <v>240000</v>
      </c>
      <c r="AB31" s="97">
        <v>2748608</v>
      </c>
      <c r="AC31" s="97">
        <v>950000</v>
      </c>
      <c r="AD31" s="214">
        <v>80000</v>
      </c>
      <c r="AE31" s="97">
        <v>2650000</v>
      </c>
      <c r="AF31" s="214"/>
      <c r="AG31" s="97">
        <v>200000</v>
      </c>
      <c r="AH31" s="148">
        <f>SUM(W31:AG31)</f>
        <v>8238608</v>
      </c>
    </row>
    <row r="32" spans="1:35" ht="19.5" customHeight="1">
      <c r="A32" s="573" t="s">
        <v>190</v>
      </c>
      <c r="B32" s="574"/>
      <c r="C32" s="597" t="s">
        <v>191</v>
      </c>
      <c r="D32" s="598"/>
      <c r="E32" s="598"/>
      <c r="F32" s="598"/>
      <c r="G32" s="598"/>
      <c r="H32" s="598"/>
      <c r="I32" s="598"/>
      <c r="J32" s="598"/>
      <c r="K32" s="598"/>
      <c r="L32" s="598"/>
      <c r="M32" s="598"/>
      <c r="N32" s="598"/>
      <c r="O32" s="598"/>
      <c r="P32" s="598"/>
      <c r="Q32" s="598"/>
      <c r="R32" s="598"/>
      <c r="S32" s="598"/>
      <c r="T32" s="598"/>
      <c r="U32" s="572" t="s">
        <v>192</v>
      </c>
      <c r="V32" s="572"/>
      <c r="W32" s="437">
        <f t="shared" ref="W32" si="17">SUM(W30:W31)</f>
        <v>2770000</v>
      </c>
      <c r="X32" s="215">
        <f>SUM(X30:X31)</f>
        <v>690000</v>
      </c>
      <c r="Y32" s="437">
        <f t="shared" ref="Y32:AA32" si="18">SUM(Y30:Y31)</f>
        <v>880000</v>
      </c>
      <c r="Z32" s="437">
        <f t="shared" si="18"/>
        <v>1863000</v>
      </c>
      <c r="AA32" s="437">
        <f t="shared" si="18"/>
        <v>720000</v>
      </c>
      <c r="AB32" s="98">
        <f t="shared" ref="AB32" si="19">SUM(AB30:AB31)</f>
        <v>10749545</v>
      </c>
      <c r="AC32" s="98">
        <f t="shared" ref="AC32:AH32" si="20">SUM(AC30:AC31)</f>
        <v>1600000</v>
      </c>
      <c r="AD32" s="215">
        <f t="shared" si="20"/>
        <v>210000</v>
      </c>
      <c r="AE32" s="98">
        <f t="shared" si="20"/>
        <v>4350000</v>
      </c>
      <c r="AF32" s="215">
        <f t="shared" si="20"/>
        <v>0</v>
      </c>
      <c r="AG32" s="98">
        <f t="shared" si="20"/>
        <v>200000</v>
      </c>
      <c r="AH32" s="215">
        <f t="shared" si="20"/>
        <v>24032545</v>
      </c>
    </row>
    <row r="33" spans="1:34" ht="19.5" customHeight="1">
      <c r="A33" s="580" t="s">
        <v>193</v>
      </c>
      <c r="B33" s="581"/>
      <c r="C33" s="586" t="s">
        <v>194</v>
      </c>
      <c r="D33" s="599"/>
      <c r="E33" s="599"/>
      <c r="F33" s="599"/>
      <c r="G33" s="599"/>
      <c r="H33" s="599"/>
      <c r="I33" s="599"/>
      <c r="J33" s="599"/>
      <c r="K33" s="599"/>
      <c r="L33" s="599"/>
      <c r="M33" s="599"/>
      <c r="N33" s="599"/>
      <c r="O33" s="599"/>
      <c r="P33" s="599"/>
      <c r="Q33" s="599"/>
      <c r="R33" s="599"/>
      <c r="S33" s="599"/>
      <c r="T33" s="599"/>
      <c r="U33" s="579" t="s">
        <v>195</v>
      </c>
      <c r="V33" s="579"/>
      <c r="W33" s="435">
        <v>21800000</v>
      </c>
      <c r="X33" s="214">
        <v>16508000</v>
      </c>
      <c r="Y33" s="435">
        <v>20000000</v>
      </c>
      <c r="Z33" s="435">
        <v>7660000</v>
      </c>
      <c r="AA33" s="435">
        <v>12361000</v>
      </c>
      <c r="AB33" s="97">
        <v>34949250</v>
      </c>
      <c r="AC33" s="97">
        <v>21746612</v>
      </c>
      <c r="AD33" s="214">
        <v>3450000</v>
      </c>
      <c r="AE33" s="97">
        <v>15035890</v>
      </c>
      <c r="AF33" s="214"/>
      <c r="AG33" s="97">
        <v>180000000</v>
      </c>
      <c r="AH33" s="98">
        <f t="shared" si="0"/>
        <v>333510752</v>
      </c>
    </row>
    <row r="34" spans="1:34" ht="19.5" customHeight="1">
      <c r="A34" s="580" t="s">
        <v>196</v>
      </c>
      <c r="B34" s="581"/>
      <c r="C34" s="586" t="s">
        <v>197</v>
      </c>
      <c r="D34" s="599"/>
      <c r="E34" s="599"/>
      <c r="F34" s="599"/>
      <c r="G34" s="599"/>
      <c r="H34" s="599"/>
      <c r="I34" s="599"/>
      <c r="J34" s="599"/>
      <c r="K34" s="599"/>
      <c r="L34" s="599"/>
      <c r="M34" s="599"/>
      <c r="N34" s="599"/>
      <c r="O34" s="599"/>
      <c r="P34" s="599"/>
      <c r="Q34" s="599"/>
      <c r="R34" s="599"/>
      <c r="S34" s="599"/>
      <c r="T34" s="599"/>
      <c r="U34" s="579" t="s">
        <v>198</v>
      </c>
      <c r="V34" s="579"/>
      <c r="W34" s="435">
        <v>56000</v>
      </c>
      <c r="X34" s="214">
        <v>155000</v>
      </c>
      <c r="Y34" s="435">
        <v>100000</v>
      </c>
      <c r="Z34" s="435">
        <v>600000</v>
      </c>
      <c r="AA34" s="435">
        <v>900000</v>
      </c>
      <c r="AB34" s="97">
        <v>39545000</v>
      </c>
      <c r="AC34" s="97"/>
      <c r="AD34" s="214"/>
      <c r="AE34" s="97"/>
      <c r="AF34" s="214"/>
      <c r="AG34" s="97"/>
      <c r="AH34" s="98">
        <f t="shared" si="0"/>
        <v>41356000</v>
      </c>
    </row>
    <row r="35" spans="1:34" ht="19.5" customHeight="1">
      <c r="A35" s="580" t="s">
        <v>199</v>
      </c>
      <c r="B35" s="581"/>
      <c r="C35" s="586" t="s">
        <v>200</v>
      </c>
      <c r="D35" s="599"/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79" t="s">
        <v>201</v>
      </c>
      <c r="V35" s="579"/>
      <c r="W35" s="435"/>
      <c r="X35" s="214">
        <v>1200000</v>
      </c>
      <c r="Y35" s="435">
        <v>1300000</v>
      </c>
      <c r="Z35" s="435"/>
      <c r="AA35" s="435">
        <v>1100000</v>
      </c>
      <c r="AB35" s="97">
        <v>1120932</v>
      </c>
      <c r="AC35" s="97">
        <v>80000</v>
      </c>
      <c r="AD35" s="214"/>
      <c r="AE35" s="97">
        <v>4000000</v>
      </c>
      <c r="AF35" s="214"/>
      <c r="AG35" s="97"/>
      <c r="AH35" s="98">
        <f>SUM(W35:AG35)</f>
        <v>8800932</v>
      </c>
    </row>
    <row r="36" spans="1:34" ht="19.5" customHeight="1">
      <c r="A36" s="580" t="s">
        <v>202</v>
      </c>
      <c r="B36" s="581"/>
      <c r="C36" s="586" t="s">
        <v>203</v>
      </c>
      <c r="D36" s="599"/>
      <c r="E36" s="599"/>
      <c r="F36" s="599"/>
      <c r="G36" s="599"/>
      <c r="H36" s="599"/>
      <c r="I36" s="599"/>
      <c r="J36" s="599"/>
      <c r="K36" s="599"/>
      <c r="L36" s="599"/>
      <c r="M36" s="599"/>
      <c r="N36" s="599"/>
      <c r="O36" s="599"/>
      <c r="P36" s="599"/>
      <c r="Q36" s="599"/>
      <c r="R36" s="599"/>
      <c r="S36" s="599"/>
      <c r="T36" s="599"/>
      <c r="U36" s="579" t="s">
        <v>204</v>
      </c>
      <c r="V36" s="579"/>
      <c r="W36" s="435">
        <v>2000000</v>
      </c>
      <c r="X36" s="214">
        <v>8865000</v>
      </c>
      <c r="Y36" s="435">
        <v>5423000</v>
      </c>
      <c r="Z36" s="435">
        <v>635000</v>
      </c>
      <c r="AA36" s="435">
        <v>800000</v>
      </c>
      <c r="AB36" s="97">
        <v>4855000</v>
      </c>
      <c r="AC36" s="97">
        <v>1800000</v>
      </c>
      <c r="AD36" s="214">
        <v>150000</v>
      </c>
      <c r="AE36" s="97">
        <v>1000000</v>
      </c>
      <c r="AF36" s="214"/>
      <c r="AG36" s="97">
        <v>8000000</v>
      </c>
      <c r="AH36" s="98">
        <f>SUM(W36:AG36)</f>
        <v>33528000</v>
      </c>
    </row>
    <row r="37" spans="1:34" ht="19.5" customHeight="1">
      <c r="A37" s="580" t="s">
        <v>205</v>
      </c>
      <c r="B37" s="581"/>
      <c r="C37" s="600" t="s">
        <v>206</v>
      </c>
      <c r="D37" s="601"/>
      <c r="E37" s="601"/>
      <c r="F37" s="601"/>
      <c r="G37" s="601"/>
      <c r="H37" s="601"/>
      <c r="I37" s="601"/>
      <c r="J37" s="601"/>
      <c r="K37" s="601"/>
      <c r="L37" s="601"/>
      <c r="M37" s="601"/>
      <c r="N37" s="601"/>
      <c r="O37" s="601"/>
      <c r="P37" s="601"/>
      <c r="Q37" s="601"/>
      <c r="R37" s="601"/>
      <c r="S37" s="601"/>
      <c r="T37" s="601"/>
      <c r="U37" s="579" t="s">
        <v>207</v>
      </c>
      <c r="V37" s="579"/>
      <c r="W37" s="435">
        <v>1500000</v>
      </c>
      <c r="X37" s="214">
        <v>20000</v>
      </c>
      <c r="Y37" s="435">
        <v>2200000</v>
      </c>
      <c r="Z37" s="435"/>
      <c r="AA37" s="435"/>
      <c r="AB37" s="97">
        <v>1168210</v>
      </c>
      <c r="AC37" s="97"/>
      <c r="AD37" s="214"/>
      <c r="AE37" s="97"/>
      <c r="AF37" s="214"/>
      <c r="AG37" s="97"/>
      <c r="AH37" s="98">
        <f>SUM(W37:AG37)</f>
        <v>4888210</v>
      </c>
    </row>
    <row r="38" spans="1:34" ht="19.5" customHeight="1">
      <c r="A38" s="580" t="s">
        <v>208</v>
      </c>
      <c r="B38" s="581"/>
      <c r="C38" s="588" t="s">
        <v>209</v>
      </c>
      <c r="D38" s="587"/>
      <c r="E38" s="587"/>
      <c r="F38" s="587"/>
      <c r="G38" s="587"/>
      <c r="H38" s="587"/>
      <c r="I38" s="587"/>
      <c r="J38" s="587"/>
      <c r="K38" s="587"/>
      <c r="L38" s="587"/>
      <c r="M38" s="587"/>
      <c r="N38" s="587"/>
      <c r="O38" s="587"/>
      <c r="P38" s="587"/>
      <c r="Q38" s="587"/>
      <c r="R38" s="587"/>
      <c r="S38" s="587"/>
      <c r="T38" s="587"/>
      <c r="U38" s="579" t="s">
        <v>210</v>
      </c>
      <c r="V38" s="579"/>
      <c r="W38" s="435">
        <v>625000</v>
      </c>
      <c r="X38" s="214">
        <v>1900000</v>
      </c>
      <c r="Y38" s="435">
        <v>11400000</v>
      </c>
      <c r="Z38" s="435">
        <v>1200000</v>
      </c>
      <c r="AA38" s="435">
        <v>26000000</v>
      </c>
      <c r="AB38" s="97">
        <v>28940505</v>
      </c>
      <c r="AC38" s="97">
        <v>4340000</v>
      </c>
      <c r="AD38" s="214"/>
      <c r="AE38" s="97">
        <v>2146000</v>
      </c>
      <c r="AF38" s="214">
        <v>900000</v>
      </c>
      <c r="AG38" s="97">
        <v>20000000</v>
      </c>
      <c r="AH38" s="98">
        <f>SUM(W38:AG38)</f>
        <v>97451505</v>
      </c>
    </row>
    <row r="39" spans="1:34" ht="19.5" customHeight="1">
      <c r="A39" s="580" t="s">
        <v>211</v>
      </c>
      <c r="B39" s="581"/>
      <c r="C39" s="586" t="s">
        <v>212</v>
      </c>
      <c r="D39" s="599"/>
      <c r="E39" s="599"/>
      <c r="F39" s="599"/>
      <c r="G39" s="599"/>
      <c r="H39" s="599"/>
      <c r="I39" s="599"/>
      <c r="J39" s="599"/>
      <c r="K39" s="599"/>
      <c r="L39" s="599"/>
      <c r="M39" s="599"/>
      <c r="N39" s="599"/>
      <c r="O39" s="599"/>
      <c r="P39" s="599"/>
      <c r="Q39" s="599"/>
      <c r="R39" s="599"/>
      <c r="S39" s="599"/>
      <c r="T39" s="599"/>
      <c r="U39" s="579" t="s">
        <v>213</v>
      </c>
      <c r="V39" s="579"/>
      <c r="W39" s="435">
        <v>4470000</v>
      </c>
      <c r="X39" s="214">
        <v>44237402</v>
      </c>
      <c r="Y39" s="435">
        <v>3132000</v>
      </c>
      <c r="Z39" s="435">
        <v>1375000</v>
      </c>
      <c r="AA39" s="435">
        <v>6720000</v>
      </c>
      <c r="AB39" s="97">
        <v>14016451</v>
      </c>
      <c r="AC39" s="97">
        <v>3050000</v>
      </c>
      <c r="AD39" s="214">
        <v>850000</v>
      </c>
      <c r="AE39" s="97">
        <v>10366110</v>
      </c>
      <c r="AF39" s="214">
        <v>44543000</v>
      </c>
      <c r="AG39" s="97"/>
      <c r="AH39" s="98">
        <f>SUM(W39:AG39)</f>
        <v>132759963</v>
      </c>
    </row>
    <row r="40" spans="1:34" ht="19.5" customHeight="1">
      <c r="A40" s="573" t="s">
        <v>214</v>
      </c>
      <c r="B40" s="574"/>
      <c r="C40" s="597" t="s">
        <v>215</v>
      </c>
      <c r="D40" s="598"/>
      <c r="E40" s="598"/>
      <c r="F40" s="598"/>
      <c r="G40" s="598"/>
      <c r="H40" s="598"/>
      <c r="I40" s="598"/>
      <c r="J40" s="598"/>
      <c r="K40" s="598"/>
      <c r="L40" s="598"/>
      <c r="M40" s="598"/>
      <c r="N40" s="598"/>
      <c r="O40" s="598"/>
      <c r="P40" s="598"/>
      <c r="Q40" s="598"/>
      <c r="R40" s="598"/>
      <c r="S40" s="598"/>
      <c r="T40" s="598"/>
      <c r="U40" s="572" t="s">
        <v>216</v>
      </c>
      <c r="V40" s="572"/>
      <c r="W40" s="437">
        <f t="shared" ref="W40" si="21">SUM(W33:W39)</f>
        <v>30451000</v>
      </c>
      <c r="X40" s="215">
        <f>SUM(X33:X39)</f>
        <v>72885402</v>
      </c>
      <c r="Y40" s="437">
        <f t="shared" ref="Y40:AA40" si="22">SUM(Y33:Y39)</f>
        <v>43555000</v>
      </c>
      <c r="Z40" s="437">
        <f t="shared" si="22"/>
        <v>11470000</v>
      </c>
      <c r="AA40" s="437">
        <f t="shared" si="22"/>
        <v>47881000</v>
      </c>
      <c r="AB40" s="98">
        <f t="shared" ref="AB40" si="23">SUM(AB33:AB39)</f>
        <v>124595348</v>
      </c>
      <c r="AC40" s="98">
        <f t="shared" ref="AC40:AG40" si="24">SUM(AC33:AC39)</f>
        <v>31016612</v>
      </c>
      <c r="AD40" s="215">
        <f t="shared" si="24"/>
        <v>4450000</v>
      </c>
      <c r="AE40" s="98">
        <f t="shared" si="24"/>
        <v>32548000</v>
      </c>
      <c r="AF40" s="215">
        <f t="shared" si="24"/>
        <v>45443000</v>
      </c>
      <c r="AG40" s="98">
        <f t="shared" si="24"/>
        <v>208000000</v>
      </c>
      <c r="AH40" s="98">
        <f>SUM(W33:AG39)</f>
        <v>652295362</v>
      </c>
    </row>
    <row r="41" spans="1:34" ht="19.5" customHeight="1">
      <c r="A41" s="580" t="s">
        <v>217</v>
      </c>
      <c r="B41" s="581"/>
      <c r="C41" s="586" t="s">
        <v>218</v>
      </c>
      <c r="D41" s="599"/>
      <c r="E41" s="599"/>
      <c r="F41" s="599"/>
      <c r="G41" s="599"/>
      <c r="H41" s="599"/>
      <c r="I41" s="599"/>
      <c r="J41" s="599"/>
      <c r="K41" s="599"/>
      <c r="L41" s="599"/>
      <c r="M41" s="599"/>
      <c r="N41" s="599"/>
      <c r="O41" s="599"/>
      <c r="P41" s="599"/>
      <c r="Q41" s="599"/>
      <c r="R41" s="599"/>
      <c r="S41" s="599"/>
      <c r="T41" s="599"/>
      <c r="U41" s="579" t="s">
        <v>219</v>
      </c>
      <c r="V41" s="579"/>
      <c r="W41" s="435">
        <v>85000</v>
      </c>
      <c r="X41" s="214">
        <v>100000</v>
      </c>
      <c r="Y41" s="435">
        <v>200000</v>
      </c>
      <c r="Z41" s="435">
        <v>80000</v>
      </c>
      <c r="AA41" s="435">
        <v>140000</v>
      </c>
      <c r="AB41" s="97"/>
      <c r="AC41" s="97">
        <v>40000</v>
      </c>
      <c r="AD41" s="214">
        <v>10000</v>
      </c>
      <c r="AE41" s="97">
        <v>100000</v>
      </c>
      <c r="AF41" s="214"/>
      <c r="AG41" s="97"/>
      <c r="AH41" s="98">
        <f t="shared" si="0"/>
        <v>755000</v>
      </c>
    </row>
    <row r="42" spans="1:34" ht="19.5" customHeight="1">
      <c r="A42" s="580" t="s">
        <v>220</v>
      </c>
      <c r="B42" s="581"/>
      <c r="C42" s="586" t="s">
        <v>221</v>
      </c>
      <c r="D42" s="599"/>
      <c r="E42" s="599"/>
      <c r="F42" s="599"/>
      <c r="G42" s="599"/>
      <c r="H42" s="599"/>
      <c r="I42" s="599"/>
      <c r="J42" s="599"/>
      <c r="K42" s="599"/>
      <c r="L42" s="599"/>
      <c r="M42" s="599"/>
      <c r="N42" s="599"/>
      <c r="O42" s="599"/>
      <c r="P42" s="599"/>
      <c r="Q42" s="599"/>
      <c r="R42" s="599"/>
      <c r="S42" s="599"/>
      <c r="T42" s="599"/>
      <c r="U42" s="579" t="s">
        <v>222</v>
      </c>
      <c r="V42" s="579"/>
      <c r="W42" s="435"/>
      <c r="X42" s="214"/>
      <c r="Y42" s="435"/>
      <c r="Z42" s="435"/>
      <c r="AA42" s="435"/>
      <c r="AB42" s="97"/>
      <c r="AC42" s="97"/>
      <c r="AD42" s="214"/>
      <c r="AE42" s="97">
        <v>50000</v>
      </c>
      <c r="AF42" s="214"/>
      <c r="AG42" s="97">
        <v>500000</v>
      </c>
      <c r="AH42" s="98">
        <f t="shared" si="0"/>
        <v>550000</v>
      </c>
    </row>
    <row r="43" spans="1:34" ht="26.25" customHeight="1">
      <c r="A43" s="573" t="s">
        <v>223</v>
      </c>
      <c r="B43" s="574"/>
      <c r="C43" s="597" t="s">
        <v>224</v>
      </c>
      <c r="D43" s="598"/>
      <c r="E43" s="598"/>
      <c r="F43" s="598"/>
      <c r="G43" s="598"/>
      <c r="H43" s="598"/>
      <c r="I43" s="598"/>
      <c r="J43" s="598"/>
      <c r="K43" s="598"/>
      <c r="L43" s="598"/>
      <c r="M43" s="598"/>
      <c r="N43" s="598"/>
      <c r="O43" s="598"/>
      <c r="P43" s="598"/>
      <c r="Q43" s="598"/>
      <c r="R43" s="598"/>
      <c r="S43" s="598"/>
      <c r="T43" s="598"/>
      <c r="U43" s="572" t="s">
        <v>225</v>
      </c>
      <c r="V43" s="572"/>
      <c r="W43" s="437">
        <f t="shared" ref="W43" si="25">SUM(W41:W42)</f>
        <v>85000</v>
      </c>
      <c r="X43" s="215">
        <f>SUM(X41:X42)</f>
        <v>100000</v>
      </c>
      <c r="Y43" s="437">
        <f t="shared" ref="Y43:AA43" si="26">SUM(Y41:Y42)</f>
        <v>200000</v>
      </c>
      <c r="Z43" s="437">
        <f t="shared" si="26"/>
        <v>80000</v>
      </c>
      <c r="AA43" s="437">
        <f t="shared" si="26"/>
        <v>140000</v>
      </c>
      <c r="AB43" s="98">
        <f t="shared" ref="AB43" si="27">SUM(AB41:AB42)</f>
        <v>0</v>
      </c>
      <c r="AC43" s="98">
        <f t="shared" ref="AC43:AG43" si="28">SUM(AC41:AC42)</f>
        <v>40000</v>
      </c>
      <c r="AD43" s="215">
        <f t="shared" si="28"/>
        <v>10000</v>
      </c>
      <c r="AE43" s="98">
        <f t="shared" si="28"/>
        <v>150000</v>
      </c>
      <c r="AF43" s="215">
        <f t="shared" si="28"/>
        <v>0</v>
      </c>
      <c r="AG43" s="98">
        <f t="shared" si="28"/>
        <v>500000</v>
      </c>
      <c r="AH43" s="98">
        <f>SUM(W41:AG42)</f>
        <v>1305000</v>
      </c>
    </row>
    <row r="44" spans="1:34" ht="26.25" customHeight="1">
      <c r="A44" s="580" t="s">
        <v>226</v>
      </c>
      <c r="B44" s="581"/>
      <c r="C44" s="586" t="s">
        <v>227</v>
      </c>
      <c r="D44" s="599"/>
      <c r="E44" s="599"/>
      <c r="F44" s="599"/>
      <c r="G44" s="599"/>
      <c r="H44" s="599"/>
      <c r="I44" s="599"/>
      <c r="J44" s="599"/>
      <c r="K44" s="599"/>
      <c r="L44" s="599"/>
      <c r="M44" s="599"/>
      <c r="N44" s="599"/>
      <c r="O44" s="599"/>
      <c r="P44" s="599"/>
      <c r="Q44" s="599"/>
      <c r="R44" s="599"/>
      <c r="S44" s="599"/>
      <c r="T44" s="599"/>
      <c r="U44" s="579" t="s">
        <v>228</v>
      </c>
      <c r="V44" s="579"/>
      <c r="W44" s="435">
        <v>54416000</v>
      </c>
      <c r="X44" s="214">
        <v>29278920</v>
      </c>
      <c r="Y44" s="435">
        <v>16581100</v>
      </c>
      <c r="Z44" s="435">
        <v>4396000</v>
      </c>
      <c r="AA44" s="435">
        <v>11114000</v>
      </c>
      <c r="AB44" s="97">
        <v>35081189</v>
      </c>
      <c r="AC44" s="97">
        <v>19066048</v>
      </c>
      <c r="AD44" s="214">
        <v>1500000</v>
      </c>
      <c r="AE44" s="97">
        <v>13195000</v>
      </c>
      <c r="AF44" s="214">
        <v>12270000</v>
      </c>
      <c r="AG44" s="97">
        <v>62500000</v>
      </c>
      <c r="AH44" s="98">
        <f t="shared" si="0"/>
        <v>259398257</v>
      </c>
    </row>
    <row r="45" spans="1:34" ht="19.5" customHeight="1">
      <c r="A45" s="580" t="s">
        <v>229</v>
      </c>
      <c r="B45" s="581"/>
      <c r="C45" s="586" t="s">
        <v>230</v>
      </c>
      <c r="D45" s="599"/>
      <c r="E45" s="599"/>
      <c r="F45" s="599"/>
      <c r="G45" s="599"/>
      <c r="H45" s="599"/>
      <c r="I45" s="599"/>
      <c r="J45" s="599"/>
      <c r="K45" s="599"/>
      <c r="L45" s="599"/>
      <c r="M45" s="599"/>
      <c r="N45" s="599"/>
      <c r="O45" s="599"/>
      <c r="P45" s="599"/>
      <c r="Q45" s="599"/>
      <c r="R45" s="599"/>
      <c r="S45" s="599"/>
      <c r="T45" s="599"/>
      <c r="U45" s="579" t="s">
        <v>231</v>
      </c>
      <c r="V45" s="579"/>
      <c r="W45" s="435">
        <v>57762000</v>
      </c>
      <c r="X45" s="214">
        <v>13700000</v>
      </c>
      <c r="Y45" s="435"/>
      <c r="Z45" s="435">
        <v>792000</v>
      </c>
      <c r="AA45" s="435">
        <v>5064000</v>
      </c>
      <c r="AB45" s="97">
        <v>2128890</v>
      </c>
      <c r="AC45" s="97">
        <v>210000</v>
      </c>
      <c r="AD45" s="214"/>
      <c r="AE45" s="97">
        <v>330000</v>
      </c>
      <c r="AF45" s="214">
        <v>5863000</v>
      </c>
      <c r="AG45" s="97">
        <v>48247000</v>
      </c>
      <c r="AH45" s="98">
        <f t="shared" si="0"/>
        <v>134096890</v>
      </c>
    </row>
    <row r="46" spans="1:34" ht="19.5" customHeight="1">
      <c r="A46" s="580" t="s">
        <v>232</v>
      </c>
      <c r="B46" s="581"/>
      <c r="C46" s="586" t="s">
        <v>694</v>
      </c>
      <c r="D46" s="599"/>
      <c r="E46" s="599"/>
      <c r="F46" s="599"/>
      <c r="G46" s="599"/>
      <c r="H46" s="599"/>
      <c r="I46" s="599"/>
      <c r="J46" s="599"/>
      <c r="K46" s="599"/>
      <c r="L46" s="599"/>
      <c r="M46" s="599"/>
      <c r="N46" s="599"/>
      <c r="O46" s="599"/>
      <c r="P46" s="599"/>
      <c r="Q46" s="599"/>
      <c r="R46" s="599"/>
      <c r="S46" s="599"/>
      <c r="T46" s="599"/>
      <c r="U46" s="579" t="s">
        <v>233</v>
      </c>
      <c r="V46" s="579"/>
      <c r="W46" s="435"/>
      <c r="X46" s="214"/>
      <c r="Y46" s="435"/>
      <c r="Z46" s="435"/>
      <c r="AA46" s="435"/>
      <c r="AB46" s="97"/>
      <c r="AC46" s="97"/>
      <c r="AD46" s="214"/>
      <c r="AE46" s="97"/>
      <c r="AF46" s="214"/>
      <c r="AG46" s="97">
        <v>58600000</v>
      </c>
      <c r="AH46" s="98">
        <f t="shared" si="0"/>
        <v>58600000</v>
      </c>
    </row>
    <row r="47" spans="1:34" ht="19.5" customHeight="1">
      <c r="A47" s="580" t="s">
        <v>234</v>
      </c>
      <c r="B47" s="581"/>
      <c r="C47" s="586" t="s">
        <v>235</v>
      </c>
      <c r="D47" s="599"/>
      <c r="E47" s="599"/>
      <c r="F47" s="599"/>
      <c r="G47" s="599"/>
      <c r="H47" s="599"/>
      <c r="I47" s="599"/>
      <c r="J47" s="599"/>
      <c r="K47" s="599"/>
      <c r="L47" s="599"/>
      <c r="M47" s="599"/>
      <c r="N47" s="599"/>
      <c r="O47" s="599"/>
      <c r="P47" s="599"/>
      <c r="Q47" s="599"/>
      <c r="R47" s="599"/>
      <c r="S47" s="599"/>
      <c r="T47" s="599"/>
      <c r="U47" s="579" t="s">
        <v>236</v>
      </c>
      <c r="V47" s="579"/>
      <c r="W47" s="435"/>
      <c r="X47" s="214"/>
      <c r="Y47" s="435"/>
      <c r="Z47" s="435"/>
      <c r="AA47" s="435"/>
      <c r="AB47" s="97"/>
      <c r="AC47" s="97"/>
      <c r="AD47" s="214"/>
      <c r="AE47" s="97"/>
      <c r="AF47" s="214"/>
      <c r="AG47" s="97"/>
      <c r="AH47" s="98">
        <f t="shared" si="0"/>
        <v>0</v>
      </c>
    </row>
    <row r="48" spans="1:34" ht="19.5" customHeight="1">
      <c r="A48" s="580" t="s">
        <v>237</v>
      </c>
      <c r="B48" s="581"/>
      <c r="C48" s="586" t="s">
        <v>238</v>
      </c>
      <c r="D48" s="599"/>
      <c r="E48" s="599"/>
      <c r="F48" s="599"/>
      <c r="G48" s="599"/>
      <c r="H48" s="599"/>
      <c r="I48" s="599"/>
      <c r="J48" s="599"/>
      <c r="K48" s="599"/>
      <c r="L48" s="599"/>
      <c r="M48" s="599"/>
      <c r="N48" s="599"/>
      <c r="O48" s="599"/>
      <c r="P48" s="599"/>
      <c r="Q48" s="599"/>
      <c r="R48" s="599"/>
      <c r="S48" s="599"/>
      <c r="T48" s="599"/>
      <c r="U48" s="579" t="s">
        <v>239</v>
      </c>
      <c r="V48" s="579"/>
      <c r="W48" s="435"/>
      <c r="X48" s="214">
        <v>782000</v>
      </c>
      <c r="Y48" s="435"/>
      <c r="Z48" s="435">
        <v>417000</v>
      </c>
      <c r="AA48" s="435">
        <v>150000</v>
      </c>
      <c r="AB48" s="97">
        <v>734000</v>
      </c>
      <c r="AC48" s="97">
        <v>50000</v>
      </c>
      <c r="AD48" s="214">
        <v>10000</v>
      </c>
      <c r="AE48" s="97">
        <v>2000000</v>
      </c>
      <c r="AF48" s="214">
        <v>10000</v>
      </c>
      <c r="AG48" s="97">
        <v>26504389</v>
      </c>
      <c r="AH48" s="98">
        <f t="shared" si="0"/>
        <v>30657389</v>
      </c>
    </row>
    <row r="49" spans="1:34" ht="27" customHeight="1">
      <c r="A49" s="573" t="s">
        <v>240</v>
      </c>
      <c r="B49" s="574"/>
      <c r="C49" s="597" t="s">
        <v>241</v>
      </c>
      <c r="D49" s="598"/>
      <c r="E49" s="598"/>
      <c r="F49" s="598"/>
      <c r="G49" s="598"/>
      <c r="H49" s="598"/>
      <c r="I49" s="598"/>
      <c r="J49" s="598"/>
      <c r="K49" s="598"/>
      <c r="L49" s="598"/>
      <c r="M49" s="598"/>
      <c r="N49" s="598"/>
      <c r="O49" s="598"/>
      <c r="P49" s="598"/>
      <c r="Q49" s="598"/>
      <c r="R49" s="598"/>
      <c r="S49" s="598"/>
      <c r="T49" s="598"/>
      <c r="U49" s="572" t="s">
        <v>242</v>
      </c>
      <c r="V49" s="572"/>
      <c r="W49" s="437">
        <f t="shared" ref="W49" si="29">SUM(W44:W48)</f>
        <v>112178000</v>
      </c>
      <c r="X49" s="215">
        <f>SUM(X44:X48)</f>
        <v>43760920</v>
      </c>
      <c r="Y49" s="437">
        <f t="shared" ref="Y49:AA49" si="30">SUM(Y44:Y48)</f>
        <v>16581100</v>
      </c>
      <c r="Z49" s="437">
        <f t="shared" si="30"/>
        <v>5605000</v>
      </c>
      <c r="AA49" s="437">
        <f t="shared" si="30"/>
        <v>16328000</v>
      </c>
      <c r="AB49" s="98">
        <f t="shared" ref="AB49" si="31">SUM(AB44:AB48)</f>
        <v>37944079</v>
      </c>
      <c r="AC49" s="98">
        <f t="shared" ref="AC49:AG49" si="32">SUM(AC44:AC48)</f>
        <v>19326048</v>
      </c>
      <c r="AD49" s="215">
        <f t="shared" si="32"/>
        <v>1510000</v>
      </c>
      <c r="AE49" s="98">
        <f t="shared" si="32"/>
        <v>15525000</v>
      </c>
      <c r="AF49" s="215">
        <f t="shared" si="32"/>
        <v>18143000</v>
      </c>
      <c r="AG49" s="98">
        <f t="shared" si="32"/>
        <v>195851389</v>
      </c>
      <c r="AH49" s="98">
        <f t="shared" si="0"/>
        <v>482752536</v>
      </c>
    </row>
    <row r="50" spans="1:34" ht="19.5" customHeight="1">
      <c r="A50" s="573" t="s">
        <v>243</v>
      </c>
      <c r="B50" s="574"/>
      <c r="C50" s="597" t="s">
        <v>244</v>
      </c>
      <c r="D50" s="598"/>
      <c r="E50" s="598"/>
      <c r="F50" s="598"/>
      <c r="G50" s="598"/>
      <c r="H50" s="598"/>
      <c r="I50" s="598"/>
      <c r="J50" s="598"/>
      <c r="K50" s="598"/>
      <c r="L50" s="598"/>
      <c r="M50" s="598"/>
      <c r="N50" s="598"/>
      <c r="O50" s="598"/>
      <c r="P50" s="598"/>
      <c r="Q50" s="598"/>
      <c r="R50" s="598"/>
      <c r="S50" s="598"/>
      <c r="T50" s="598"/>
      <c r="U50" s="572" t="s">
        <v>245</v>
      </c>
      <c r="V50" s="572"/>
      <c r="W50" s="437">
        <f t="shared" ref="W50" si="33">SUM(W29+W32+W40+W43+W49)</f>
        <v>363626000</v>
      </c>
      <c r="X50" s="215">
        <f>SUM(X29+X32+X40+X43+X49)</f>
        <v>174143322</v>
      </c>
      <c r="Y50" s="437">
        <f t="shared" ref="Y50:AA50" si="34">SUM(Y29+Y32+Y40+Y43+Y49)</f>
        <v>70596100</v>
      </c>
      <c r="Z50" s="437">
        <f t="shared" si="34"/>
        <v>25788000</v>
      </c>
      <c r="AA50" s="437">
        <f t="shared" si="34"/>
        <v>67787000</v>
      </c>
      <c r="AB50" s="98">
        <f t="shared" ref="AB50" si="35">SUM(AB29+AB32+AB40+AB43+AB49)</f>
        <v>209679685</v>
      </c>
      <c r="AC50" s="98">
        <f t="shared" ref="AC50:AG50" si="36">SUM(AC29+AC32+AC40+AC43+AC49)</f>
        <v>91637800</v>
      </c>
      <c r="AD50" s="215">
        <f t="shared" si="36"/>
        <v>7280000</v>
      </c>
      <c r="AE50" s="98">
        <f t="shared" si="36"/>
        <v>60573000</v>
      </c>
      <c r="AF50" s="215">
        <f t="shared" si="36"/>
        <v>63586000</v>
      </c>
      <c r="AG50" s="98">
        <f t="shared" si="36"/>
        <v>407051389</v>
      </c>
      <c r="AH50" s="98">
        <f t="shared" si="0"/>
        <v>1541748296</v>
      </c>
    </row>
    <row r="51" spans="1:34" ht="19.5" customHeight="1">
      <c r="A51" s="580" t="s">
        <v>246</v>
      </c>
      <c r="B51" s="581"/>
      <c r="C51" s="582" t="s">
        <v>247</v>
      </c>
      <c r="D51" s="583"/>
      <c r="E51" s="583"/>
      <c r="F51" s="583"/>
      <c r="G51" s="583"/>
      <c r="H51" s="583"/>
      <c r="I51" s="583"/>
      <c r="J51" s="583"/>
      <c r="K51" s="583"/>
      <c r="L51" s="583"/>
      <c r="M51" s="583"/>
      <c r="N51" s="583"/>
      <c r="O51" s="583"/>
      <c r="P51" s="583"/>
      <c r="Q51" s="583"/>
      <c r="R51" s="583"/>
      <c r="S51" s="583"/>
      <c r="T51" s="583"/>
      <c r="U51" s="579" t="s">
        <v>248</v>
      </c>
      <c r="V51" s="579"/>
      <c r="W51" s="435"/>
      <c r="X51" s="214"/>
      <c r="Y51" s="435"/>
      <c r="Z51" s="435"/>
      <c r="AA51" s="435"/>
      <c r="AB51" s="97"/>
      <c r="AC51" s="97"/>
      <c r="AD51" s="214"/>
      <c r="AE51" s="97"/>
      <c r="AF51" s="214"/>
      <c r="AG51" s="97"/>
      <c r="AH51" s="98">
        <f t="shared" si="0"/>
        <v>0</v>
      </c>
    </row>
    <row r="52" spans="1:34" ht="19.5" customHeight="1">
      <c r="A52" s="580" t="s">
        <v>249</v>
      </c>
      <c r="B52" s="581"/>
      <c r="C52" s="582" t="s">
        <v>250</v>
      </c>
      <c r="D52" s="583"/>
      <c r="E52" s="583"/>
      <c r="F52" s="583"/>
      <c r="G52" s="583"/>
      <c r="H52" s="583"/>
      <c r="I52" s="583"/>
      <c r="J52" s="583"/>
      <c r="K52" s="583"/>
      <c r="L52" s="583"/>
      <c r="M52" s="583"/>
      <c r="N52" s="583"/>
      <c r="O52" s="583"/>
      <c r="P52" s="583"/>
      <c r="Q52" s="583"/>
      <c r="R52" s="583"/>
      <c r="S52" s="583"/>
      <c r="T52" s="583"/>
      <c r="U52" s="579" t="s">
        <v>251</v>
      </c>
      <c r="V52" s="579"/>
      <c r="W52" s="435"/>
      <c r="X52" s="214"/>
      <c r="Y52" s="435"/>
      <c r="Z52" s="435"/>
      <c r="AA52" s="435"/>
      <c r="AB52" s="97"/>
      <c r="AC52" s="97"/>
      <c r="AD52" s="214"/>
      <c r="AE52" s="97"/>
      <c r="AF52" s="214"/>
      <c r="AG52" s="97"/>
      <c r="AH52" s="98">
        <f t="shared" si="0"/>
        <v>0</v>
      </c>
    </row>
    <row r="53" spans="1:34" ht="19.5" customHeight="1">
      <c r="A53" s="580" t="s">
        <v>252</v>
      </c>
      <c r="B53" s="581"/>
      <c r="C53" s="595" t="s">
        <v>253</v>
      </c>
      <c r="D53" s="596"/>
      <c r="E53" s="596"/>
      <c r="F53" s="596"/>
      <c r="G53" s="596"/>
      <c r="H53" s="596"/>
      <c r="I53" s="596"/>
      <c r="J53" s="596"/>
      <c r="K53" s="596"/>
      <c r="L53" s="596"/>
      <c r="M53" s="596"/>
      <c r="N53" s="596"/>
      <c r="O53" s="596"/>
      <c r="P53" s="596"/>
      <c r="Q53" s="596"/>
      <c r="R53" s="596"/>
      <c r="S53" s="596"/>
      <c r="T53" s="596"/>
      <c r="U53" s="579" t="s">
        <v>254</v>
      </c>
      <c r="V53" s="579"/>
      <c r="W53" s="435"/>
      <c r="X53" s="214"/>
      <c r="Y53" s="435"/>
      <c r="Z53" s="435"/>
      <c r="AA53" s="435"/>
      <c r="AB53" s="97"/>
      <c r="AC53" s="97"/>
      <c r="AD53" s="214"/>
      <c r="AE53" s="97"/>
      <c r="AF53" s="214"/>
      <c r="AG53" s="97"/>
      <c r="AH53" s="98">
        <f t="shared" si="0"/>
        <v>0</v>
      </c>
    </row>
    <row r="54" spans="1:34" ht="28.5" customHeight="1">
      <c r="A54" s="580" t="s">
        <v>255</v>
      </c>
      <c r="B54" s="581"/>
      <c r="C54" s="595" t="s">
        <v>256</v>
      </c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79" t="s">
        <v>257</v>
      </c>
      <c r="V54" s="579"/>
      <c r="W54" s="435"/>
      <c r="X54" s="214"/>
      <c r="Y54" s="435"/>
      <c r="Z54" s="435"/>
      <c r="AA54" s="435"/>
      <c r="AB54" s="97"/>
      <c r="AC54" s="97"/>
      <c r="AD54" s="214"/>
      <c r="AE54" s="97"/>
      <c r="AF54" s="214"/>
      <c r="AG54" s="97"/>
      <c r="AH54" s="98">
        <f t="shared" si="0"/>
        <v>0</v>
      </c>
    </row>
    <row r="55" spans="1:34" ht="24.75" customHeight="1">
      <c r="A55" s="580" t="s">
        <v>258</v>
      </c>
      <c r="B55" s="581"/>
      <c r="C55" s="595" t="s">
        <v>259</v>
      </c>
      <c r="D55" s="596"/>
      <c r="E55" s="596"/>
      <c r="F55" s="596"/>
      <c r="G55" s="596"/>
      <c r="H55" s="596"/>
      <c r="I55" s="596"/>
      <c r="J55" s="596"/>
      <c r="K55" s="596"/>
      <c r="L55" s="596"/>
      <c r="M55" s="596"/>
      <c r="N55" s="596"/>
      <c r="O55" s="596"/>
      <c r="P55" s="596"/>
      <c r="Q55" s="596"/>
      <c r="R55" s="596"/>
      <c r="S55" s="596"/>
      <c r="T55" s="596"/>
      <c r="U55" s="579" t="s">
        <v>260</v>
      </c>
      <c r="V55" s="579"/>
      <c r="W55" s="435"/>
      <c r="X55" s="214"/>
      <c r="Y55" s="435"/>
      <c r="Z55" s="435"/>
      <c r="AA55" s="435"/>
      <c r="AB55" s="97"/>
      <c r="AC55" s="97"/>
      <c r="AD55" s="214"/>
      <c r="AE55" s="97"/>
      <c r="AF55" s="214"/>
      <c r="AG55" s="97"/>
      <c r="AH55" s="98">
        <f t="shared" si="0"/>
        <v>0</v>
      </c>
    </row>
    <row r="56" spans="1:34" ht="19.5" customHeight="1">
      <c r="A56" s="580" t="s">
        <v>261</v>
      </c>
      <c r="B56" s="581"/>
      <c r="C56" s="582" t="s">
        <v>262</v>
      </c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  <c r="O56" s="583"/>
      <c r="P56" s="583"/>
      <c r="Q56" s="583"/>
      <c r="R56" s="583"/>
      <c r="S56" s="583"/>
      <c r="T56" s="583"/>
      <c r="U56" s="579" t="s">
        <v>263</v>
      </c>
      <c r="V56" s="579"/>
      <c r="W56" s="435"/>
      <c r="X56" s="214"/>
      <c r="Y56" s="435"/>
      <c r="Z56" s="435"/>
      <c r="AA56" s="435"/>
      <c r="AB56" s="97"/>
      <c r="AC56" s="97"/>
      <c r="AD56" s="214"/>
      <c r="AE56" s="97"/>
      <c r="AF56" s="214"/>
      <c r="AG56" s="97"/>
      <c r="AH56" s="98">
        <f t="shared" si="0"/>
        <v>0</v>
      </c>
    </row>
    <row r="57" spans="1:34" ht="19.5" customHeight="1">
      <c r="A57" s="580" t="s">
        <v>264</v>
      </c>
      <c r="B57" s="581"/>
      <c r="C57" s="582" t="s">
        <v>265</v>
      </c>
      <c r="D57" s="583"/>
      <c r="E57" s="583"/>
      <c r="F57" s="583"/>
      <c r="G57" s="583"/>
      <c r="H57" s="583"/>
      <c r="I57" s="583"/>
      <c r="J57" s="583"/>
      <c r="K57" s="583"/>
      <c r="L57" s="583"/>
      <c r="M57" s="583"/>
      <c r="N57" s="583"/>
      <c r="O57" s="583"/>
      <c r="P57" s="583"/>
      <c r="Q57" s="583"/>
      <c r="R57" s="583"/>
      <c r="S57" s="583"/>
      <c r="T57" s="583"/>
      <c r="U57" s="579" t="s">
        <v>266</v>
      </c>
      <c r="V57" s="579"/>
      <c r="W57" s="435"/>
      <c r="X57" s="214"/>
      <c r="Y57" s="435"/>
      <c r="Z57" s="435"/>
      <c r="AA57" s="435"/>
      <c r="AB57" s="97"/>
      <c r="AC57" s="97"/>
      <c r="AD57" s="214"/>
      <c r="AE57" s="97"/>
      <c r="AF57" s="214"/>
      <c r="AG57" s="97"/>
      <c r="AH57" s="98">
        <f t="shared" si="0"/>
        <v>0</v>
      </c>
    </row>
    <row r="58" spans="1:34" ht="19.5" customHeight="1">
      <c r="A58" s="580" t="s">
        <v>267</v>
      </c>
      <c r="B58" s="581"/>
      <c r="C58" s="582" t="s">
        <v>268</v>
      </c>
      <c r="D58" s="583"/>
      <c r="E58" s="583"/>
      <c r="F58" s="583"/>
      <c r="G58" s="583"/>
      <c r="H58" s="583"/>
      <c r="I58" s="583"/>
      <c r="J58" s="583"/>
      <c r="K58" s="583"/>
      <c r="L58" s="583"/>
      <c r="M58" s="583"/>
      <c r="N58" s="583"/>
      <c r="O58" s="583"/>
      <c r="P58" s="583"/>
      <c r="Q58" s="583"/>
      <c r="R58" s="583"/>
      <c r="S58" s="583"/>
      <c r="T58" s="583"/>
      <c r="U58" s="579" t="s">
        <v>269</v>
      </c>
      <c r="V58" s="579"/>
      <c r="W58" s="435"/>
      <c r="X58" s="214"/>
      <c r="Y58" s="435"/>
      <c r="Z58" s="435"/>
      <c r="AA58" s="435"/>
      <c r="AB58" s="97"/>
      <c r="AC58" s="97"/>
      <c r="AD58" s="214"/>
      <c r="AE58" s="97"/>
      <c r="AF58" s="214"/>
      <c r="AG58" s="97">
        <v>49900000</v>
      </c>
      <c r="AH58" s="98">
        <f t="shared" si="0"/>
        <v>49900000</v>
      </c>
    </row>
    <row r="59" spans="1:34" ht="19.5" customHeight="1">
      <c r="A59" s="573" t="s">
        <v>270</v>
      </c>
      <c r="B59" s="574"/>
      <c r="C59" s="584" t="s">
        <v>271</v>
      </c>
      <c r="D59" s="585"/>
      <c r="E59" s="585"/>
      <c r="F59" s="585"/>
      <c r="G59" s="585"/>
      <c r="H59" s="585"/>
      <c r="I59" s="585"/>
      <c r="J59" s="585"/>
      <c r="K59" s="585"/>
      <c r="L59" s="585"/>
      <c r="M59" s="585"/>
      <c r="N59" s="585"/>
      <c r="O59" s="585"/>
      <c r="P59" s="585"/>
      <c r="Q59" s="585"/>
      <c r="R59" s="585"/>
      <c r="S59" s="585"/>
      <c r="T59" s="585"/>
      <c r="U59" s="572" t="s">
        <v>272</v>
      </c>
      <c r="V59" s="572"/>
      <c r="W59" s="437">
        <f t="shared" ref="W59" si="37">SUM(W51:W58)</f>
        <v>0</v>
      </c>
      <c r="X59" s="215">
        <f>SUM(X51:X58)</f>
        <v>0</v>
      </c>
      <c r="Y59" s="437">
        <f t="shared" ref="Y59:AB59" si="38">SUM(Y51:Y58)</f>
        <v>0</v>
      </c>
      <c r="Z59" s="437">
        <f t="shared" si="38"/>
        <v>0</v>
      </c>
      <c r="AA59" s="437">
        <f t="shared" si="38"/>
        <v>0</v>
      </c>
      <c r="AB59" s="98">
        <f t="shared" si="38"/>
        <v>0</v>
      </c>
      <c r="AC59" s="98">
        <f t="shared" ref="AC59:AG59" si="39">SUM(AC51:AC58)</f>
        <v>0</v>
      </c>
      <c r="AD59" s="215">
        <f t="shared" si="39"/>
        <v>0</v>
      </c>
      <c r="AE59" s="98">
        <f t="shared" si="39"/>
        <v>0</v>
      </c>
      <c r="AF59" s="215">
        <f t="shared" si="39"/>
        <v>0</v>
      </c>
      <c r="AG59" s="98">
        <f t="shared" si="39"/>
        <v>49900000</v>
      </c>
      <c r="AH59" s="98">
        <f t="shared" si="0"/>
        <v>49900000</v>
      </c>
    </row>
    <row r="60" spans="1:34" ht="19.5" customHeight="1">
      <c r="A60" s="580" t="s">
        <v>273</v>
      </c>
      <c r="B60" s="581"/>
      <c r="C60" s="593" t="s">
        <v>274</v>
      </c>
      <c r="D60" s="594"/>
      <c r="E60" s="594"/>
      <c r="F60" s="594"/>
      <c r="G60" s="594"/>
      <c r="H60" s="594"/>
      <c r="I60" s="594"/>
      <c r="J60" s="594"/>
      <c r="K60" s="594"/>
      <c r="L60" s="594"/>
      <c r="M60" s="594"/>
      <c r="N60" s="594"/>
      <c r="O60" s="594"/>
      <c r="P60" s="594"/>
      <c r="Q60" s="594"/>
      <c r="R60" s="594"/>
      <c r="S60" s="594"/>
      <c r="T60" s="594"/>
      <c r="U60" s="579" t="s">
        <v>275</v>
      </c>
      <c r="V60" s="579"/>
      <c r="W60" s="435"/>
      <c r="X60" s="214"/>
      <c r="Y60" s="435"/>
      <c r="Z60" s="435"/>
      <c r="AA60" s="435"/>
      <c r="AB60" s="97"/>
      <c r="AC60" s="97"/>
      <c r="AD60" s="214"/>
      <c r="AE60" s="97"/>
      <c r="AF60" s="214"/>
      <c r="AG60" s="97"/>
      <c r="AH60" s="98">
        <f t="shared" si="0"/>
        <v>0</v>
      </c>
    </row>
    <row r="61" spans="1:34" ht="19.5" customHeight="1">
      <c r="A61" s="580" t="s">
        <v>276</v>
      </c>
      <c r="B61" s="581"/>
      <c r="C61" s="593" t="s">
        <v>277</v>
      </c>
      <c r="D61" s="594"/>
      <c r="E61" s="594"/>
      <c r="F61" s="594"/>
      <c r="G61" s="594"/>
      <c r="H61" s="594"/>
      <c r="I61" s="594"/>
      <c r="J61" s="594"/>
      <c r="K61" s="594"/>
      <c r="L61" s="594"/>
      <c r="M61" s="594"/>
      <c r="N61" s="594"/>
      <c r="O61" s="594"/>
      <c r="P61" s="594"/>
      <c r="Q61" s="594"/>
      <c r="R61" s="594"/>
      <c r="S61" s="594"/>
      <c r="T61" s="594"/>
      <c r="U61" s="579" t="s">
        <v>278</v>
      </c>
      <c r="V61" s="579"/>
      <c r="W61" s="435"/>
      <c r="X61" s="214"/>
      <c r="Y61" s="435"/>
      <c r="Z61" s="435"/>
      <c r="AA61" s="435"/>
      <c r="AB61" s="97"/>
      <c r="AC61" s="97"/>
      <c r="AD61" s="214"/>
      <c r="AE61" s="97"/>
      <c r="AF61" s="214"/>
      <c r="AG61" s="97">
        <v>441754030</v>
      </c>
      <c r="AH61" s="98">
        <f t="shared" si="0"/>
        <v>441754030</v>
      </c>
    </row>
    <row r="62" spans="1:34" ht="29.25" customHeight="1">
      <c r="A62" s="580" t="s">
        <v>279</v>
      </c>
      <c r="B62" s="581"/>
      <c r="C62" s="593" t="s">
        <v>280</v>
      </c>
      <c r="D62" s="594"/>
      <c r="E62" s="594"/>
      <c r="F62" s="594"/>
      <c r="G62" s="594"/>
      <c r="H62" s="594"/>
      <c r="I62" s="594"/>
      <c r="J62" s="594"/>
      <c r="K62" s="594"/>
      <c r="L62" s="594"/>
      <c r="M62" s="594"/>
      <c r="N62" s="594"/>
      <c r="O62" s="594"/>
      <c r="P62" s="594"/>
      <c r="Q62" s="594"/>
      <c r="R62" s="594"/>
      <c r="S62" s="594"/>
      <c r="T62" s="594"/>
      <c r="U62" s="579" t="s">
        <v>281</v>
      </c>
      <c r="V62" s="579"/>
      <c r="W62" s="435"/>
      <c r="X62" s="214"/>
      <c r="Y62" s="435"/>
      <c r="Z62" s="435"/>
      <c r="AA62" s="435"/>
      <c r="AB62" s="97"/>
      <c r="AC62" s="97"/>
      <c r="AD62" s="214"/>
      <c r="AE62" s="97"/>
      <c r="AF62" s="214"/>
      <c r="AG62" s="97"/>
      <c r="AH62" s="98">
        <f t="shared" si="0"/>
        <v>0</v>
      </c>
    </row>
    <row r="63" spans="1:34" ht="29.25" customHeight="1">
      <c r="A63" s="580" t="s">
        <v>282</v>
      </c>
      <c r="B63" s="581"/>
      <c r="C63" s="593" t="s">
        <v>283</v>
      </c>
      <c r="D63" s="594"/>
      <c r="E63" s="594"/>
      <c r="F63" s="594"/>
      <c r="G63" s="594"/>
      <c r="H63" s="594"/>
      <c r="I63" s="594"/>
      <c r="J63" s="594"/>
      <c r="K63" s="594"/>
      <c r="L63" s="594"/>
      <c r="M63" s="594"/>
      <c r="N63" s="594"/>
      <c r="O63" s="594"/>
      <c r="P63" s="594"/>
      <c r="Q63" s="594"/>
      <c r="R63" s="594"/>
      <c r="S63" s="594"/>
      <c r="T63" s="594"/>
      <c r="U63" s="579" t="s">
        <v>284</v>
      </c>
      <c r="V63" s="579"/>
      <c r="W63" s="435"/>
      <c r="X63" s="214"/>
      <c r="Y63" s="435"/>
      <c r="Z63" s="435"/>
      <c r="AA63" s="435"/>
      <c r="AB63" s="97"/>
      <c r="AC63" s="97"/>
      <c r="AD63" s="214"/>
      <c r="AE63" s="97"/>
      <c r="AF63" s="214"/>
      <c r="AG63" s="97"/>
      <c r="AH63" s="98">
        <f t="shared" si="0"/>
        <v>0</v>
      </c>
    </row>
    <row r="64" spans="1:34" ht="29.25" customHeight="1">
      <c r="A64" s="580" t="s">
        <v>285</v>
      </c>
      <c r="B64" s="581"/>
      <c r="C64" s="593" t="s">
        <v>286</v>
      </c>
      <c r="D64" s="594"/>
      <c r="E64" s="594"/>
      <c r="F64" s="594"/>
      <c r="G64" s="594"/>
      <c r="H64" s="594"/>
      <c r="I64" s="594"/>
      <c r="J64" s="594"/>
      <c r="K64" s="594"/>
      <c r="L64" s="594"/>
      <c r="M64" s="594"/>
      <c r="N64" s="594"/>
      <c r="O64" s="594"/>
      <c r="P64" s="594"/>
      <c r="Q64" s="594"/>
      <c r="R64" s="594"/>
      <c r="S64" s="594"/>
      <c r="T64" s="594"/>
      <c r="U64" s="579" t="s">
        <v>287</v>
      </c>
      <c r="V64" s="579"/>
      <c r="W64" s="435"/>
      <c r="X64" s="214"/>
      <c r="Y64" s="435"/>
      <c r="Z64" s="435"/>
      <c r="AA64" s="435"/>
      <c r="AB64" s="97"/>
      <c r="AC64" s="97"/>
      <c r="AD64" s="214"/>
      <c r="AE64" s="97"/>
      <c r="AF64" s="214"/>
      <c r="AG64" s="97"/>
      <c r="AH64" s="98">
        <f t="shared" si="0"/>
        <v>0</v>
      </c>
    </row>
    <row r="65" spans="1:34" ht="26.4" customHeight="1">
      <c r="A65" s="580" t="s">
        <v>288</v>
      </c>
      <c r="B65" s="581"/>
      <c r="C65" s="593" t="s">
        <v>289</v>
      </c>
      <c r="D65" s="594"/>
      <c r="E65" s="594"/>
      <c r="F65" s="594"/>
      <c r="G65" s="594"/>
      <c r="H65" s="594"/>
      <c r="I65" s="594"/>
      <c r="J65" s="594"/>
      <c r="K65" s="594"/>
      <c r="L65" s="594"/>
      <c r="M65" s="594"/>
      <c r="N65" s="594"/>
      <c r="O65" s="594"/>
      <c r="P65" s="594"/>
      <c r="Q65" s="594"/>
      <c r="R65" s="594"/>
      <c r="S65" s="594"/>
      <c r="T65" s="594"/>
      <c r="U65" s="579" t="s">
        <v>290</v>
      </c>
      <c r="V65" s="579"/>
      <c r="W65" s="435"/>
      <c r="X65" s="214"/>
      <c r="Y65" s="435"/>
      <c r="Z65" s="435"/>
      <c r="AA65" s="435"/>
      <c r="AB65" s="97">
        <v>7980000</v>
      </c>
      <c r="AC65" s="97">
        <v>4104000</v>
      </c>
      <c r="AD65" s="214"/>
      <c r="AE65" s="97"/>
      <c r="AF65" s="214"/>
      <c r="AG65" s="285"/>
      <c r="AH65" s="98">
        <f t="shared" si="0"/>
        <v>12084000</v>
      </c>
    </row>
    <row r="66" spans="1:34" ht="29.25" customHeight="1">
      <c r="A66" s="580" t="s">
        <v>291</v>
      </c>
      <c r="B66" s="581"/>
      <c r="C66" s="593" t="s">
        <v>292</v>
      </c>
      <c r="D66" s="594"/>
      <c r="E66" s="594"/>
      <c r="F66" s="594"/>
      <c r="G66" s="594"/>
      <c r="H66" s="594"/>
      <c r="I66" s="594"/>
      <c r="J66" s="594"/>
      <c r="K66" s="594"/>
      <c r="L66" s="594"/>
      <c r="M66" s="594"/>
      <c r="N66" s="594"/>
      <c r="O66" s="594"/>
      <c r="P66" s="594"/>
      <c r="Q66" s="594"/>
      <c r="R66" s="594"/>
      <c r="S66" s="594"/>
      <c r="T66" s="594"/>
      <c r="U66" s="579" t="s">
        <v>293</v>
      </c>
      <c r="V66" s="579"/>
      <c r="W66" s="435"/>
      <c r="X66" s="214"/>
      <c r="Y66" s="435"/>
      <c r="Z66" s="435"/>
      <c r="AA66" s="435"/>
      <c r="AB66" s="97"/>
      <c r="AC66" s="97"/>
      <c r="AD66" s="214"/>
      <c r="AE66" s="97"/>
      <c r="AF66" s="214"/>
      <c r="AG66" s="97"/>
      <c r="AH66" s="98">
        <f t="shared" si="0"/>
        <v>0</v>
      </c>
    </row>
    <row r="67" spans="1:34" ht="29.25" customHeight="1">
      <c r="A67" s="580" t="s">
        <v>294</v>
      </c>
      <c r="B67" s="581"/>
      <c r="C67" s="593" t="s">
        <v>295</v>
      </c>
      <c r="D67" s="594"/>
      <c r="E67" s="594"/>
      <c r="F67" s="594"/>
      <c r="G67" s="594"/>
      <c r="H67" s="594"/>
      <c r="I67" s="594"/>
      <c r="J67" s="594"/>
      <c r="K67" s="594"/>
      <c r="L67" s="594"/>
      <c r="M67" s="594"/>
      <c r="N67" s="594"/>
      <c r="O67" s="594"/>
      <c r="P67" s="594"/>
      <c r="Q67" s="594"/>
      <c r="R67" s="594"/>
      <c r="S67" s="594"/>
      <c r="T67" s="594"/>
      <c r="U67" s="579" t="s">
        <v>296</v>
      </c>
      <c r="V67" s="579"/>
      <c r="W67" s="435"/>
      <c r="X67" s="214"/>
      <c r="Y67" s="435"/>
      <c r="Z67" s="435"/>
      <c r="AA67" s="435"/>
      <c r="AB67" s="97"/>
      <c r="AC67" s="97"/>
      <c r="AD67" s="214"/>
      <c r="AE67" s="97">
        <v>190000</v>
      </c>
      <c r="AF67" s="214"/>
      <c r="AG67" s="97"/>
      <c r="AH67" s="98">
        <f t="shared" si="0"/>
        <v>190000</v>
      </c>
    </row>
    <row r="68" spans="1:34" ht="19.5" customHeight="1">
      <c r="A68" s="580" t="s">
        <v>297</v>
      </c>
      <c r="B68" s="581"/>
      <c r="C68" s="593" t="s">
        <v>298</v>
      </c>
      <c r="D68" s="594"/>
      <c r="E68" s="594"/>
      <c r="F68" s="594"/>
      <c r="G68" s="594"/>
      <c r="H68" s="594"/>
      <c r="I68" s="594"/>
      <c r="J68" s="594"/>
      <c r="K68" s="594"/>
      <c r="L68" s="594"/>
      <c r="M68" s="594"/>
      <c r="N68" s="594"/>
      <c r="O68" s="594"/>
      <c r="P68" s="594"/>
      <c r="Q68" s="594"/>
      <c r="R68" s="594"/>
      <c r="S68" s="594"/>
      <c r="T68" s="594"/>
      <c r="U68" s="579" t="s">
        <v>299</v>
      </c>
      <c r="V68" s="579"/>
      <c r="W68" s="435"/>
      <c r="X68" s="214"/>
      <c r="Y68" s="435"/>
      <c r="Z68" s="435"/>
      <c r="AA68" s="435"/>
      <c r="AB68" s="97"/>
      <c r="AC68" s="97"/>
      <c r="AD68" s="214"/>
      <c r="AE68" s="97"/>
      <c r="AF68" s="214"/>
      <c r="AG68" s="97"/>
      <c r="AH68" s="98">
        <f t="shared" si="0"/>
        <v>0</v>
      </c>
    </row>
    <row r="69" spans="1:34" ht="19.5" customHeight="1">
      <c r="A69" s="580" t="s">
        <v>300</v>
      </c>
      <c r="B69" s="581"/>
      <c r="C69" s="591" t="s">
        <v>301</v>
      </c>
      <c r="D69" s="592"/>
      <c r="E69" s="592"/>
      <c r="F69" s="592"/>
      <c r="G69" s="592"/>
      <c r="H69" s="592"/>
      <c r="I69" s="592"/>
      <c r="J69" s="592"/>
      <c r="K69" s="592"/>
      <c r="L69" s="592"/>
      <c r="M69" s="592"/>
      <c r="N69" s="592"/>
      <c r="O69" s="592"/>
      <c r="P69" s="592"/>
      <c r="Q69" s="592"/>
      <c r="R69" s="592"/>
      <c r="S69" s="592"/>
      <c r="T69" s="592"/>
      <c r="U69" s="579" t="s">
        <v>302</v>
      </c>
      <c r="V69" s="579"/>
      <c r="W69" s="435"/>
      <c r="X69" s="214"/>
      <c r="Y69" s="435"/>
      <c r="Z69" s="435"/>
      <c r="AA69" s="435"/>
      <c r="AB69" s="97"/>
      <c r="AC69" s="97"/>
      <c r="AD69" s="214"/>
      <c r="AE69" s="97"/>
      <c r="AF69" s="214"/>
      <c r="AG69" s="97"/>
      <c r="AH69" s="98">
        <f t="shared" si="0"/>
        <v>0</v>
      </c>
    </row>
    <row r="70" spans="1:34" ht="27.6" customHeight="1">
      <c r="A70" s="580" t="s">
        <v>303</v>
      </c>
      <c r="B70" s="581"/>
      <c r="C70" s="593" t="s">
        <v>304</v>
      </c>
      <c r="D70" s="594"/>
      <c r="E70" s="594"/>
      <c r="F70" s="594"/>
      <c r="G70" s="594"/>
      <c r="H70" s="594"/>
      <c r="I70" s="594"/>
      <c r="J70" s="594"/>
      <c r="K70" s="594"/>
      <c r="L70" s="594"/>
      <c r="M70" s="594"/>
      <c r="N70" s="594"/>
      <c r="O70" s="594"/>
      <c r="P70" s="594"/>
      <c r="Q70" s="594"/>
      <c r="R70" s="594"/>
      <c r="S70" s="594"/>
      <c r="T70" s="594"/>
      <c r="U70" s="579" t="s">
        <v>305</v>
      </c>
      <c r="V70" s="579"/>
      <c r="W70" s="435"/>
      <c r="X70" s="214"/>
      <c r="Y70" s="435"/>
      <c r="Z70" s="435"/>
      <c r="AA70" s="435"/>
      <c r="AB70" s="97"/>
      <c r="AC70" s="97"/>
      <c r="AD70" s="214"/>
      <c r="AE70" s="97"/>
      <c r="AF70" s="214"/>
      <c r="AG70" s="97">
        <v>210557270</v>
      </c>
      <c r="AH70" s="98">
        <f t="shared" si="0"/>
        <v>210557270</v>
      </c>
    </row>
    <row r="71" spans="1:34" ht="19.5" customHeight="1">
      <c r="A71" s="580" t="s">
        <v>306</v>
      </c>
      <c r="B71" s="581"/>
      <c r="C71" s="591" t="s">
        <v>307</v>
      </c>
      <c r="D71" s="592"/>
      <c r="E71" s="592"/>
      <c r="F71" s="592"/>
      <c r="G71" s="592"/>
      <c r="H71" s="592"/>
      <c r="I71" s="592"/>
      <c r="J71" s="592"/>
      <c r="K71" s="592"/>
      <c r="L71" s="592"/>
      <c r="M71" s="592"/>
      <c r="N71" s="592"/>
      <c r="O71" s="592"/>
      <c r="P71" s="592"/>
      <c r="Q71" s="592"/>
      <c r="R71" s="592"/>
      <c r="S71" s="592"/>
      <c r="T71" s="592"/>
      <c r="U71" s="579" t="s">
        <v>308</v>
      </c>
      <c r="V71" s="579"/>
      <c r="W71" s="435"/>
      <c r="X71" s="214"/>
      <c r="Y71" s="435"/>
      <c r="Z71" s="435"/>
      <c r="AA71" s="435"/>
      <c r="AB71" s="97"/>
      <c r="AC71" s="97"/>
      <c r="AD71" s="214"/>
      <c r="AE71" s="97"/>
      <c r="AF71" s="214"/>
      <c r="AG71" s="97"/>
      <c r="AH71" s="98">
        <f t="shared" ref="AH71:AH93" si="40">SUM(W71:AG71)</f>
        <v>0</v>
      </c>
    </row>
    <row r="72" spans="1:34" ht="19.5" customHeight="1">
      <c r="A72" s="573" t="s">
        <v>309</v>
      </c>
      <c r="B72" s="574"/>
      <c r="C72" s="584" t="s">
        <v>310</v>
      </c>
      <c r="D72" s="585"/>
      <c r="E72" s="585"/>
      <c r="F72" s="585"/>
      <c r="G72" s="585"/>
      <c r="H72" s="585"/>
      <c r="I72" s="585"/>
      <c r="J72" s="585"/>
      <c r="K72" s="585"/>
      <c r="L72" s="585"/>
      <c r="M72" s="585"/>
      <c r="N72" s="585"/>
      <c r="O72" s="585"/>
      <c r="P72" s="585"/>
      <c r="Q72" s="585"/>
      <c r="R72" s="585"/>
      <c r="S72" s="585"/>
      <c r="T72" s="585"/>
      <c r="U72" s="572" t="s">
        <v>311</v>
      </c>
      <c r="V72" s="572"/>
      <c r="W72" s="437">
        <f t="shared" ref="W72" si="41">SUM(W60:W71)</f>
        <v>0</v>
      </c>
      <c r="X72" s="215">
        <f t="shared" ref="X72:AD72" si="42">SUM(X60:X71)</f>
        <v>0</v>
      </c>
      <c r="Y72" s="437">
        <f t="shared" si="42"/>
        <v>0</v>
      </c>
      <c r="Z72" s="437">
        <f t="shared" si="42"/>
        <v>0</v>
      </c>
      <c r="AA72" s="437">
        <f t="shared" si="42"/>
        <v>0</v>
      </c>
      <c r="AB72" s="98">
        <f t="shared" si="42"/>
        <v>7980000</v>
      </c>
      <c r="AC72" s="98">
        <f t="shared" si="42"/>
        <v>4104000</v>
      </c>
      <c r="AD72" s="98">
        <f t="shared" si="42"/>
        <v>0</v>
      </c>
      <c r="AE72" s="98">
        <f>SUM(AE60:AE71)</f>
        <v>190000</v>
      </c>
      <c r="AF72" s="215">
        <f>SUM(AF60:AF71)</f>
        <v>0</v>
      </c>
      <c r="AG72" s="215">
        <f>SUM(AG60:AG71)</f>
        <v>652311300</v>
      </c>
      <c r="AH72" s="98">
        <f t="shared" si="40"/>
        <v>664585300</v>
      </c>
    </row>
    <row r="73" spans="1:34" ht="19.5" customHeight="1">
      <c r="A73" s="580" t="s">
        <v>312</v>
      </c>
      <c r="B73" s="581"/>
      <c r="C73" s="589" t="s">
        <v>313</v>
      </c>
      <c r="D73" s="590"/>
      <c r="E73" s="590"/>
      <c r="F73" s="590"/>
      <c r="G73" s="590"/>
      <c r="H73" s="590"/>
      <c r="I73" s="590"/>
      <c r="J73" s="590"/>
      <c r="K73" s="590"/>
      <c r="L73" s="590"/>
      <c r="M73" s="590"/>
      <c r="N73" s="590"/>
      <c r="O73" s="590"/>
      <c r="P73" s="590"/>
      <c r="Q73" s="590"/>
      <c r="R73" s="590"/>
      <c r="S73" s="590"/>
      <c r="T73" s="590"/>
      <c r="U73" s="579" t="s">
        <v>314</v>
      </c>
      <c r="V73" s="579"/>
      <c r="W73" s="435"/>
      <c r="X73" s="214"/>
      <c r="Y73" s="435"/>
      <c r="Z73" s="435"/>
      <c r="AA73" s="435"/>
      <c r="AB73" s="97"/>
      <c r="AC73" s="97"/>
      <c r="AD73" s="214"/>
      <c r="AE73" s="97"/>
      <c r="AF73" s="214"/>
      <c r="AG73" s="97"/>
      <c r="AH73" s="98">
        <f t="shared" si="40"/>
        <v>0</v>
      </c>
    </row>
    <row r="74" spans="1:34" ht="19.5" customHeight="1">
      <c r="A74" s="580" t="s">
        <v>315</v>
      </c>
      <c r="B74" s="581"/>
      <c r="C74" s="589" t="s">
        <v>316</v>
      </c>
      <c r="D74" s="590"/>
      <c r="E74" s="590"/>
      <c r="F74" s="590"/>
      <c r="G74" s="590"/>
      <c r="H74" s="590"/>
      <c r="I74" s="590"/>
      <c r="J74" s="590"/>
      <c r="K74" s="590"/>
      <c r="L74" s="590"/>
      <c r="M74" s="590"/>
      <c r="N74" s="590"/>
      <c r="O74" s="590"/>
      <c r="P74" s="590"/>
      <c r="Q74" s="590"/>
      <c r="R74" s="590"/>
      <c r="S74" s="590"/>
      <c r="T74" s="590"/>
      <c r="U74" s="579" t="s">
        <v>317</v>
      </c>
      <c r="V74" s="579"/>
      <c r="W74" s="435"/>
      <c r="X74" s="214"/>
      <c r="Y74" s="435"/>
      <c r="Z74" s="435"/>
      <c r="AA74" s="435"/>
      <c r="AB74" s="97"/>
      <c r="AC74" s="97"/>
      <c r="AD74" s="214"/>
      <c r="AE74" s="97"/>
      <c r="AF74" s="214"/>
      <c r="AG74" s="97">
        <v>465394000</v>
      </c>
      <c r="AH74" s="98">
        <f t="shared" si="40"/>
        <v>465394000</v>
      </c>
    </row>
    <row r="75" spans="1:34" ht="19.5" customHeight="1">
      <c r="A75" s="580" t="s">
        <v>318</v>
      </c>
      <c r="B75" s="581"/>
      <c r="C75" s="589" t="s">
        <v>319</v>
      </c>
      <c r="D75" s="590"/>
      <c r="E75" s="590"/>
      <c r="F75" s="590"/>
      <c r="G75" s="590"/>
      <c r="H75" s="590"/>
      <c r="I75" s="590"/>
      <c r="J75" s="590"/>
      <c r="K75" s="590"/>
      <c r="L75" s="590"/>
      <c r="M75" s="590"/>
      <c r="N75" s="590"/>
      <c r="O75" s="590"/>
      <c r="P75" s="590"/>
      <c r="Q75" s="590"/>
      <c r="R75" s="590"/>
      <c r="S75" s="590"/>
      <c r="T75" s="590"/>
      <c r="U75" s="579" t="s">
        <v>320</v>
      </c>
      <c r="V75" s="579"/>
      <c r="W75" s="435"/>
      <c r="X75" s="214"/>
      <c r="Y75" s="435"/>
      <c r="Z75" s="435"/>
      <c r="AA75" s="435"/>
      <c r="AB75" s="97"/>
      <c r="AC75" s="97"/>
      <c r="AD75" s="214"/>
      <c r="AE75" s="97"/>
      <c r="AF75" s="214"/>
      <c r="AG75" s="97"/>
      <c r="AH75" s="98">
        <f t="shared" si="40"/>
        <v>0</v>
      </c>
    </row>
    <row r="76" spans="1:34" ht="19.5" customHeight="1">
      <c r="A76" s="580" t="s">
        <v>321</v>
      </c>
      <c r="B76" s="581"/>
      <c r="C76" s="589" t="s">
        <v>322</v>
      </c>
      <c r="D76" s="590"/>
      <c r="E76" s="590"/>
      <c r="F76" s="590"/>
      <c r="G76" s="590"/>
      <c r="H76" s="590"/>
      <c r="I76" s="590"/>
      <c r="J76" s="590"/>
      <c r="K76" s="590"/>
      <c r="L76" s="590"/>
      <c r="M76" s="590"/>
      <c r="N76" s="590"/>
      <c r="O76" s="590"/>
      <c r="P76" s="590"/>
      <c r="Q76" s="590"/>
      <c r="R76" s="590"/>
      <c r="S76" s="590"/>
      <c r="T76" s="590"/>
      <c r="U76" s="579" t="s">
        <v>323</v>
      </c>
      <c r="V76" s="579"/>
      <c r="W76" s="435"/>
      <c r="X76" s="214">
        <v>900000</v>
      </c>
      <c r="Y76" s="435"/>
      <c r="Z76" s="435"/>
      <c r="AA76" s="435"/>
      <c r="AB76" s="97"/>
      <c r="AC76" s="97"/>
      <c r="AD76" s="214"/>
      <c r="AE76" s="97"/>
      <c r="AF76" s="214"/>
      <c r="AG76" s="97"/>
      <c r="AH76" s="98">
        <f t="shared" si="40"/>
        <v>900000</v>
      </c>
    </row>
    <row r="77" spans="1:34" ht="19.5" customHeight="1">
      <c r="A77" s="580" t="s">
        <v>324</v>
      </c>
      <c r="B77" s="581"/>
      <c r="C77" s="588" t="s">
        <v>325</v>
      </c>
      <c r="D77" s="587"/>
      <c r="E77" s="587"/>
      <c r="F77" s="587"/>
      <c r="G77" s="587"/>
      <c r="H77" s="587"/>
      <c r="I77" s="587"/>
      <c r="J77" s="587"/>
      <c r="K77" s="587"/>
      <c r="L77" s="587"/>
      <c r="M77" s="587"/>
      <c r="N77" s="587"/>
      <c r="O77" s="587"/>
      <c r="P77" s="587"/>
      <c r="Q77" s="587"/>
      <c r="R77" s="587"/>
      <c r="S77" s="587"/>
      <c r="T77" s="587"/>
      <c r="U77" s="579" t="s">
        <v>326</v>
      </c>
      <c r="V77" s="579"/>
      <c r="W77" s="435"/>
      <c r="X77" s="214"/>
      <c r="Y77" s="435"/>
      <c r="Z77" s="435"/>
      <c r="AA77" s="435"/>
      <c r="AB77" s="97"/>
      <c r="AC77" s="97"/>
      <c r="AD77" s="214"/>
      <c r="AE77" s="97"/>
      <c r="AF77" s="214"/>
      <c r="AG77" s="97"/>
      <c r="AH77" s="98">
        <f t="shared" si="40"/>
        <v>0</v>
      </c>
    </row>
    <row r="78" spans="1:34" ht="28.5" customHeight="1">
      <c r="A78" s="580" t="s">
        <v>327</v>
      </c>
      <c r="B78" s="581"/>
      <c r="C78" s="586" t="s">
        <v>328</v>
      </c>
      <c r="D78" s="587"/>
      <c r="E78" s="587"/>
      <c r="F78" s="587"/>
      <c r="G78" s="587"/>
      <c r="H78" s="587"/>
      <c r="I78" s="587"/>
      <c r="J78" s="587"/>
      <c r="K78" s="587"/>
      <c r="L78" s="587"/>
      <c r="M78" s="587"/>
      <c r="N78" s="587"/>
      <c r="O78" s="587"/>
      <c r="P78" s="587"/>
      <c r="Q78" s="587"/>
      <c r="R78" s="587"/>
      <c r="S78" s="587"/>
      <c r="T78" s="587"/>
      <c r="U78" s="579" t="s">
        <v>329</v>
      </c>
      <c r="V78" s="579"/>
      <c r="W78" s="435"/>
      <c r="X78" s="214"/>
      <c r="Y78" s="435"/>
      <c r="Z78" s="435"/>
      <c r="AA78" s="435"/>
      <c r="AB78" s="97"/>
      <c r="AC78" s="97"/>
      <c r="AD78" s="214"/>
      <c r="AE78" s="97"/>
      <c r="AF78" s="214"/>
      <c r="AG78" s="97"/>
      <c r="AH78" s="98">
        <f t="shared" si="40"/>
        <v>0</v>
      </c>
    </row>
    <row r="79" spans="1:34" ht="25.5" customHeight="1">
      <c r="A79" s="580" t="s">
        <v>330</v>
      </c>
      <c r="B79" s="581"/>
      <c r="C79" s="586" t="s">
        <v>331</v>
      </c>
      <c r="D79" s="587"/>
      <c r="E79" s="587"/>
      <c r="F79" s="587"/>
      <c r="G79" s="587"/>
      <c r="H79" s="587"/>
      <c r="I79" s="587"/>
      <c r="J79" s="587"/>
      <c r="K79" s="587"/>
      <c r="L79" s="587"/>
      <c r="M79" s="587"/>
      <c r="N79" s="587"/>
      <c r="O79" s="587"/>
      <c r="P79" s="587"/>
      <c r="Q79" s="587"/>
      <c r="R79" s="587"/>
      <c r="S79" s="587"/>
      <c r="T79" s="587"/>
      <c r="U79" s="579" t="s">
        <v>332</v>
      </c>
      <c r="V79" s="579"/>
      <c r="W79" s="435"/>
      <c r="X79" s="214"/>
      <c r="Y79" s="435"/>
      <c r="Z79" s="435"/>
      <c r="AA79" s="435"/>
      <c r="AB79" s="97"/>
      <c r="AC79" s="97"/>
      <c r="AD79" s="214"/>
      <c r="AE79" s="97"/>
      <c r="AF79" s="214"/>
      <c r="AG79" s="97"/>
      <c r="AH79" s="98">
        <f t="shared" si="40"/>
        <v>0</v>
      </c>
    </row>
    <row r="80" spans="1:34" s="27" customFormat="1" ht="19.5" customHeight="1">
      <c r="A80" s="573" t="s">
        <v>333</v>
      </c>
      <c r="B80" s="574"/>
      <c r="C80" s="575" t="s">
        <v>334</v>
      </c>
      <c r="D80" s="576"/>
      <c r="E80" s="576"/>
      <c r="F80" s="576"/>
      <c r="G80" s="576"/>
      <c r="H80" s="576"/>
      <c r="I80" s="576"/>
      <c r="J80" s="576"/>
      <c r="K80" s="576"/>
      <c r="L80" s="576"/>
      <c r="M80" s="576"/>
      <c r="N80" s="576"/>
      <c r="O80" s="576"/>
      <c r="P80" s="576"/>
      <c r="Q80" s="576"/>
      <c r="R80" s="576"/>
      <c r="S80" s="576"/>
      <c r="T80" s="576"/>
      <c r="U80" s="572" t="s">
        <v>335</v>
      </c>
      <c r="V80" s="572"/>
      <c r="W80" s="437">
        <f t="shared" ref="W80" si="43">SUM(W73:W79)</f>
        <v>0</v>
      </c>
      <c r="X80" s="215">
        <f>SUM(X73:X79)</f>
        <v>900000</v>
      </c>
      <c r="Y80" s="442">
        <f t="shared" ref="Y80:AB80" si="44">SUM(Y73:Y79)</f>
        <v>0</v>
      </c>
      <c r="Z80" s="442">
        <f t="shared" si="44"/>
        <v>0</v>
      </c>
      <c r="AA80" s="442">
        <f t="shared" si="44"/>
        <v>0</v>
      </c>
      <c r="AB80" s="98">
        <f t="shared" si="44"/>
        <v>0</v>
      </c>
      <c r="AC80" s="98">
        <f t="shared" ref="AC80:AG80" si="45">SUM(AC73:AC79)</f>
        <v>0</v>
      </c>
      <c r="AD80" s="215">
        <f t="shared" si="45"/>
        <v>0</v>
      </c>
      <c r="AE80" s="98">
        <f t="shared" si="45"/>
        <v>0</v>
      </c>
      <c r="AF80" s="215">
        <f t="shared" si="45"/>
        <v>0</v>
      </c>
      <c r="AG80" s="98">
        <f t="shared" si="45"/>
        <v>465394000</v>
      </c>
      <c r="AH80" s="98">
        <f>SUM(W73:AG79)</f>
        <v>466294000</v>
      </c>
    </row>
    <row r="81" spans="1:35" ht="19.5" customHeight="1">
      <c r="A81" s="580" t="s">
        <v>336</v>
      </c>
      <c r="B81" s="581"/>
      <c r="C81" s="582" t="s">
        <v>337</v>
      </c>
      <c r="D81" s="583"/>
      <c r="E81" s="583"/>
      <c r="F81" s="583"/>
      <c r="G81" s="583"/>
      <c r="H81" s="583"/>
      <c r="I81" s="583"/>
      <c r="J81" s="583"/>
      <c r="K81" s="583"/>
      <c r="L81" s="583"/>
      <c r="M81" s="583"/>
      <c r="N81" s="583"/>
      <c r="O81" s="583"/>
      <c r="P81" s="583"/>
      <c r="Q81" s="583"/>
      <c r="R81" s="583"/>
      <c r="S81" s="583"/>
      <c r="T81" s="583"/>
      <c r="U81" s="579" t="s">
        <v>338</v>
      </c>
      <c r="V81" s="579"/>
      <c r="W81" s="435"/>
      <c r="X81" s="214">
        <v>2100000</v>
      </c>
      <c r="Y81" s="435"/>
      <c r="Z81" s="435"/>
      <c r="AA81" s="435"/>
      <c r="AB81" s="97"/>
      <c r="AC81" s="97"/>
      <c r="AD81" s="214"/>
      <c r="AE81" s="97"/>
      <c r="AF81" s="214"/>
      <c r="AG81" s="97"/>
      <c r="AH81" s="98">
        <f t="shared" si="40"/>
        <v>2100000</v>
      </c>
    </row>
    <row r="82" spans="1:35" ht="19.5" customHeight="1">
      <c r="A82" s="580" t="s">
        <v>339</v>
      </c>
      <c r="B82" s="581"/>
      <c r="C82" s="582" t="s">
        <v>340</v>
      </c>
      <c r="D82" s="583"/>
      <c r="E82" s="583"/>
      <c r="F82" s="583"/>
      <c r="G82" s="583"/>
      <c r="H82" s="583"/>
      <c r="I82" s="583"/>
      <c r="J82" s="583"/>
      <c r="K82" s="583"/>
      <c r="L82" s="583"/>
      <c r="M82" s="583"/>
      <c r="N82" s="583"/>
      <c r="O82" s="583"/>
      <c r="P82" s="583"/>
      <c r="Q82" s="583"/>
      <c r="R82" s="583"/>
      <c r="S82" s="583"/>
      <c r="T82" s="583"/>
      <c r="U82" s="579" t="s">
        <v>341</v>
      </c>
      <c r="V82" s="579"/>
      <c r="W82" s="435"/>
      <c r="X82" s="214"/>
      <c r="Y82" s="435"/>
      <c r="Z82" s="435"/>
      <c r="AA82" s="435"/>
      <c r="AB82" s="97"/>
      <c r="AC82" s="97"/>
      <c r="AD82" s="214"/>
      <c r="AE82" s="97"/>
      <c r="AF82" s="214"/>
      <c r="AG82" s="97"/>
      <c r="AH82" s="98">
        <f t="shared" si="40"/>
        <v>0</v>
      </c>
    </row>
    <row r="83" spans="1:35" ht="19.5" customHeight="1">
      <c r="A83" s="580" t="s">
        <v>342</v>
      </c>
      <c r="B83" s="581"/>
      <c r="C83" s="582" t="s">
        <v>343</v>
      </c>
      <c r="D83" s="583"/>
      <c r="E83" s="583"/>
      <c r="F83" s="583"/>
      <c r="G83" s="583"/>
      <c r="H83" s="583"/>
      <c r="I83" s="583"/>
      <c r="J83" s="583"/>
      <c r="K83" s="583"/>
      <c r="L83" s="583"/>
      <c r="M83" s="583"/>
      <c r="N83" s="583"/>
      <c r="O83" s="583"/>
      <c r="P83" s="583"/>
      <c r="Q83" s="583"/>
      <c r="R83" s="583"/>
      <c r="S83" s="583"/>
      <c r="T83" s="583"/>
      <c r="U83" s="579" t="s">
        <v>344</v>
      </c>
      <c r="V83" s="579"/>
      <c r="W83" s="435"/>
      <c r="X83" s="214"/>
      <c r="Y83" s="435"/>
      <c r="Z83" s="435"/>
      <c r="AA83" s="435"/>
      <c r="AB83" s="97"/>
      <c r="AC83" s="97"/>
      <c r="AD83" s="214"/>
      <c r="AE83" s="97"/>
      <c r="AF83" s="214"/>
      <c r="AG83" s="97"/>
      <c r="AH83" s="98">
        <f t="shared" si="40"/>
        <v>0</v>
      </c>
    </row>
    <row r="84" spans="1:35" ht="27.75" customHeight="1">
      <c r="A84" s="580" t="s">
        <v>345</v>
      </c>
      <c r="B84" s="581"/>
      <c r="C84" s="582" t="s">
        <v>346</v>
      </c>
      <c r="D84" s="583"/>
      <c r="E84" s="583"/>
      <c r="F84" s="583"/>
      <c r="G84" s="583"/>
      <c r="H84" s="583"/>
      <c r="I84" s="583"/>
      <c r="J84" s="583"/>
      <c r="K84" s="583"/>
      <c r="L84" s="583"/>
      <c r="M84" s="583"/>
      <c r="N84" s="583"/>
      <c r="O84" s="583"/>
      <c r="P84" s="583"/>
      <c r="Q84" s="583"/>
      <c r="R84" s="583"/>
      <c r="S84" s="583"/>
      <c r="T84" s="583"/>
      <c r="U84" s="579" t="s">
        <v>347</v>
      </c>
      <c r="V84" s="579"/>
      <c r="W84" s="435"/>
      <c r="X84" s="214"/>
      <c r="Y84" s="435"/>
      <c r="Z84" s="435"/>
      <c r="AA84" s="435"/>
      <c r="AB84" s="97"/>
      <c r="AC84" s="97"/>
      <c r="AD84" s="214"/>
      <c r="AE84" s="97"/>
      <c r="AF84" s="214"/>
      <c r="AG84" s="97"/>
      <c r="AH84" s="98"/>
    </row>
    <row r="85" spans="1:35" s="27" customFormat="1" ht="17.25" customHeight="1">
      <c r="A85" s="573" t="s">
        <v>348</v>
      </c>
      <c r="B85" s="574"/>
      <c r="C85" s="584" t="s">
        <v>349</v>
      </c>
      <c r="D85" s="585"/>
      <c r="E85" s="585"/>
      <c r="F85" s="585"/>
      <c r="G85" s="585"/>
      <c r="H85" s="585"/>
      <c r="I85" s="585"/>
      <c r="J85" s="585"/>
      <c r="K85" s="585"/>
      <c r="L85" s="585"/>
      <c r="M85" s="585"/>
      <c r="N85" s="585"/>
      <c r="O85" s="585"/>
      <c r="P85" s="585"/>
      <c r="Q85" s="585"/>
      <c r="R85" s="585"/>
      <c r="S85" s="585"/>
      <c r="T85" s="585"/>
      <c r="U85" s="572" t="s">
        <v>350</v>
      </c>
      <c r="V85" s="572"/>
      <c r="W85" s="437">
        <f t="shared" ref="W85" si="46">SUM(W81:W84)</f>
        <v>0</v>
      </c>
      <c r="X85" s="215">
        <f>SUM(X81:X84)</f>
        <v>2100000</v>
      </c>
      <c r="Y85" s="437">
        <f t="shared" ref="Y85:AB85" si="47">SUM(Y81:Y84)</f>
        <v>0</v>
      </c>
      <c r="Z85" s="437">
        <f t="shared" si="47"/>
        <v>0</v>
      </c>
      <c r="AA85" s="437">
        <f t="shared" si="47"/>
        <v>0</v>
      </c>
      <c r="AB85" s="98">
        <f t="shared" si="47"/>
        <v>0</v>
      </c>
      <c r="AC85" s="98">
        <f t="shared" ref="AC85:AG85" si="48">SUM(AC81:AC84)</f>
        <v>0</v>
      </c>
      <c r="AD85" s="215">
        <f t="shared" si="48"/>
        <v>0</v>
      </c>
      <c r="AE85" s="98">
        <f t="shared" si="48"/>
        <v>0</v>
      </c>
      <c r="AF85" s="215">
        <f t="shared" si="48"/>
        <v>0</v>
      </c>
      <c r="AG85" s="98">
        <f t="shared" si="48"/>
        <v>0</v>
      </c>
      <c r="AH85" s="98">
        <f>SUM(W81:AG84)</f>
        <v>2100000</v>
      </c>
    </row>
    <row r="86" spans="1:35" ht="29.25" customHeight="1">
      <c r="A86" s="580" t="s">
        <v>351</v>
      </c>
      <c r="B86" s="581"/>
      <c r="C86" s="582" t="s">
        <v>352</v>
      </c>
      <c r="D86" s="583"/>
      <c r="E86" s="583"/>
      <c r="F86" s="583"/>
      <c r="G86" s="583"/>
      <c r="H86" s="583"/>
      <c r="I86" s="583"/>
      <c r="J86" s="583"/>
      <c r="K86" s="583"/>
      <c r="L86" s="583"/>
      <c r="M86" s="583"/>
      <c r="N86" s="583"/>
      <c r="O86" s="583"/>
      <c r="P86" s="583"/>
      <c r="Q86" s="583"/>
      <c r="R86" s="583"/>
      <c r="S86" s="583"/>
      <c r="T86" s="583"/>
      <c r="U86" s="579" t="s">
        <v>353</v>
      </c>
      <c r="V86" s="579"/>
      <c r="W86" s="435"/>
      <c r="X86" s="214"/>
      <c r="Y86" s="435"/>
      <c r="Z86" s="435"/>
      <c r="AA86" s="435"/>
      <c r="AB86" s="97"/>
      <c r="AC86" s="97"/>
      <c r="AD86" s="214"/>
      <c r="AE86" s="97"/>
      <c r="AF86" s="214"/>
      <c r="AG86" s="97"/>
      <c r="AH86" s="98">
        <f t="shared" si="40"/>
        <v>0</v>
      </c>
    </row>
    <row r="87" spans="1:35" ht="29.25" customHeight="1">
      <c r="A87" s="580" t="s">
        <v>354</v>
      </c>
      <c r="B87" s="581"/>
      <c r="C87" s="582" t="s">
        <v>355</v>
      </c>
      <c r="D87" s="583"/>
      <c r="E87" s="583"/>
      <c r="F87" s="583"/>
      <c r="G87" s="583"/>
      <c r="H87" s="583"/>
      <c r="I87" s="583"/>
      <c r="J87" s="583"/>
      <c r="K87" s="583"/>
      <c r="L87" s="583"/>
      <c r="M87" s="583"/>
      <c r="N87" s="583"/>
      <c r="O87" s="583"/>
      <c r="P87" s="583"/>
      <c r="Q87" s="583"/>
      <c r="R87" s="583"/>
      <c r="S87" s="583"/>
      <c r="T87" s="583"/>
      <c r="U87" s="579" t="s">
        <v>356</v>
      </c>
      <c r="V87" s="579"/>
      <c r="W87" s="435"/>
      <c r="X87" s="214"/>
      <c r="Y87" s="435"/>
      <c r="Z87" s="435"/>
      <c r="AA87" s="435"/>
      <c r="AB87" s="97"/>
      <c r="AC87" s="97"/>
      <c r="AD87" s="214"/>
      <c r="AE87" s="97"/>
      <c r="AF87" s="214"/>
      <c r="AG87" s="97"/>
      <c r="AH87" s="98">
        <f t="shared" si="40"/>
        <v>0</v>
      </c>
    </row>
    <row r="88" spans="1:35" ht="29.25" customHeight="1">
      <c r="A88" s="580" t="s">
        <v>357</v>
      </c>
      <c r="B88" s="581"/>
      <c r="C88" s="582" t="s">
        <v>358</v>
      </c>
      <c r="D88" s="583"/>
      <c r="E88" s="583"/>
      <c r="F88" s="583"/>
      <c r="G88" s="583"/>
      <c r="H88" s="583"/>
      <c r="I88" s="583"/>
      <c r="J88" s="583"/>
      <c r="K88" s="583"/>
      <c r="L88" s="583"/>
      <c r="M88" s="583"/>
      <c r="N88" s="583"/>
      <c r="O88" s="583"/>
      <c r="P88" s="583"/>
      <c r="Q88" s="583"/>
      <c r="R88" s="583"/>
      <c r="S88" s="583"/>
      <c r="T88" s="583"/>
      <c r="U88" s="579" t="s">
        <v>359</v>
      </c>
      <c r="V88" s="579"/>
      <c r="W88" s="435"/>
      <c r="X88" s="214"/>
      <c r="Y88" s="435"/>
      <c r="Z88" s="435"/>
      <c r="AA88" s="435"/>
      <c r="AB88" s="97"/>
      <c r="AC88" s="97"/>
      <c r="AD88" s="214"/>
      <c r="AE88" s="97"/>
      <c r="AF88" s="214"/>
      <c r="AG88" s="97"/>
      <c r="AH88" s="98">
        <f t="shared" si="40"/>
        <v>0</v>
      </c>
    </row>
    <row r="89" spans="1:35" ht="28.5" customHeight="1">
      <c r="A89" s="580" t="s">
        <v>360</v>
      </c>
      <c r="B89" s="581"/>
      <c r="C89" s="582" t="s">
        <v>361</v>
      </c>
      <c r="D89" s="583"/>
      <c r="E89" s="583"/>
      <c r="F89" s="583"/>
      <c r="G89" s="583"/>
      <c r="H89" s="583"/>
      <c r="I89" s="583"/>
      <c r="J89" s="583"/>
      <c r="K89" s="583"/>
      <c r="L89" s="583"/>
      <c r="M89" s="583"/>
      <c r="N89" s="583"/>
      <c r="O89" s="583"/>
      <c r="P89" s="583"/>
      <c r="Q89" s="583"/>
      <c r="R89" s="583"/>
      <c r="S89" s="583"/>
      <c r="T89" s="583"/>
      <c r="U89" s="579" t="s">
        <v>362</v>
      </c>
      <c r="V89" s="579"/>
      <c r="W89" s="435"/>
      <c r="X89" s="214"/>
      <c r="Y89" s="435"/>
      <c r="Z89" s="435"/>
      <c r="AA89" s="435"/>
      <c r="AB89" s="97"/>
      <c r="AC89" s="97"/>
      <c r="AD89" s="214"/>
      <c r="AE89" s="97"/>
      <c r="AF89" s="214"/>
      <c r="AG89" s="97"/>
      <c r="AH89" s="98">
        <f t="shared" si="40"/>
        <v>0</v>
      </c>
    </row>
    <row r="90" spans="1:35" ht="29.25" customHeight="1">
      <c r="A90" s="580" t="s">
        <v>363</v>
      </c>
      <c r="B90" s="581"/>
      <c r="C90" s="582" t="s">
        <v>364</v>
      </c>
      <c r="D90" s="583"/>
      <c r="E90" s="583"/>
      <c r="F90" s="583"/>
      <c r="G90" s="583"/>
      <c r="H90" s="583"/>
      <c r="I90" s="583"/>
      <c r="J90" s="583"/>
      <c r="K90" s="583"/>
      <c r="L90" s="583"/>
      <c r="M90" s="583"/>
      <c r="N90" s="583"/>
      <c r="O90" s="583"/>
      <c r="P90" s="583"/>
      <c r="Q90" s="583"/>
      <c r="R90" s="583"/>
      <c r="S90" s="583"/>
      <c r="T90" s="583"/>
      <c r="U90" s="579" t="s">
        <v>365</v>
      </c>
      <c r="V90" s="579"/>
      <c r="W90" s="435"/>
      <c r="X90" s="214"/>
      <c r="Y90" s="435"/>
      <c r="Z90" s="435"/>
      <c r="AA90" s="435"/>
      <c r="AB90" s="97"/>
      <c r="AC90" s="97"/>
      <c r="AD90" s="214"/>
      <c r="AE90" s="97"/>
      <c r="AF90" s="214"/>
      <c r="AG90" s="97"/>
      <c r="AH90" s="98">
        <f t="shared" si="40"/>
        <v>0</v>
      </c>
    </row>
    <row r="91" spans="1:35" ht="29.25" customHeight="1">
      <c r="A91" s="580" t="s">
        <v>366</v>
      </c>
      <c r="B91" s="581"/>
      <c r="C91" s="582" t="s">
        <v>367</v>
      </c>
      <c r="D91" s="583"/>
      <c r="E91" s="583"/>
      <c r="F91" s="583"/>
      <c r="G91" s="583"/>
      <c r="H91" s="583"/>
      <c r="I91" s="583"/>
      <c r="J91" s="583"/>
      <c r="K91" s="583"/>
      <c r="L91" s="583"/>
      <c r="M91" s="583"/>
      <c r="N91" s="583"/>
      <c r="O91" s="583"/>
      <c r="P91" s="583"/>
      <c r="Q91" s="583"/>
      <c r="R91" s="583"/>
      <c r="S91" s="583"/>
      <c r="T91" s="583"/>
      <c r="U91" s="579" t="s">
        <v>368</v>
      </c>
      <c r="V91" s="579"/>
      <c r="W91" s="435"/>
      <c r="X91" s="214"/>
      <c r="Y91" s="435"/>
      <c r="Z91" s="435"/>
      <c r="AA91" s="435"/>
      <c r="AB91" s="97"/>
      <c r="AC91" s="97"/>
      <c r="AD91" s="214"/>
      <c r="AE91" s="97"/>
      <c r="AF91" s="214"/>
      <c r="AG91" s="97">
        <v>5000000</v>
      </c>
      <c r="AH91" s="98">
        <f>SUM(W91:AG91)</f>
        <v>5000000</v>
      </c>
    </row>
    <row r="92" spans="1:35" ht="17.25" customHeight="1">
      <c r="A92" s="580" t="s">
        <v>369</v>
      </c>
      <c r="B92" s="581"/>
      <c r="C92" s="582" t="s">
        <v>370</v>
      </c>
      <c r="D92" s="583"/>
      <c r="E92" s="583"/>
      <c r="F92" s="583"/>
      <c r="G92" s="583"/>
      <c r="H92" s="583"/>
      <c r="I92" s="583"/>
      <c r="J92" s="583"/>
      <c r="K92" s="583"/>
      <c r="L92" s="583"/>
      <c r="M92" s="583"/>
      <c r="N92" s="583"/>
      <c r="O92" s="583"/>
      <c r="P92" s="583"/>
      <c r="Q92" s="583"/>
      <c r="R92" s="583"/>
      <c r="S92" s="583"/>
      <c r="T92" s="583"/>
      <c r="U92" s="579" t="s">
        <v>371</v>
      </c>
      <c r="V92" s="579"/>
      <c r="W92" s="435"/>
      <c r="X92" s="214"/>
      <c r="Y92" s="435"/>
      <c r="Z92" s="435"/>
      <c r="AA92" s="435"/>
      <c r="AB92" s="97"/>
      <c r="AC92" s="97"/>
      <c r="AD92" s="214"/>
      <c r="AE92" s="97"/>
      <c r="AF92" s="214">
        <v>0</v>
      </c>
      <c r="AG92" s="97">
        <v>5000000</v>
      </c>
      <c r="AH92" s="98">
        <f>SUM(W92:AG92)</f>
        <v>5000000</v>
      </c>
    </row>
    <row r="93" spans="1:35" ht="17.25" customHeight="1">
      <c r="A93" s="580" t="s">
        <v>372</v>
      </c>
      <c r="B93" s="581"/>
      <c r="C93" s="582" t="s">
        <v>373</v>
      </c>
      <c r="D93" s="583"/>
      <c r="E93" s="583"/>
      <c r="F93" s="583"/>
      <c r="G93" s="583"/>
      <c r="H93" s="583"/>
      <c r="I93" s="583"/>
      <c r="J93" s="583"/>
      <c r="K93" s="583"/>
      <c r="L93" s="583"/>
      <c r="M93" s="583"/>
      <c r="N93" s="583"/>
      <c r="O93" s="583"/>
      <c r="P93" s="583"/>
      <c r="Q93" s="583"/>
      <c r="R93" s="583"/>
      <c r="S93" s="583"/>
      <c r="T93" s="583"/>
      <c r="U93" s="579" t="s">
        <v>374</v>
      </c>
      <c r="V93" s="579"/>
      <c r="W93" s="435"/>
      <c r="X93" s="214"/>
      <c r="Y93" s="435"/>
      <c r="Z93" s="435"/>
      <c r="AA93" s="435"/>
      <c r="AB93" s="97"/>
      <c r="AC93" s="97"/>
      <c r="AD93" s="214"/>
      <c r="AE93" s="97"/>
      <c r="AF93" s="214"/>
      <c r="AG93" s="97"/>
      <c r="AH93" s="98">
        <f t="shared" si="40"/>
        <v>0</v>
      </c>
    </row>
    <row r="94" spans="1:35" ht="17.25" customHeight="1">
      <c r="A94" s="573" t="s">
        <v>375</v>
      </c>
      <c r="B94" s="574"/>
      <c r="C94" s="584" t="s">
        <v>376</v>
      </c>
      <c r="D94" s="585"/>
      <c r="E94" s="585"/>
      <c r="F94" s="585"/>
      <c r="G94" s="585"/>
      <c r="H94" s="585"/>
      <c r="I94" s="585"/>
      <c r="J94" s="585"/>
      <c r="K94" s="585"/>
      <c r="L94" s="585"/>
      <c r="M94" s="585"/>
      <c r="N94" s="585"/>
      <c r="O94" s="585"/>
      <c r="P94" s="585"/>
      <c r="Q94" s="585"/>
      <c r="R94" s="585"/>
      <c r="S94" s="585"/>
      <c r="T94" s="585"/>
      <c r="U94" s="572" t="s">
        <v>377</v>
      </c>
      <c r="V94" s="572"/>
      <c r="W94" s="437">
        <f t="shared" ref="W94" si="49">SUM(W86:W93)</f>
        <v>0</v>
      </c>
      <c r="X94" s="98">
        <f t="shared" ref="X94:AH94" si="50">SUM(X86:X93)</f>
        <v>0</v>
      </c>
      <c r="Y94" s="437">
        <f t="shared" si="50"/>
        <v>0</v>
      </c>
      <c r="Z94" s="437">
        <f t="shared" si="50"/>
        <v>0</v>
      </c>
      <c r="AA94" s="437">
        <f t="shared" si="50"/>
        <v>0</v>
      </c>
      <c r="AB94" s="98">
        <f t="shared" si="50"/>
        <v>0</v>
      </c>
      <c r="AC94" s="98">
        <f t="shared" si="50"/>
        <v>0</v>
      </c>
      <c r="AD94" s="98">
        <f t="shared" si="50"/>
        <v>0</v>
      </c>
      <c r="AE94" s="98">
        <f t="shared" si="50"/>
        <v>0</v>
      </c>
      <c r="AF94" s="98">
        <f t="shared" si="50"/>
        <v>0</v>
      </c>
      <c r="AG94" s="98">
        <f t="shared" si="50"/>
        <v>10000000</v>
      </c>
      <c r="AH94" s="98">
        <f t="shared" si="50"/>
        <v>10000000</v>
      </c>
    </row>
    <row r="95" spans="1:35" s="27" customFormat="1" ht="17.25" customHeight="1">
      <c r="A95" s="573" t="s">
        <v>378</v>
      </c>
      <c r="B95" s="574"/>
      <c r="C95" s="575" t="s">
        <v>379</v>
      </c>
      <c r="D95" s="576"/>
      <c r="E95" s="576"/>
      <c r="F95" s="576"/>
      <c r="G95" s="576"/>
      <c r="H95" s="576"/>
      <c r="I95" s="576"/>
      <c r="J95" s="576"/>
      <c r="K95" s="576"/>
      <c r="L95" s="576"/>
      <c r="M95" s="576"/>
      <c r="N95" s="576"/>
      <c r="O95" s="576"/>
      <c r="P95" s="576"/>
      <c r="Q95" s="576"/>
      <c r="R95" s="576"/>
      <c r="S95" s="576"/>
      <c r="T95" s="576"/>
      <c r="U95" s="577" t="s">
        <v>380</v>
      </c>
      <c r="V95" s="578"/>
      <c r="W95" s="437">
        <f t="shared" ref="W95" si="51">SUM(W24+W25+W50+W59+W72+W80+W85+W94)</f>
        <v>599270408</v>
      </c>
      <c r="X95" s="98">
        <f t="shared" ref="X95:AH95" si="52">SUM(X24+X25+X50+X59+X72+X80+X85+X94)</f>
        <v>481871277</v>
      </c>
      <c r="Y95" s="437">
        <f t="shared" si="52"/>
        <v>650610622</v>
      </c>
      <c r="Z95" s="437">
        <f t="shared" si="52"/>
        <v>102815870</v>
      </c>
      <c r="AA95" s="437">
        <f t="shared" si="52"/>
        <v>128867038</v>
      </c>
      <c r="AB95" s="98">
        <f t="shared" ref="AB95" si="53">SUM(AB24+AB25+AB50+AB59+AB72+AB80+AB85+AB94)</f>
        <v>1252820031</v>
      </c>
      <c r="AC95" s="98">
        <f t="shared" si="52"/>
        <v>287410362</v>
      </c>
      <c r="AD95" s="215">
        <f t="shared" si="52"/>
        <v>23540000</v>
      </c>
      <c r="AE95" s="98">
        <f t="shared" si="52"/>
        <v>444877630</v>
      </c>
      <c r="AF95" s="215">
        <f t="shared" si="52"/>
        <v>66346000</v>
      </c>
      <c r="AG95" s="215">
        <f t="shared" si="52"/>
        <v>1648620764</v>
      </c>
      <c r="AH95" s="215">
        <f t="shared" si="52"/>
        <v>5687050002</v>
      </c>
      <c r="AI95" s="215"/>
    </row>
    <row r="96" spans="1:35" ht="17.25" customHeight="1"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439"/>
      <c r="Y96" s="331"/>
      <c r="Z96" s="331"/>
      <c r="AA96" s="331"/>
    </row>
    <row r="97" spans="3:27" ht="17.25" customHeight="1"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439"/>
      <c r="Y97" s="331"/>
      <c r="Z97" s="331"/>
      <c r="AA97" s="331"/>
    </row>
    <row r="98" spans="3:27" ht="17.25" customHeight="1"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439"/>
      <c r="Y98" s="331"/>
      <c r="Z98" s="331"/>
      <c r="AA98" s="331"/>
    </row>
    <row r="99" spans="3:27" ht="17.25" customHeight="1"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439"/>
      <c r="Y99" s="331"/>
      <c r="Z99" s="331"/>
      <c r="AA99" s="331"/>
    </row>
    <row r="100" spans="3:27" ht="17.25" customHeight="1"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439"/>
      <c r="Y100" s="331"/>
      <c r="Z100" s="331"/>
      <c r="AA100" s="331"/>
    </row>
    <row r="101" spans="3:27"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439"/>
      <c r="Y101" s="331"/>
      <c r="Z101" s="331"/>
      <c r="AA101" s="331"/>
    </row>
    <row r="102" spans="3:27">
      <c r="U102" s="29"/>
      <c r="V102" s="29"/>
      <c r="W102" s="439"/>
      <c r="Y102" s="331"/>
      <c r="Z102" s="331"/>
      <c r="AA102" s="331"/>
    </row>
    <row r="103" spans="3:27">
      <c r="U103" s="29"/>
      <c r="V103" s="29"/>
      <c r="W103" s="439"/>
      <c r="Y103" s="331"/>
      <c r="Z103" s="331"/>
      <c r="AA103" s="331"/>
    </row>
    <row r="104" spans="3:27">
      <c r="W104" s="439"/>
      <c r="Y104" s="331"/>
      <c r="Z104" s="331"/>
      <c r="AA104" s="331"/>
    </row>
    <row r="105" spans="3:27">
      <c r="W105" s="439"/>
      <c r="Y105" s="331"/>
      <c r="Z105" s="331"/>
      <c r="AA105" s="331"/>
    </row>
    <row r="106" spans="3:27">
      <c r="W106" s="439"/>
      <c r="Y106" s="331"/>
      <c r="Z106" s="331"/>
      <c r="AA106" s="331"/>
    </row>
    <row r="107" spans="3:27">
      <c r="W107" s="439"/>
      <c r="Y107" s="331"/>
      <c r="Z107" s="331"/>
      <c r="AA107" s="331"/>
    </row>
    <row r="108" spans="3:27">
      <c r="W108" s="439"/>
      <c r="Y108" s="331"/>
      <c r="Z108" s="331"/>
      <c r="AA108" s="331"/>
    </row>
    <row r="109" spans="3:27">
      <c r="W109" s="439"/>
      <c r="Y109" s="331"/>
      <c r="Z109" s="331"/>
      <c r="AA109" s="331"/>
    </row>
    <row r="110" spans="3:27">
      <c r="W110" s="439"/>
      <c r="Y110" s="331"/>
      <c r="Z110" s="331"/>
      <c r="AA110" s="331"/>
    </row>
    <row r="111" spans="3:27">
      <c r="W111" s="439"/>
      <c r="Y111" s="331"/>
      <c r="Z111" s="331"/>
      <c r="AA111" s="331"/>
    </row>
    <row r="112" spans="3:27">
      <c r="W112" s="439"/>
      <c r="Y112" s="331"/>
      <c r="Z112" s="331"/>
      <c r="AA112" s="331"/>
    </row>
    <row r="113" spans="23:27">
      <c r="W113" s="439"/>
      <c r="Y113" s="331"/>
      <c r="Z113" s="331"/>
      <c r="AA113" s="331"/>
    </row>
    <row r="114" spans="23:27">
      <c r="W114" s="439"/>
      <c r="Y114" s="331"/>
      <c r="Z114" s="331"/>
      <c r="AA114" s="331"/>
    </row>
    <row r="115" spans="23:27">
      <c r="W115" s="439"/>
      <c r="Y115" s="331"/>
      <c r="Z115" s="331"/>
      <c r="AA115" s="331"/>
    </row>
    <row r="116" spans="23:27">
      <c r="W116" s="439"/>
      <c r="Y116" s="331"/>
      <c r="Z116" s="331"/>
      <c r="AA116" s="331"/>
    </row>
    <row r="117" spans="23:27">
      <c r="W117" s="439"/>
      <c r="Y117" s="331"/>
      <c r="Z117" s="331"/>
      <c r="AA117" s="331"/>
    </row>
    <row r="118" spans="23:27">
      <c r="W118" s="439"/>
      <c r="Y118" s="331"/>
      <c r="Z118" s="331"/>
      <c r="AA118" s="331"/>
    </row>
    <row r="119" spans="23:27">
      <c r="W119" s="439"/>
      <c r="Y119" s="331"/>
      <c r="Z119" s="331"/>
      <c r="AA119" s="331"/>
    </row>
    <row r="120" spans="23:27">
      <c r="W120" s="439"/>
      <c r="Y120" s="331"/>
      <c r="Z120" s="331"/>
      <c r="AA120" s="331"/>
    </row>
    <row r="121" spans="23:27">
      <c r="W121" s="439"/>
      <c r="Y121" s="331"/>
      <c r="Z121" s="331"/>
      <c r="AA121" s="331"/>
    </row>
    <row r="122" spans="23:27">
      <c r="W122" s="439"/>
      <c r="Y122" s="331"/>
      <c r="Z122" s="331"/>
      <c r="AA122" s="331"/>
    </row>
    <row r="123" spans="23:27">
      <c r="W123" s="439"/>
      <c r="Y123" s="331"/>
      <c r="Z123" s="331"/>
      <c r="AA123" s="331"/>
    </row>
    <row r="124" spans="23:27">
      <c r="W124" s="439"/>
      <c r="Y124" s="331"/>
      <c r="Z124" s="331"/>
      <c r="AA124" s="331"/>
    </row>
    <row r="125" spans="23:27">
      <c r="W125" s="439"/>
      <c r="Y125" s="331"/>
      <c r="Z125" s="331"/>
      <c r="AA125" s="331"/>
    </row>
    <row r="126" spans="23:27">
      <c r="W126" s="439"/>
      <c r="Y126" s="331"/>
      <c r="Z126" s="331"/>
      <c r="AA126" s="331"/>
    </row>
    <row r="127" spans="23:27">
      <c r="W127" s="439"/>
      <c r="Y127" s="331"/>
      <c r="Z127" s="331"/>
      <c r="AA127" s="331"/>
    </row>
    <row r="128" spans="23:27">
      <c r="W128" s="439"/>
      <c r="Y128" s="331"/>
      <c r="Z128" s="331"/>
      <c r="AA128" s="331"/>
    </row>
    <row r="129" spans="23:27">
      <c r="W129" s="439"/>
      <c r="Y129" s="331"/>
      <c r="Z129" s="331"/>
      <c r="AA129" s="331"/>
    </row>
    <row r="130" spans="23:27">
      <c r="W130" s="439"/>
      <c r="Y130" s="331"/>
      <c r="Z130" s="331"/>
      <c r="AA130" s="331"/>
    </row>
    <row r="131" spans="23:27">
      <c r="W131" s="439"/>
      <c r="Y131" s="331"/>
      <c r="Z131" s="331"/>
      <c r="AA131" s="331"/>
    </row>
    <row r="132" spans="23:27">
      <c r="W132" s="439"/>
      <c r="Y132" s="331"/>
      <c r="Z132" s="331"/>
      <c r="AA132" s="331"/>
    </row>
    <row r="133" spans="23:27">
      <c r="W133" s="439"/>
      <c r="Y133" s="331"/>
      <c r="Z133" s="331"/>
      <c r="AA133" s="331"/>
    </row>
    <row r="134" spans="23:27">
      <c r="W134" s="439"/>
      <c r="Y134" s="331"/>
      <c r="Z134" s="331"/>
      <c r="AA134" s="331"/>
    </row>
    <row r="135" spans="23:27">
      <c r="W135" s="439"/>
      <c r="Y135" s="331"/>
      <c r="Z135" s="331"/>
      <c r="AA135" s="331"/>
    </row>
    <row r="136" spans="23:27">
      <c r="W136" s="439"/>
      <c r="Y136" s="331"/>
      <c r="Z136" s="331"/>
      <c r="AA136" s="331"/>
    </row>
    <row r="137" spans="23:27">
      <c r="W137" s="439"/>
      <c r="Y137" s="331"/>
      <c r="Z137" s="331"/>
      <c r="AA137" s="331"/>
    </row>
    <row r="138" spans="23:27">
      <c r="W138" s="439"/>
      <c r="Y138" s="331"/>
      <c r="Z138" s="331"/>
      <c r="AA138" s="331"/>
    </row>
    <row r="139" spans="23:27">
      <c r="W139" s="439"/>
      <c r="Y139" s="331"/>
      <c r="Z139" s="331"/>
      <c r="AA139" s="331"/>
    </row>
    <row r="140" spans="23:27">
      <c r="W140" s="439"/>
      <c r="Y140" s="331"/>
      <c r="Z140" s="331"/>
      <c r="AA140" s="331"/>
    </row>
    <row r="141" spans="23:27">
      <c r="W141" s="439"/>
      <c r="Y141" s="331"/>
      <c r="Z141" s="331"/>
      <c r="AA141" s="331"/>
    </row>
    <row r="142" spans="23:27">
      <c r="W142" s="439"/>
      <c r="Y142" s="331"/>
      <c r="Z142" s="331"/>
      <c r="AA142" s="331"/>
    </row>
    <row r="143" spans="23:27">
      <c r="W143" s="439"/>
      <c r="Y143" s="331"/>
      <c r="Z143" s="331"/>
      <c r="AA143" s="331"/>
    </row>
    <row r="144" spans="23:27">
      <c r="W144" s="439"/>
      <c r="Y144" s="331"/>
      <c r="Z144" s="331"/>
      <c r="AA144" s="331"/>
    </row>
    <row r="145" spans="23:27">
      <c r="W145" s="439"/>
      <c r="Y145" s="331"/>
      <c r="Z145" s="331"/>
      <c r="AA145" s="331"/>
    </row>
    <row r="146" spans="23:27">
      <c r="W146" s="439"/>
      <c r="Y146" s="331"/>
      <c r="Z146" s="331"/>
      <c r="AA146" s="331"/>
    </row>
    <row r="147" spans="23:27">
      <c r="W147" s="439"/>
      <c r="Y147" s="331"/>
      <c r="Z147" s="331"/>
      <c r="AA147" s="331"/>
    </row>
    <row r="148" spans="23:27">
      <c r="W148" s="439"/>
      <c r="Y148" s="331"/>
      <c r="Z148" s="331"/>
      <c r="AA148" s="331"/>
    </row>
    <row r="149" spans="23:27">
      <c r="W149" s="439"/>
      <c r="Y149" s="331"/>
      <c r="Z149" s="331"/>
      <c r="AA149" s="331"/>
    </row>
    <row r="150" spans="23:27">
      <c r="W150" s="439"/>
      <c r="Y150" s="331"/>
      <c r="Z150" s="331"/>
      <c r="AA150" s="331"/>
    </row>
    <row r="151" spans="23:27">
      <c r="W151" s="439"/>
      <c r="Y151" s="331"/>
      <c r="Z151" s="331"/>
      <c r="AA151" s="331"/>
    </row>
    <row r="152" spans="23:27">
      <c r="W152" s="439"/>
      <c r="Y152" s="331"/>
      <c r="Z152" s="331"/>
      <c r="AA152" s="331"/>
    </row>
    <row r="153" spans="23:27">
      <c r="W153" s="439"/>
      <c r="Y153" s="331"/>
      <c r="Z153" s="331"/>
      <c r="AA153" s="331"/>
    </row>
    <row r="154" spans="23:27">
      <c r="W154" s="439"/>
      <c r="Y154" s="331"/>
      <c r="Z154" s="331"/>
      <c r="AA154" s="331"/>
    </row>
    <row r="155" spans="23:27">
      <c r="W155" s="439"/>
      <c r="Y155" s="331"/>
      <c r="Z155" s="331"/>
      <c r="AA155" s="331"/>
    </row>
    <row r="156" spans="23:27">
      <c r="W156" s="439"/>
      <c r="Y156" s="331"/>
      <c r="Z156" s="331"/>
      <c r="AA156" s="331"/>
    </row>
    <row r="157" spans="23:27">
      <c r="W157" s="439"/>
      <c r="Y157" s="331"/>
      <c r="Z157" s="331"/>
      <c r="AA157" s="331"/>
    </row>
    <row r="158" spans="23:27">
      <c r="W158" s="439"/>
      <c r="Y158" s="331"/>
      <c r="Z158" s="331"/>
      <c r="AA158" s="331"/>
    </row>
    <row r="159" spans="23:27">
      <c r="W159" s="439"/>
      <c r="Y159" s="331"/>
      <c r="Z159" s="331"/>
      <c r="AA159" s="331"/>
    </row>
    <row r="160" spans="23:27">
      <c r="W160" s="439"/>
      <c r="Y160" s="331"/>
      <c r="Z160" s="331"/>
      <c r="AA160" s="331"/>
    </row>
    <row r="161" spans="23:27">
      <c r="W161" s="439"/>
      <c r="Y161" s="331"/>
      <c r="Z161" s="331"/>
      <c r="AA161" s="331"/>
    </row>
    <row r="162" spans="23:27">
      <c r="W162" s="439"/>
      <c r="Y162" s="331"/>
      <c r="Z162" s="331"/>
      <c r="AA162" s="331"/>
    </row>
    <row r="163" spans="23:27">
      <c r="W163" s="439"/>
      <c r="Y163" s="331"/>
      <c r="Z163" s="331"/>
      <c r="AA163" s="331"/>
    </row>
    <row r="164" spans="23:27">
      <c r="W164" s="439"/>
      <c r="Y164" s="331"/>
      <c r="Z164" s="331"/>
      <c r="AA164" s="331"/>
    </row>
    <row r="165" spans="23:27">
      <c r="W165" s="439"/>
      <c r="Y165" s="331"/>
      <c r="Z165" s="331"/>
      <c r="AA165" s="331"/>
    </row>
    <row r="166" spans="23:27">
      <c r="W166" s="439"/>
      <c r="Y166" s="331"/>
      <c r="Z166" s="331"/>
      <c r="AA166" s="331"/>
    </row>
    <row r="167" spans="23:27">
      <c r="W167" s="439"/>
      <c r="Y167" s="331"/>
      <c r="Z167" s="331"/>
      <c r="AA167" s="331"/>
    </row>
    <row r="168" spans="23:27">
      <c r="W168" s="439"/>
      <c r="Y168" s="331"/>
      <c r="Z168" s="331"/>
      <c r="AA168" s="331"/>
    </row>
    <row r="169" spans="23:27">
      <c r="W169" s="439"/>
      <c r="Y169" s="331"/>
      <c r="Z169" s="331"/>
      <c r="AA169" s="331"/>
    </row>
    <row r="170" spans="23:27">
      <c r="W170" s="439"/>
      <c r="Y170" s="331"/>
      <c r="Z170" s="331"/>
      <c r="AA170" s="331"/>
    </row>
    <row r="171" spans="23:27">
      <c r="W171" s="439"/>
      <c r="Y171" s="331"/>
      <c r="Z171" s="331"/>
      <c r="AA171" s="331"/>
    </row>
    <row r="172" spans="23:27">
      <c r="W172" s="439"/>
      <c r="Y172" s="331"/>
      <c r="Z172" s="331"/>
      <c r="AA172" s="331"/>
    </row>
    <row r="173" spans="23:27">
      <c r="W173" s="439"/>
      <c r="Y173" s="331"/>
      <c r="Z173" s="331"/>
      <c r="AA173" s="331"/>
    </row>
    <row r="174" spans="23:27">
      <c r="W174" s="439"/>
      <c r="Y174" s="331"/>
      <c r="Z174" s="331"/>
      <c r="AA174" s="331"/>
    </row>
    <row r="175" spans="23:27">
      <c r="W175" s="439"/>
      <c r="Y175" s="331"/>
      <c r="Z175" s="331"/>
      <c r="AA175" s="331"/>
    </row>
    <row r="176" spans="23:27">
      <c r="W176" s="439"/>
      <c r="Y176" s="331"/>
      <c r="Z176" s="331"/>
      <c r="AA176" s="331"/>
    </row>
    <row r="177" spans="23:27">
      <c r="W177" s="439"/>
      <c r="Y177" s="331"/>
      <c r="Z177" s="331"/>
      <c r="AA177" s="331"/>
    </row>
    <row r="178" spans="23:27">
      <c r="W178" s="439"/>
      <c r="Y178" s="331"/>
      <c r="Z178" s="331"/>
      <c r="AA178" s="331"/>
    </row>
    <row r="179" spans="23:27">
      <c r="W179" s="439"/>
      <c r="Y179" s="331"/>
      <c r="Z179" s="331"/>
      <c r="AA179" s="331"/>
    </row>
    <row r="180" spans="23:27">
      <c r="W180" s="439"/>
      <c r="Y180" s="331"/>
      <c r="Z180" s="331"/>
      <c r="AA180" s="331"/>
    </row>
    <row r="181" spans="23:27">
      <c r="W181" s="439"/>
      <c r="Y181" s="331"/>
      <c r="Z181" s="331"/>
      <c r="AA181" s="331"/>
    </row>
    <row r="182" spans="23:27">
      <c r="W182" s="439"/>
      <c r="Y182" s="331"/>
      <c r="Z182" s="331"/>
      <c r="AA182" s="331"/>
    </row>
    <row r="183" spans="23:27">
      <c r="W183" s="439"/>
      <c r="Y183" s="331"/>
      <c r="Z183" s="331"/>
      <c r="AA183" s="331"/>
    </row>
    <row r="184" spans="23:27">
      <c r="W184" s="439"/>
      <c r="Y184" s="331"/>
      <c r="Z184" s="331"/>
      <c r="AA184" s="331"/>
    </row>
    <row r="185" spans="23:27">
      <c r="W185" s="439"/>
      <c r="Y185" s="331"/>
      <c r="Z185" s="331"/>
      <c r="AA185" s="331"/>
    </row>
    <row r="186" spans="23:27">
      <c r="W186" s="439"/>
      <c r="Y186" s="331"/>
      <c r="Z186" s="331"/>
      <c r="AA186" s="331"/>
    </row>
    <row r="187" spans="23:27">
      <c r="W187" s="439"/>
      <c r="Y187" s="331"/>
      <c r="Z187" s="331"/>
      <c r="AA187" s="331"/>
    </row>
    <row r="188" spans="23:27">
      <c r="W188" s="439"/>
      <c r="Y188" s="331"/>
      <c r="Z188" s="331"/>
      <c r="AA188" s="331"/>
    </row>
    <row r="189" spans="23:27">
      <c r="W189" s="439"/>
      <c r="Y189" s="331"/>
      <c r="Z189" s="331"/>
      <c r="AA189" s="331"/>
    </row>
    <row r="190" spans="23:27">
      <c r="W190" s="439"/>
      <c r="Y190" s="331"/>
      <c r="Z190" s="331"/>
      <c r="AA190" s="331"/>
    </row>
    <row r="191" spans="23:27">
      <c r="W191" s="439"/>
      <c r="Y191" s="331"/>
      <c r="Z191" s="331"/>
      <c r="AA191" s="331"/>
    </row>
    <row r="192" spans="23:27">
      <c r="W192" s="439"/>
      <c r="Y192" s="331"/>
      <c r="Z192" s="331"/>
      <c r="AA192" s="331"/>
    </row>
    <row r="193" spans="23:27">
      <c r="W193" s="439"/>
      <c r="Y193" s="331"/>
      <c r="Z193" s="331"/>
      <c r="AA193" s="331"/>
    </row>
    <row r="194" spans="23:27">
      <c r="W194" s="439"/>
      <c r="Y194" s="331"/>
      <c r="Z194" s="331"/>
      <c r="AA194" s="331"/>
    </row>
    <row r="195" spans="23:27">
      <c r="W195" s="439"/>
      <c r="Y195" s="331"/>
      <c r="Z195" s="331"/>
      <c r="AA195" s="331"/>
    </row>
    <row r="196" spans="23:27">
      <c r="W196" s="439"/>
      <c r="Y196" s="331"/>
      <c r="Z196" s="331"/>
      <c r="AA196" s="331"/>
    </row>
    <row r="197" spans="23:27">
      <c r="W197" s="439"/>
      <c r="Y197" s="331"/>
      <c r="Z197" s="331"/>
      <c r="AA197" s="331"/>
    </row>
    <row r="198" spans="23:27">
      <c r="W198" s="439"/>
      <c r="Y198" s="331"/>
      <c r="Z198" s="331"/>
      <c r="AA198" s="331"/>
    </row>
    <row r="199" spans="23:27">
      <c r="W199" s="439"/>
      <c r="Y199" s="331"/>
      <c r="Z199" s="331"/>
      <c r="AA199" s="331"/>
    </row>
    <row r="200" spans="23:27">
      <c r="W200" s="439"/>
      <c r="Y200" s="331"/>
      <c r="Z200" s="331"/>
      <c r="AA200" s="331"/>
    </row>
    <row r="201" spans="23:27">
      <c r="W201" s="439"/>
      <c r="Y201" s="331"/>
      <c r="Z201" s="331"/>
      <c r="AA201" s="331"/>
    </row>
    <row r="202" spans="23:27">
      <c r="W202" s="439"/>
      <c r="Y202" s="331"/>
      <c r="Z202" s="331"/>
      <c r="AA202" s="331"/>
    </row>
    <row r="203" spans="23:27">
      <c r="W203" s="439"/>
      <c r="Y203" s="331"/>
      <c r="Z203" s="331"/>
      <c r="AA203" s="331"/>
    </row>
    <row r="204" spans="23:27">
      <c r="W204" s="439"/>
      <c r="Y204" s="331"/>
      <c r="Z204" s="331"/>
      <c r="AA204" s="331"/>
    </row>
    <row r="205" spans="23:27">
      <c r="W205" s="439"/>
      <c r="Y205" s="331"/>
      <c r="Z205" s="331"/>
      <c r="AA205" s="331"/>
    </row>
    <row r="206" spans="23:27">
      <c r="W206" s="439"/>
      <c r="Y206" s="331"/>
      <c r="Z206" s="331"/>
      <c r="AA206" s="331"/>
    </row>
    <row r="207" spans="23:27">
      <c r="W207" s="439"/>
      <c r="Y207" s="331"/>
      <c r="Z207" s="331"/>
      <c r="AA207" s="331"/>
    </row>
    <row r="208" spans="23:27">
      <c r="W208" s="439"/>
      <c r="Y208" s="331"/>
      <c r="Z208" s="331"/>
      <c r="AA208" s="331"/>
    </row>
    <row r="209" spans="23:27">
      <c r="W209" s="439"/>
      <c r="Y209" s="331"/>
      <c r="Z209" s="331"/>
      <c r="AA209" s="331"/>
    </row>
    <row r="210" spans="23:27">
      <c r="W210" s="439"/>
      <c r="Y210" s="331"/>
      <c r="Z210" s="331"/>
      <c r="AA210" s="331"/>
    </row>
    <row r="211" spans="23:27">
      <c r="W211" s="439"/>
      <c r="Y211" s="331"/>
      <c r="Z211" s="331"/>
      <c r="AA211" s="331"/>
    </row>
    <row r="212" spans="23:27">
      <c r="W212" s="439"/>
      <c r="Y212" s="331"/>
      <c r="Z212" s="331"/>
      <c r="AA212" s="331"/>
    </row>
    <row r="213" spans="23:27">
      <c r="W213" s="439"/>
      <c r="Y213" s="331"/>
      <c r="Z213" s="331"/>
      <c r="AA213" s="331"/>
    </row>
    <row r="214" spans="23:27">
      <c r="W214" s="439"/>
      <c r="Y214" s="331"/>
      <c r="Z214" s="331"/>
      <c r="AA214" s="331"/>
    </row>
    <row r="215" spans="23:27">
      <c r="W215" s="439"/>
      <c r="Y215" s="331"/>
      <c r="Z215" s="331"/>
      <c r="AA215" s="331"/>
    </row>
    <row r="216" spans="23:27">
      <c r="W216" s="439"/>
      <c r="Y216" s="331"/>
      <c r="Z216" s="331"/>
      <c r="AA216" s="331"/>
    </row>
    <row r="217" spans="23:27">
      <c r="W217" s="439"/>
      <c r="Y217" s="331"/>
      <c r="Z217" s="331"/>
      <c r="AA217" s="331"/>
    </row>
    <row r="218" spans="23:27">
      <c r="W218" s="439"/>
      <c r="Y218" s="331"/>
      <c r="Z218" s="331"/>
      <c r="AA218" s="331"/>
    </row>
    <row r="219" spans="23:27">
      <c r="W219" s="439"/>
      <c r="Y219" s="331"/>
      <c r="Z219" s="331"/>
      <c r="AA219" s="331"/>
    </row>
    <row r="220" spans="23:27">
      <c r="W220" s="439"/>
      <c r="Y220" s="331"/>
      <c r="Z220" s="331"/>
      <c r="AA220" s="331"/>
    </row>
    <row r="221" spans="23:27">
      <c r="W221" s="439"/>
      <c r="Y221" s="331"/>
      <c r="Z221" s="331"/>
      <c r="AA221" s="331"/>
    </row>
    <row r="222" spans="23:27">
      <c r="W222" s="439"/>
      <c r="Y222" s="331"/>
      <c r="Z222" s="331"/>
      <c r="AA222" s="331"/>
    </row>
    <row r="223" spans="23:27">
      <c r="W223" s="439"/>
      <c r="Y223" s="331"/>
      <c r="Z223" s="331"/>
      <c r="AA223" s="331"/>
    </row>
    <row r="224" spans="23:27">
      <c r="W224" s="439"/>
      <c r="Y224" s="331"/>
      <c r="Z224" s="331"/>
      <c r="AA224" s="331"/>
    </row>
    <row r="225" spans="23:27">
      <c r="W225" s="439"/>
      <c r="Y225" s="331"/>
      <c r="Z225" s="331"/>
      <c r="AA225" s="331"/>
    </row>
    <row r="226" spans="23:27">
      <c r="W226" s="439"/>
      <c r="Y226" s="331"/>
      <c r="Z226" s="331"/>
      <c r="AA226" s="331"/>
    </row>
    <row r="227" spans="23:27">
      <c r="W227" s="439"/>
      <c r="Y227" s="331"/>
      <c r="Z227" s="331"/>
      <c r="AA227" s="331"/>
    </row>
    <row r="228" spans="23:27">
      <c r="W228" s="439"/>
      <c r="Y228" s="331"/>
      <c r="Z228" s="331"/>
      <c r="AA228" s="331"/>
    </row>
    <row r="229" spans="23:27">
      <c r="W229" s="439"/>
      <c r="Y229" s="331"/>
      <c r="Z229" s="331"/>
      <c r="AA229" s="331"/>
    </row>
    <row r="230" spans="23:27">
      <c r="W230" s="439"/>
      <c r="Y230" s="331"/>
      <c r="Z230" s="331"/>
      <c r="AA230" s="331"/>
    </row>
    <row r="231" spans="23:27">
      <c r="W231" s="439"/>
      <c r="Y231" s="331"/>
      <c r="Z231" s="331"/>
      <c r="AA231" s="331"/>
    </row>
    <row r="232" spans="23:27">
      <c r="W232" s="439"/>
      <c r="Y232" s="331"/>
      <c r="Z232" s="331"/>
      <c r="AA232" s="331"/>
    </row>
    <row r="233" spans="23:27">
      <c r="W233" s="439"/>
      <c r="Y233" s="331"/>
      <c r="Z233" s="331"/>
      <c r="AA233" s="331"/>
    </row>
    <row r="234" spans="23:27">
      <c r="W234" s="439"/>
      <c r="Y234" s="331"/>
      <c r="Z234" s="331"/>
      <c r="AA234" s="331"/>
    </row>
    <row r="235" spans="23:27">
      <c r="W235" s="439"/>
      <c r="Y235" s="331"/>
      <c r="Z235" s="331"/>
      <c r="AA235" s="331"/>
    </row>
    <row r="236" spans="23:27">
      <c r="W236" s="439"/>
      <c r="Y236" s="331"/>
      <c r="Z236" s="331"/>
      <c r="AA236" s="331"/>
    </row>
    <row r="237" spans="23:27">
      <c r="W237" s="439"/>
      <c r="Y237" s="331"/>
      <c r="Z237" s="331"/>
      <c r="AA237" s="331"/>
    </row>
    <row r="238" spans="23:27">
      <c r="W238" s="439"/>
      <c r="Y238" s="331"/>
      <c r="Z238" s="331"/>
      <c r="AA238" s="331"/>
    </row>
    <row r="239" spans="23:27">
      <c r="W239" s="439"/>
      <c r="Y239" s="331"/>
      <c r="Z239" s="331"/>
      <c r="AA239" s="331"/>
    </row>
    <row r="240" spans="23:27">
      <c r="W240" s="439"/>
      <c r="Y240" s="331"/>
      <c r="Z240" s="331"/>
      <c r="AA240" s="331"/>
    </row>
    <row r="241" spans="23:27">
      <c r="W241" s="439"/>
      <c r="Y241" s="331"/>
      <c r="Z241" s="331"/>
      <c r="AA241" s="331"/>
    </row>
    <row r="242" spans="23:27">
      <c r="W242" s="439"/>
      <c r="Y242" s="331"/>
      <c r="Z242" s="331"/>
      <c r="AA242" s="331"/>
    </row>
    <row r="243" spans="23:27">
      <c r="W243" s="439"/>
      <c r="Y243" s="331"/>
      <c r="Z243" s="331"/>
      <c r="AA243" s="331"/>
    </row>
    <row r="244" spans="23:27">
      <c r="W244" s="439"/>
      <c r="Y244" s="331"/>
      <c r="Z244" s="331"/>
      <c r="AA244" s="331"/>
    </row>
    <row r="245" spans="23:27">
      <c r="W245" s="439"/>
      <c r="Y245" s="331"/>
      <c r="Z245" s="331"/>
      <c r="AA245" s="331"/>
    </row>
    <row r="246" spans="23:27">
      <c r="W246" s="439"/>
      <c r="Y246" s="331"/>
      <c r="Z246" s="331"/>
      <c r="AA246" s="331"/>
    </row>
    <row r="247" spans="23:27">
      <c r="W247" s="439"/>
      <c r="Y247" s="331"/>
      <c r="Z247" s="331"/>
      <c r="AA247" s="331"/>
    </row>
    <row r="248" spans="23:27">
      <c r="W248" s="439"/>
      <c r="Y248" s="331"/>
      <c r="Z248" s="331"/>
      <c r="AA248" s="331"/>
    </row>
    <row r="249" spans="23:27">
      <c r="W249" s="439"/>
      <c r="Y249" s="331"/>
      <c r="Z249" s="331"/>
      <c r="AA249" s="331"/>
    </row>
    <row r="250" spans="23:27">
      <c r="W250" s="439"/>
      <c r="Y250" s="331"/>
      <c r="Z250" s="331"/>
      <c r="AA250" s="331"/>
    </row>
    <row r="251" spans="23:27">
      <c r="W251" s="439"/>
      <c r="Y251" s="331"/>
      <c r="Z251" s="331"/>
      <c r="AA251" s="331"/>
    </row>
    <row r="252" spans="23:27">
      <c r="W252" s="439"/>
      <c r="Y252" s="331"/>
      <c r="Z252" s="331"/>
      <c r="AA252" s="331"/>
    </row>
    <row r="253" spans="23:27">
      <c r="W253" s="439"/>
      <c r="Y253" s="331"/>
      <c r="Z253" s="331"/>
      <c r="AA253" s="331"/>
    </row>
    <row r="254" spans="23:27">
      <c r="W254" s="439"/>
      <c r="Y254" s="331"/>
      <c r="Z254" s="331"/>
      <c r="AA254" s="331"/>
    </row>
    <row r="255" spans="23:27">
      <c r="W255" s="439"/>
      <c r="Y255" s="331"/>
      <c r="Z255" s="331"/>
      <c r="AA255" s="331"/>
    </row>
    <row r="256" spans="23:27">
      <c r="W256" s="439"/>
      <c r="Y256" s="331"/>
      <c r="Z256" s="331"/>
      <c r="AA256" s="331"/>
    </row>
    <row r="257" spans="23:27">
      <c r="W257" s="439"/>
      <c r="Y257" s="331"/>
      <c r="Z257" s="331"/>
      <c r="AA257" s="331"/>
    </row>
    <row r="258" spans="23:27">
      <c r="W258" s="439"/>
      <c r="Y258" s="331"/>
      <c r="Z258" s="331"/>
      <c r="AA258" s="331"/>
    </row>
    <row r="259" spans="23:27">
      <c r="W259" s="439"/>
      <c r="Y259" s="331"/>
      <c r="Z259" s="331"/>
      <c r="AA259" s="331"/>
    </row>
    <row r="260" spans="23:27">
      <c r="W260" s="439"/>
      <c r="Y260" s="331"/>
      <c r="Z260" s="331"/>
      <c r="AA260" s="331"/>
    </row>
    <row r="261" spans="23:27">
      <c r="W261" s="439"/>
      <c r="Y261" s="331"/>
      <c r="Z261" s="331"/>
      <c r="AA261" s="331"/>
    </row>
    <row r="262" spans="23:27">
      <c r="W262" s="439"/>
      <c r="Y262" s="331"/>
      <c r="Z262" s="331"/>
      <c r="AA262" s="331"/>
    </row>
    <row r="263" spans="23:27">
      <c r="W263" s="439"/>
      <c r="Y263" s="331"/>
      <c r="Z263" s="331"/>
      <c r="AA263" s="331"/>
    </row>
    <row r="264" spans="23:27">
      <c r="W264" s="439"/>
      <c r="Y264" s="331"/>
      <c r="Z264" s="331"/>
      <c r="AA264" s="331"/>
    </row>
    <row r="265" spans="23:27">
      <c r="W265" s="439"/>
      <c r="Y265" s="331"/>
      <c r="Z265" s="331"/>
      <c r="AA265" s="331"/>
    </row>
    <row r="266" spans="23:27">
      <c r="W266" s="439"/>
      <c r="Y266" s="331"/>
      <c r="Z266" s="331"/>
      <c r="AA266" s="331"/>
    </row>
    <row r="267" spans="23:27">
      <c r="W267" s="439"/>
      <c r="Y267" s="331"/>
      <c r="Z267" s="331"/>
      <c r="AA267" s="331"/>
    </row>
    <row r="268" spans="23:27">
      <c r="W268" s="439"/>
      <c r="Y268" s="331"/>
      <c r="Z268" s="331"/>
      <c r="AA268" s="331"/>
    </row>
    <row r="269" spans="23:27">
      <c r="W269" s="439"/>
      <c r="Y269" s="331"/>
      <c r="Z269" s="331"/>
      <c r="AA269" s="331"/>
    </row>
    <row r="270" spans="23:27">
      <c r="W270" s="439"/>
      <c r="Y270" s="331"/>
      <c r="Z270" s="331"/>
      <c r="AA270" s="331"/>
    </row>
    <row r="271" spans="23:27">
      <c r="W271" s="439"/>
      <c r="Y271" s="331"/>
      <c r="Z271" s="331"/>
      <c r="AA271" s="331"/>
    </row>
    <row r="272" spans="23:27">
      <c r="W272" s="439"/>
      <c r="Y272" s="331"/>
      <c r="Z272" s="331"/>
      <c r="AA272" s="331"/>
    </row>
    <row r="273" spans="23:27">
      <c r="W273" s="439"/>
      <c r="Y273" s="331"/>
      <c r="Z273" s="331"/>
      <c r="AA273" s="331"/>
    </row>
    <row r="274" spans="23:27">
      <c r="W274" s="439"/>
      <c r="Y274" s="331"/>
      <c r="Z274" s="331"/>
      <c r="AA274" s="331"/>
    </row>
    <row r="275" spans="23:27">
      <c r="W275" s="439"/>
      <c r="Y275" s="331"/>
      <c r="Z275" s="331"/>
      <c r="AA275" s="331"/>
    </row>
    <row r="276" spans="23:27">
      <c r="W276" s="439"/>
      <c r="Y276" s="331"/>
      <c r="Z276" s="331"/>
      <c r="AA276" s="331"/>
    </row>
    <row r="277" spans="23:27">
      <c r="W277" s="439"/>
      <c r="Y277" s="331"/>
      <c r="Z277" s="331"/>
      <c r="AA277" s="331"/>
    </row>
    <row r="278" spans="23:27">
      <c r="W278" s="439"/>
      <c r="Y278" s="331"/>
      <c r="Z278" s="331"/>
      <c r="AA278" s="331"/>
    </row>
    <row r="279" spans="23:27">
      <c r="W279" s="439"/>
      <c r="Y279" s="331"/>
      <c r="Z279" s="331"/>
      <c r="AA279" s="331"/>
    </row>
    <row r="280" spans="23:27">
      <c r="W280" s="439"/>
      <c r="Y280" s="331"/>
      <c r="Z280" s="331"/>
      <c r="AA280" s="331"/>
    </row>
    <row r="281" spans="23:27">
      <c r="W281" s="439"/>
      <c r="Y281" s="331"/>
      <c r="Z281" s="331"/>
      <c r="AA281" s="331"/>
    </row>
    <row r="282" spans="23:27">
      <c r="W282" s="439"/>
      <c r="Y282" s="331"/>
      <c r="Z282" s="331"/>
      <c r="AA282" s="331"/>
    </row>
    <row r="283" spans="23:27">
      <c r="W283" s="439"/>
      <c r="Y283" s="331"/>
      <c r="Z283" s="331"/>
      <c r="AA283" s="331"/>
    </row>
    <row r="284" spans="23:27">
      <c r="W284" s="439"/>
      <c r="Y284" s="331"/>
      <c r="Z284" s="331"/>
      <c r="AA284" s="331"/>
    </row>
    <row r="285" spans="23:27">
      <c r="W285" s="439"/>
      <c r="Y285" s="331"/>
      <c r="Z285" s="331"/>
      <c r="AA285" s="331"/>
    </row>
    <row r="286" spans="23:27">
      <c r="W286" s="439"/>
      <c r="Y286" s="331"/>
      <c r="Z286" s="331"/>
      <c r="AA286" s="331"/>
    </row>
    <row r="287" spans="23:27">
      <c r="W287" s="439"/>
      <c r="Y287" s="331"/>
      <c r="Z287" s="331"/>
      <c r="AA287" s="331"/>
    </row>
    <row r="288" spans="23:27">
      <c r="W288" s="439"/>
      <c r="Y288" s="331"/>
      <c r="Z288" s="331"/>
      <c r="AA288" s="331"/>
    </row>
    <row r="289" spans="23:27">
      <c r="W289" s="439"/>
      <c r="Y289" s="331"/>
      <c r="Z289" s="331"/>
      <c r="AA289" s="331"/>
    </row>
    <row r="290" spans="23:27">
      <c r="W290" s="439"/>
      <c r="Y290" s="331"/>
      <c r="Z290" s="331"/>
      <c r="AA290" s="331"/>
    </row>
    <row r="291" spans="23:27">
      <c r="W291" s="439"/>
      <c r="Y291" s="331"/>
      <c r="Z291" s="331"/>
      <c r="AA291" s="331"/>
    </row>
    <row r="292" spans="23:27">
      <c r="W292" s="439"/>
      <c r="Y292" s="331"/>
      <c r="Z292" s="331"/>
      <c r="AA292" s="331"/>
    </row>
    <row r="293" spans="23:27">
      <c r="W293" s="439"/>
      <c r="Y293" s="331"/>
      <c r="Z293" s="331"/>
      <c r="AA293" s="331"/>
    </row>
    <row r="294" spans="23:27">
      <c r="W294" s="439"/>
      <c r="Y294" s="331"/>
      <c r="Z294" s="331"/>
      <c r="AA294" s="331"/>
    </row>
    <row r="295" spans="23:27">
      <c r="W295" s="439"/>
      <c r="Y295" s="331"/>
      <c r="Z295" s="331"/>
      <c r="AA295" s="331"/>
    </row>
    <row r="296" spans="23:27">
      <c r="W296" s="439"/>
      <c r="Y296" s="331"/>
      <c r="Z296" s="331"/>
      <c r="AA296" s="331"/>
    </row>
    <row r="297" spans="23:27">
      <c r="W297" s="439"/>
      <c r="Y297" s="331"/>
      <c r="Z297" s="331"/>
      <c r="AA297" s="331"/>
    </row>
    <row r="298" spans="23:27">
      <c r="W298" s="439"/>
      <c r="Y298" s="331"/>
      <c r="Z298" s="331"/>
      <c r="AA298" s="331"/>
    </row>
    <row r="299" spans="23:27">
      <c r="W299" s="439"/>
      <c r="Y299" s="331"/>
      <c r="Z299" s="331"/>
      <c r="AA299" s="331"/>
    </row>
    <row r="300" spans="23:27">
      <c r="W300" s="439"/>
      <c r="Y300" s="331"/>
      <c r="Z300" s="331"/>
      <c r="AA300" s="331"/>
    </row>
    <row r="301" spans="23:27">
      <c r="W301" s="439"/>
      <c r="Y301" s="331"/>
      <c r="Z301" s="331"/>
      <c r="AA301" s="331"/>
    </row>
    <row r="302" spans="23:27">
      <c r="W302" s="439"/>
      <c r="Y302" s="331"/>
      <c r="Z302" s="331"/>
      <c r="AA302" s="331"/>
    </row>
    <row r="303" spans="23:27">
      <c r="W303" s="439"/>
      <c r="Y303" s="331"/>
      <c r="Z303" s="331"/>
      <c r="AA303" s="331"/>
    </row>
    <row r="304" spans="23:27">
      <c r="W304" s="439"/>
      <c r="Y304" s="331"/>
      <c r="Z304" s="331"/>
      <c r="AA304" s="331"/>
    </row>
    <row r="305" spans="23:27">
      <c r="W305" s="439"/>
      <c r="Y305" s="331"/>
      <c r="Z305" s="331"/>
      <c r="AA305" s="331"/>
    </row>
    <row r="306" spans="23:27">
      <c r="W306" s="439"/>
      <c r="Y306" s="331"/>
      <c r="Z306" s="331"/>
      <c r="AA306" s="331"/>
    </row>
    <row r="307" spans="23:27">
      <c r="W307" s="439"/>
      <c r="Y307" s="331"/>
      <c r="Z307" s="331"/>
      <c r="AA307" s="331"/>
    </row>
    <row r="308" spans="23:27">
      <c r="W308" s="439"/>
      <c r="Y308" s="331"/>
      <c r="Z308" s="331"/>
      <c r="AA308" s="331"/>
    </row>
    <row r="309" spans="23:27">
      <c r="W309" s="439"/>
      <c r="Y309" s="331"/>
      <c r="Z309" s="331"/>
      <c r="AA309" s="331"/>
    </row>
    <row r="310" spans="23:27">
      <c r="W310" s="439"/>
      <c r="Y310" s="331"/>
      <c r="Z310" s="331"/>
      <c r="AA310" s="331"/>
    </row>
    <row r="311" spans="23:27">
      <c r="W311" s="439"/>
      <c r="Y311" s="331"/>
      <c r="Z311" s="331"/>
      <c r="AA311" s="331"/>
    </row>
    <row r="312" spans="23:27">
      <c r="W312" s="439"/>
      <c r="Y312" s="331"/>
      <c r="Z312" s="331"/>
      <c r="AA312" s="331"/>
    </row>
    <row r="313" spans="23:27">
      <c r="W313" s="439"/>
      <c r="Y313" s="331"/>
      <c r="Z313" s="331"/>
      <c r="AA313" s="331"/>
    </row>
    <row r="314" spans="23:27">
      <c r="W314" s="439"/>
      <c r="Y314" s="331"/>
      <c r="Z314" s="331"/>
      <c r="AA314" s="331"/>
    </row>
    <row r="315" spans="23:27">
      <c r="W315" s="439"/>
      <c r="Y315" s="331"/>
      <c r="Z315" s="331"/>
      <c r="AA315" s="331"/>
    </row>
    <row r="316" spans="23:27">
      <c r="W316" s="439"/>
      <c r="Y316" s="331"/>
      <c r="Z316" s="331"/>
      <c r="AA316" s="331"/>
    </row>
    <row r="317" spans="23:27">
      <c r="W317" s="439"/>
      <c r="Y317" s="331"/>
      <c r="Z317" s="331"/>
      <c r="AA317" s="331"/>
    </row>
    <row r="318" spans="23:27">
      <c r="W318" s="439"/>
      <c r="Y318" s="331"/>
      <c r="Z318" s="331"/>
      <c r="AA318" s="331"/>
    </row>
    <row r="319" spans="23:27">
      <c r="W319" s="439"/>
      <c r="Y319" s="331"/>
      <c r="Z319" s="331"/>
      <c r="AA319" s="331"/>
    </row>
    <row r="320" spans="23:27">
      <c r="W320" s="439"/>
      <c r="Y320" s="331"/>
      <c r="Z320" s="331"/>
      <c r="AA320" s="331"/>
    </row>
    <row r="321" spans="23:27">
      <c r="W321" s="439"/>
      <c r="Y321" s="331"/>
      <c r="Z321" s="331"/>
      <c r="AA321" s="331"/>
    </row>
    <row r="322" spans="23:27">
      <c r="W322" s="439"/>
      <c r="Y322" s="331"/>
      <c r="Z322" s="331"/>
      <c r="AA322" s="331"/>
    </row>
    <row r="323" spans="23:27">
      <c r="W323" s="439"/>
      <c r="Y323" s="331"/>
      <c r="Z323" s="331"/>
      <c r="AA323" s="331"/>
    </row>
    <row r="324" spans="23:27">
      <c r="W324" s="439"/>
      <c r="Y324" s="331"/>
      <c r="Z324" s="331"/>
      <c r="AA324" s="331"/>
    </row>
    <row r="325" spans="23:27">
      <c r="W325" s="439"/>
      <c r="Y325" s="331"/>
      <c r="Z325" s="331"/>
      <c r="AA325" s="331"/>
    </row>
    <row r="326" spans="23:27">
      <c r="W326" s="439"/>
      <c r="Y326" s="331"/>
      <c r="Z326" s="331"/>
      <c r="AA326" s="331"/>
    </row>
    <row r="327" spans="23:27">
      <c r="W327" s="439"/>
      <c r="Y327" s="331"/>
      <c r="Z327" s="331"/>
      <c r="AA327" s="331"/>
    </row>
    <row r="328" spans="23:27">
      <c r="W328" s="439"/>
      <c r="Y328" s="331"/>
      <c r="Z328" s="331"/>
      <c r="AA328" s="331"/>
    </row>
    <row r="329" spans="23:27">
      <c r="W329" s="439"/>
      <c r="Y329" s="331"/>
      <c r="Z329" s="331"/>
      <c r="AA329" s="331"/>
    </row>
    <row r="330" spans="23:27">
      <c r="W330" s="439"/>
      <c r="Y330" s="331"/>
      <c r="Z330" s="331"/>
      <c r="AA330" s="331"/>
    </row>
    <row r="331" spans="23:27">
      <c r="W331" s="439"/>
      <c r="Y331" s="331"/>
      <c r="Z331" s="331"/>
      <c r="AA331" s="331"/>
    </row>
    <row r="332" spans="23:27">
      <c r="W332" s="439"/>
      <c r="Y332" s="331"/>
      <c r="Z332" s="331"/>
      <c r="AA332" s="331"/>
    </row>
    <row r="333" spans="23:27">
      <c r="W333" s="439"/>
      <c r="Y333" s="331"/>
      <c r="Z333" s="331"/>
      <c r="AA333" s="331"/>
    </row>
    <row r="334" spans="23:27">
      <c r="W334" s="439"/>
      <c r="Y334" s="331"/>
      <c r="Z334" s="331"/>
      <c r="AA334" s="331"/>
    </row>
    <row r="335" spans="23:27">
      <c r="W335" s="439"/>
      <c r="Y335" s="331"/>
      <c r="Z335" s="331"/>
      <c r="AA335" s="331"/>
    </row>
    <row r="336" spans="23:27">
      <c r="W336" s="439"/>
      <c r="Y336" s="331"/>
      <c r="Z336" s="331"/>
      <c r="AA336" s="331"/>
    </row>
    <row r="337" spans="23:27">
      <c r="W337" s="439"/>
      <c r="Y337" s="331"/>
      <c r="Z337" s="331"/>
      <c r="AA337" s="331"/>
    </row>
    <row r="338" spans="23:27">
      <c r="W338" s="439"/>
      <c r="Y338" s="331"/>
      <c r="Z338" s="331"/>
      <c r="AA338" s="331"/>
    </row>
    <row r="339" spans="23:27">
      <c r="W339" s="439"/>
      <c r="Y339" s="331"/>
      <c r="Z339" s="331"/>
      <c r="AA339" s="331"/>
    </row>
    <row r="340" spans="23:27">
      <c r="W340" s="439"/>
      <c r="Y340" s="331"/>
      <c r="Z340" s="331"/>
      <c r="AA340" s="331"/>
    </row>
    <row r="341" spans="23:27">
      <c r="W341" s="439"/>
      <c r="Y341" s="331"/>
      <c r="Z341" s="331"/>
      <c r="AA341" s="331"/>
    </row>
    <row r="342" spans="23:27">
      <c r="W342" s="439"/>
      <c r="Y342" s="331"/>
      <c r="Z342" s="331"/>
      <c r="AA342" s="331"/>
    </row>
    <row r="343" spans="23:27">
      <c r="W343" s="439"/>
      <c r="Y343" s="331"/>
      <c r="Z343" s="331"/>
      <c r="AA343" s="331"/>
    </row>
    <row r="344" spans="23:27">
      <c r="W344" s="439"/>
      <c r="Y344" s="331"/>
      <c r="Z344" s="331"/>
      <c r="AA344" s="331"/>
    </row>
    <row r="345" spans="23:27">
      <c r="W345" s="439"/>
      <c r="Y345" s="331"/>
      <c r="Z345" s="331"/>
      <c r="AA345" s="331"/>
    </row>
    <row r="346" spans="23:27">
      <c r="W346" s="439"/>
      <c r="Y346" s="331"/>
      <c r="Z346" s="331"/>
      <c r="AA346" s="331"/>
    </row>
    <row r="347" spans="23:27">
      <c r="W347" s="439"/>
      <c r="Y347" s="331"/>
      <c r="Z347" s="331"/>
      <c r="AA347" s="331"/>
    </row>
    <row r="348" spans="23:27">
      <c r="W348" s="439"/>
      <c r="Y348" s="331"/>
      <c r="Z348" s="331"/>
      <c r="AA348" s="331"/>
    </row>
    <row r="349" spans="23:27">
      <c r="W349" s="439"/>
      <c r="Y349" s="331"/>
      <c r="Z349" s="331"/>
      <c r="AA349" s="331"/>
    </row>
    <row r="350" spans="23:27">
      <c r="W350" s="439"/>
      <c r="Y350" s="331"/>
      <c r="Z350" s="331"/>
      <c r="AA350" s="331"/>
    </row>
    <row r="351" spans="23:27">
      <c r="W351" s="439"/>
      <c r="Y351" s="331"/>
      <c r="Z351" s="331"/>
      <c r="AA351" s="331"/>
    </row>
    <row r="352" spans="23:27">
      <c r="W352" s="439"/>
      <c r="Y352" s="331"/>
      <c r="Z352" s="331"/>
      <c r="AA352" s="331"/>
    </row>
    <row r="353" spans="23:27">
      <c r="W353" s="439"/>
      <c r="Y353" s="331"/>
      <c r="Z353" s="331"/>
      <c r="AA353" s="331"/>
    </row>
    <row r="354" spans="23:27">
      <c r="W354" s="439"/>
      <c r="Y354" s="331"/>
      <c r="Z354" s="331"/>
      <c r="AA354" s="331"/>
    </row>
    <row r="355" spans="23:27">
      <c r="W355" s="439"/>
      <c r="Y355" s="331"/>
      <c r="Z355" s="331"/>
      <c r="AA355" s="331"/>
    </row>
    <row r="356" spans="23:27">
      <c r="W356" s="439"/>
      <c r="Y356" s="331"/>
      <c r="Z356" s="331"/>
      <c r="AA356" s="331"/>
    </row>
    <row r="357" spans="23:27">
      <c r="W357" s="439"/>
      <c r="Y357" s="331"/>
      <c r="Z357" s="331"/>
      <c r="AA357" s="331"/>
    </row>
    <row r="358" spans="23:27">
      <c r="W358" s="439"/>
      <c r="Y358" s="331"/>
      <c r="Z358" s="331"/>
      <c r="AA358" s="331"/>
    </row>
    <row r="359" spans="23:27">
      <c r="W359" s="439"/>
      <c r="Y359" s="331"/>
      <c r="Z359" s="331"/>
      <c r="AA359" s="331"/>
    </row>
    <row r="360" spans="23:27">
      <c r="W360" s="439"/>
      <c r="Y360" s="331"/>
      <c r="Z360" s="331"/>
      <c r="AA360" s="331"/>
    </row>
    <row r="361" spans="23:27">
      <c r="W361" s="439"/>
      <c r="Y361" s="331"/>
      <c r="Z361" s="331"/>
      <c r="AA361" s="331"/>
    </row>
    <row r="362" spans="23:27">
      <c r="W362" s="439"/>
      <c r="Y362" s="331"/>
      <c r="Z362" s="331"/>
      <c r="AA362" s="331"/>
    </row>
    <row r="363" spans="23:27">
      <c r="W363" s="439"/>
      <c r="Y363" s="331"/>
      <c r="Z363" s="331"/>
      <c r="AA363" s="331"/>
    </row>
    <row r="364" spans="23:27">
      <c r="W364" s="439"/>
      <c r="Y364" s="331"/>
      <c r="Z364" s="331"/>
      <c r="AA364" s="331"/>
    </row>
    <row r="365" spans="23:27">
      <c r="W365" s="439"/>
      <c r="Y365" s="331"/>
      <c r="Z365" s="331"/>
      <c r="AA365" s="331"/>
    </row>
    <row r="366" spans="23:27">
      <c r="W366" s="439"/>
      <c r="Y366" s="331"/>
      <c r="Z366" s="331"/>
      <c r="AA366" s="331"/>
    </row>
    <row r="367" spans="23:27">
      <c r="W367" s="439"/>
      <c r="Y367" s="331"/>
      <c r="Z367" s="331"/>
      <c r="AA367" s="331"/>
    </row>
    <row r="368" spans="23:27">
      <c r="W368" s="439"/>
      <c r="Y368" s="331"/>
      <c r="Z368" s="331"/>
      <c r="AA368" s="331"/>
    </row>
    <row r="369" spans="23:27">
      <c r="W369" s="439"/>
      <c r="Y369" s="331"/>
      <c r="Z369" s="331"/>
      <c r="AA369" s="331"/>
    </row>
    <row r="370" spans="23:27">
      <c r="W370" s="439"/>
      <c r="Y370" s="331"/>
      <c r="Z370" s="331"/>
      <c r="AA370" s="331"/>
    </row>
    <row r="371" spans="23:27">
      <c r="W371" s="439"/>
      <c r="Y371" s="331"/>
      <c r="Z371" s="331"/>
      <c r="AA371" s="331"/>
    </row>
    <row r="372" spans="23:27">
      <c r="W372" s="439"/>
      <c r="Y372" s="331"/>
      <c r="Z372" s="331"/>
      <c r="AA372" s="331"/>
    </row>
    <row r="373" spans="23:27">
      <c r="W373" s="439"/>
      <c r="Y373" s="331"/>
      <c r="Z373" s="331"/>
      <c r="AA373" s="331"/>
    </row>
    <row r="374" spans="23:27">
      <c r="W374" s="439"/>
      <c r="Y374" s="331"/>
      <c r="Z374" s="331"/>
      <c r="AA374" s="331"/>
    </row>
    <row r="375" spans="23:27">
      <c r="W375" s="439"/>
      <c r="Y375" s="331"/>
      <c r="Z375" s="331"/>
      <c r="AA375" s="331"/>
    </row>
    <row r="376" spans="23:27">
      <c r="W376" s="439"/>
      <c r="Y376" s="331"/>
      <c r="Z376" s="331"/>
      <c r="AA376" s="331"/>
    </row>
    <row r="377" spans="23:27">
      <c r="W377" s="439"/>
      <c r="Y377" s="331"/>
      <c r="Z377" s="331"/>
      <c r="AA377" s="331"/>
    </row>
    <row r="378" spans="23:27">
      <c r="W378" s="439"/>
      <c r="Y378" s="331"/>
      <c r="Z378" s="331"/>
      <c r="AA378" s="331"/>
    </row>
    <row r="379" spans="23:27">
      <c r="W379" s="439"/>
      <c r="Y379" s="331"/>
      <c r="Z379" s="331"/>
      <c r="AA379" s="331"/>
    </row>
    <row r="380" spans="23:27">
      <c r="W380" s="439"/>
      <c r="Y380" s="331"/>
      <c r="Z380" s="331"/>
      <c r="AA380" s="331"/>
    </row>
    <row r="381" spans="23:27">
      <c r="W381" s="439"/>
      <c r="Y381" s="331"/>
      <c r="Z381" s="331"/>
      <c r="AA381" s="331"/>
    </row>
    <row r="382" spans="23:27">
      <c r="W382" s="439"/>
      <c r="Y382" s="331"/>
      <c r="Z382" s="331"/>
      <c r="AA382" s="331"/>
    </row>
    <row r="383" spans="23:27">
      <c r="W383" s="439"/>
      <c r="Y383" s="331"/>
      <c r="Z383" s="331"/>
      <c r="AA383" s="331"/>
    </row>
    <row r="384" spans="23:27">
      <c r="W384" s="439"/>
      <c r="Y384" s="331"/>
      <c r="Z384" s="331"/>
      <c r="AA384" s="331"/>
    </row>
    <row r="385" spans="23:27">
      <c r="W385" s="439"/>
      <c r="Y385" s="331"/>
      <c r="Z385" s="331"/>
      <c r="AA385" s="331"/>
    </row>
    <row r="386" spans="23:27">
      <c r="W386" s="439"/>
      <c r="Y386" s="331"/>
      <c r="Z386" s="331"/>
      <c r="AA386" s="331"/>
    </row>
    <row r="387" spans="23:27">
      <c r="W387" s="439"/>
      <c r="Y387" s="331"/>
      <c r="Z387" s="331"/>
      <c r="AA387" s="331"/>
    </row>
    <row r="388" spans="23:27">
      <c r="W388" s="439"/>
      <c r="Y388" s="331"/>
      <c r="Z388" s="331"/>
      <c r="AA388" s="331"/>
    </row>
    <row r="389" spans="23:27">
      <c r="W389" s="439"/>
      <c r="Y389" s="331"/>
      <c r="Z389" s="331"/>
      <c r="AA389" s="331"/>
    </row>
    <row r="390" spans="23:27">
      <c r="W390" s="439"/>
      <c r="Y390" s="331"/>
      <c r="Z390" s="331"/>
      <c r="AA390" s="331"/>
    </row>
    <row r="391" spans="23:27">
      <c r="W391" s="439"/>
      <c r="Y391" s="331"/>
      <c r="Z391" s="331"/>
      <c r="AA391" s="331"/>
    </row>
    <row r="392" spans="23:27">
      <c r="W392" s="439"/>
      <c r="Y392" s="331"/>
      <c r="Z392" s="331"/>
      <c r="AA392" s="331"/>
    </row>
    <row r="393" spans="23:27">
      <c r="W393" s="439"/>
      <c r="Y393" s="331"/>
      <c r="Z393" s="331"/>
      <c r="AA393" s="331"/>
    </row>
    <row r="394" spans="23:27">
      <c r="W394" s="439"/>
      <c r="Y394" s="331"/>
      <c r="Z394" s="331"/>
      <c r="AA394" s="331"/>
    </row>
    <row r="395" spans="23:27">
      <c r="W395" s="439"/>
      <c r="Y395" s="331"/>
      <c r="Z395" s="331"/>
      <c r="AA395" s="331"/>
    </row>
    <row r="396" spans="23:27">
      <c r="W396" s="439"/>
      <c r="Y396" s="331"/>
      <c r="Z396" s="331"/>
      <c r="AA396" s="331"/>
    </row>
    <row r="397" spans="23:27">
      <c r="W397" s="439"/>
      <c r="Y397" s="331"/>
      <c r="Z397" s="331"/>
      <c r="AA397" s="331"/>
    </row>
    <row r="398" spans="23:27">
      <c r="W398" s="439"/>
      <c r="Y398" s="331"/>
      <c r="Z398" s="331"/>
      <c r="AA398" s="331"/>
    </row>
    <row r="399" spans="23:27">
      <c r="W399" s="439"/>
      <c r="Y399" s="331"/>
      <c r="Z399" s="331"/>
      <c r="AA399" s="331"/>
    </row>
    <row r="400" spans="23:27">
      <c r="W400" s="439"/>
      <c r="Y400" s="331"/>
      <c r="Z400" s="331"/>
      <c r="AA400" s="331"/>
    </row>
    <row r="401" spans="23:27">
      <c r="W401" s="439"/>
      <c r="Y401" s="331"/>
      <c r="Z401" s="331"/>
      <c r="AA401" s="331"/>
    </row>
    <row r="402" spans="23:27">
      <c r="W402" s="439"/>
      <c r="Y402" s="331"/>
      <c r="Z402" s="331"/>
      <c r="AA402" s="331"/>
    </row>
    <row r="403" spans="23:27">
      <c r="W403" s="439"/>
      <c r="Y403" s="331"/>
      <c r="Z403" s="331"/>
      <c r="AA403" s="331"/>
    </row>
    <row r="404" spans="23:27">
      <c r="W404" s="439"/>
      <c r="Y404" s="331"/>
      <c r="Z404" s="331"/>
      <c r="AA404" s="331"/>
    </row>
    <row r="405" spans="23:27">
      <c r="W405" s="439"/>
      <c r="Y405" s="331"/>
      <c r="Z405" s="331"/>
      <c r="AA405" s="331"/>
    </row>
    <row r="406" spans="23:27">
      <c r="W406" s="439"/>
      <c r="Y406" s="331"/>
      <c r="Z406" s="331"/>
      <c r="AA406" s="331"/>
    </row>
    <row r="407" spans="23:27">
      <c r="W407" s="439"/>
      <c r="Y407" s="331"/>
      <c r="Z407" s="331"/>
      <c r="AA407" s="331"/>
    </row>
    <row r="408" spans="23:27">
      <c r="W408" s="439"/>
      <c r="Y408" s="331"/>
      <c r="Z408" s="331"/>
      <c r="AA408" s="331"/>
    </row>
    <row r="409" spans="23:27">
      <c r="W409" s="439"/>
      <c r="Y409" s="331"/>
      <c r="Z409" s="331"/>
      <c r="AA409" s="331"/>
    </row>
    <row r="410" spans="23:27">
      <c r="W410" s="439"/>
      <c r="Y410" s="331"/>
      <c r="Z410" s="331"/>
      <c r="AA410" s="331"/>
    </row>
    <row r="411" spans="23:27">
      <c r="W411" s="439"/>
      <c r="Y411" s="331"/>
      <c r="Z411" s="331"/>
      <c r="AA411" s="331"/>
    </row>
    <row r="412" spans="23:27">
      <c r="W412" s="439"/>
      <c r="Y412" s="331"/>
      <c r="Z412" s="331"/>
      <c r="AA412" s="331"/>
    </row>
    <row r="413" spans="23:27">
      <c r="W413" s="439"/>
      <c r="Y413" s="331"/>
      <c r="Z413" s="331"/>
      <c r="AA413" s="331"/>
    </row>
    <row r="414" spans="23:27">
      <c r="W414" s="439"/>
      <c r="Y414" s="331"/>
      <c r="Z414" s="331"/>
      <c r="AA414" s="331"/>
    </row>
    <row r="415" spans="23:27">
      <c r="W415" s="439"/>
      <c r="Y415" s="331"/>
      <c r="Z415" s="331"/>
      <c r="AA415" s="331"/>
    </row>
    <row r="416" spans="23:27">
      <c r="W416" s="439"/>
      <c r="Y416" s="331"/>
      <c r="Z416" s="331"/>
      <c r="AA416" s="331"/>
    </row>
    <row r="417" spans="23:27">
      <c r="W417" s="439"/>
      <c r="Y417" s="331"/>
      <c r="Z417" s="331"/>
      <c r="AA417" s="331"/>
    </row>
    <row r="418" spans="23:27">
      <c r="W418" s="439"/>
      <c r="Y418" s="331"/>
      <c r="Z418" s="331"/>
      <c r="AA418" s="331"/>
    </row>
    <row r="419" spans="23:27">
      <c r="W419" s="439"/>
      <c r="Y419" s="331"/>
      <c r="Z419" s="331"/>
      <c r="AA419" s="331"/>
    </row>
    <row r="420" spans="23:27">
      <c r="W420" s="439"/>
      <c r="Y420" s="331"/>
      <c r="Z420" s="331"/>
      <c r="AA420" s="331"/>
    </row>
    <row r="421" spans="23:27">
      <c r="W421" s="439"/>
      <c r="Y421" s="331"/>
      <c r="Z421" s="331"/>
      <c r="AA421" s="331"/>
    </row>
    <row r="422" spans="23:27">
      <c r="W422" s="439"/>
      <c r="Y422" s="331"/>
      <c r="Z422" s="331"/>
      <c r="AA422" s="331"/>
    </row>
    <row r="423" spans="23:27">
      <c r="W423" s="439"/>
      <c r="Y423" s="331"/>
      <c r="Z423" s="331"/>
      <c r="AA423" s="331"/>
    </row>
    <row r="424" spans="23:27">
      <c r="W424" s="439"/>
      <c r="Y424" s="331"/>
      <c r="Z424" s="331"/>
      <c r="AA424" s="331"/>
    </row>
    <row r="425" spans="23:27">
      <c r="W425" s="439"/>
      <c r="Y425" s="331"/>
      <c r="Z425" s="331"/>
      <c r="AA425" s="331"/>
    </row>
    <row r="426" spans="23:27">
      <c r="W426" s="439"/>
      <c r="Y426" s="331"/>
      <c r="Z426" s="331"/>
      <c r="AA426" s="331"/>
    </row>
    <row r="427" spans="23:27">
      <c r="W427" s="439"/>
      <c r="Y427" s="331"/>
      <c r="Z427" s="331"/>
      <c r="AA427" s="331"/>
    </row>
    <row r="428" spans="23:27">
      <c r="W428" s="439"/>
      <c r="Y428" s="331"/>
      <c r="Z428" s="331"/>
      <c r="AA428" s="331"/>
    </row>
    <row r="429" spans="23:27">
      <c r="W429" s="439"/>
      <c r="Y429" s="331"/>
      <c r="Z429" s="331"/>
      <c r="AA429" s="331"/>
    </row>
    <row r="430" spans="23:27">
      <c r="W430" s="439"/>
      <c r="Y430" s="331"/>
      <c r="Z430" s="331"/>
      <c r="AA430" s="331"/>
    </row>
    <row r="431" spans="23:27">
      <c r="W431" s="439"/>
      <c r="Y431" s="331"/>
      <c r="Z431" s="331"/>
      <c r="AA431" s="331"/>
    </row>
    <row r="432" spans="23:27">
      <c r="W432" s="439"/>
      <c r="Y432" s="331"/>
      <c r="Z432" s="331"/>
      <c r="AA432" s="331"/>
    </row>
    <row r="433" spans="23:27">
      <c r="W433" s="439"/>
      <c r="Y433" s="331"/>
      <c r="Z433" s="331"/>
      <c r="AA433" s="331"/>
    </row>
    <row r="434" spans="23:27">
      <c r="W434" s="439"/>
      <c r="Y434" s="331"/>
      <c r="Z434" s="331"/>
      <c r="AA434" s="331"/>
    </row>
    <row r="435" spans="23:27">
      <c r="W435" s="439"/>
      <c r="Y435" s="331"/>
      <c r="Z435" s="331"/>
      <c r="AA435" s="331"/>
    </row>
    <row r="436" spans="23:27">
      <c r="W436" s="439"/>
      <c r="Y436" s="331"/>
      <c r="Z436" s="331"/>
      <c r="AA436" s="331"/>
    </row>
    <row r="437" spans="23:27">
      <c r="W437" s="439"/>
      <c r="Y437" s="331"/>
      <c r="Z437" s="331"/>
      <c r="AA437" s="331"/>
    </row>
    <row r="438" spans="23:27">
      <c r="W438" s="439"/>
      <c r="Y438" s="331"/>
      <c r="Z438" s="331"/>
      <c r="AA438" s="331"/>
    </row>
    <row r="439" spans="23:27">
      <c r="W439" s="439"/>
      <c r="Y439" s="331"/>
      <c r="Z439" s="331"/>
      <c r="AA439" s="331"/>
    </row>
    <row r="440" spans="23:27">
      <c r="W440" s="439"/>
      <c r="Y440" s="331"/>
      <c r="Z440" s="331"/>
      <c r="AA440" s="331"/>
    </row>
    <row r="441" spans="23:27">
      <c r="W441" s="439"/>
      <c r="Y441" s="331"/>
      <c r="Z441" s="331"/>
      <c r="AA441" s="331"/>
    </row>
    <row r="442" spans="23:27">
      <c r="W442" s="439"/>
      <c r="Y442" s="331"/>
      <c r="Z442" s="331"/>
      <c r="AA442" s="331"/>
    </row>
    <row r="443" spans="23:27">
      <c r="W443" s="439"/>
      <c r="Y443" s="331"/>
      <c r="Z443" s="331"/>
      <c r="AA443" s="331"/>
    </row>
    <row r="444" spans="23:27">
      <c r="W444" s="439"/>
      <c r="Y444" s="331"/>
      <c r="Z444" s="331"/>
      <c r="AA444" s="331"/>
    </row>
    <row r="445" spans="23:27">
      <c r="W445" s="439"/>
      <c r="Y445" s="331"/>
      <c r="Z445" s="331"/>
      <c r="AA445" s="331"/>
    </row>
    <row r="446" spans="23:27">
      <c r="W446" s="439"/>
      <c r="Y446" s="331"/>
      <c r="Z446" s="331"/>
      <c r="AA446" s="331"/>
    </row>
    <row r="447" spans="23:27">
      <c r="W447" s="439"/>
      <c r="Y447" s="331"/>
      <c r="Z447" s="331"/>
      <c r="AA447" s="331"/>
    </row>
    <row r="448" spans="23:27">
      <c r="W448" s="439"/>
      <c r="Y448" s="331"/>
      <c r="Z448" s="331"/>
      <c r="AA448" s="331"/>
    </row>
    <row r="449" spans="23:27">
      <c r="W449" s="439"/>
      <c r="Y449" s="331"/>
      <c r="Z449" s="331"/>
      <c r="AA449" s="331"/>
    </row>
    <row r="450" spans="23:27">
      <c r="W450" s="439"/>
      <c r="Y450" s="331"/>
      <c r="Z450" s="331"/>
      <c r="AA450" s="331"/>
    </row>
    <row r="451" spans="23:27">
      <c r="W451" s="439"/>
      <c r="Y451" s="331"/>
      <c r="Z451" s="331"/>
      <c r="AA451" s="331"/>
    </row>
    <row r="452" spans="23:27">
      <c r="W452" s="439"/>
      <c r="Y452" s="331"/>
      <c r="Z452" s="331"/>
      <c r="AA452" s="331"/>
    </row>
    <row r="453" spans="23:27">
      <c r="W453" s="439"/>
      <c r="Y453" s="331"/>
      <c r="Z453" s="331"/>
      <c r="AA453" s="331"/>
    </row>
    <row r="454" spans="23:27">
      <c r="W454" s="439"/>
      <c r="Y454" s="331"/>
      <c r="Z454" s="331"/>
      <c r="AA454" s="331"/>
    </row>
    <row r="455" spans="23:27">
      <c r="W455" s="439"/>
      <c r="Y455" s="331"/>
      <c r="Z455" s="331"/>
      <c r="AA455" s="331"/>
    </row>
    <row r="456" spans="23:27">
      <c r="W456" s="439"/>
      <c r="Y456" s="331"/>
      <c r="Z456" s="331"/>
      <c r="AA456" s="331"/>
    </row>
    <row r="457" spans="23:27">
      <c r="W457" s="439"/>
      <c r="Y457" s="331"/>
      <c r="Z457" s="331"/>
      <c r="AA457" s="331"/>
    </row>
    <row r="458" spans="23:27">
      <c r="W458" s="439"/>
      <c r="Y458" s="331"/>
      <c r="Z458" s="331"/>
      <c r="AA458" s="331"/>
    </row>
    <row r="459" spans="23:27">
      <c r="W459" s="439"/>
      <c r="Y459" s="331"/>
      <c r="Z459" s="331"/>
      <c r="AA459" s="331"/>
    </row>
    <row r="460" spans="23:27">
      <c r="W460" s="439"/>
      <c r="Y460" s="331"/>
      <c r="Z460" s="331"/>
      <c r="AA460" s="331"/>
    </row>
    <row r="461" spans="23:27">
      <c r="W461" s="439"/>
      <c r="Y461" s="331"/>
      <c r="Z461" s="331"/>
      <c r="AA461" s="331"/>
    </row>
    <row r="462" spans="23:27">
      <c r="W462" s="439"/>
      <c r="Y462" s="331"/>
      <c r="Z462" s="331"/>
      <c r="AA462" s="331"/>
    </row>
    <row r="463" spans="23:27">
      <c r="W463" s="439"/>
      <c r="Y463" s="331"/>
      <c r="Z463" s="331"/>
      <c r="AA463" s="331"/>
    </row>
    <row r="464" spans="23:27">
      <c r="W464" s="439"/>
      <c r="Y464" s="331"/>
      <c r="Z464" s="331"/>
      <c r="AA464" s="331"/>
    </row>
    <row r="465" spans="23:27">
      <c r="W465" s="439"/>
      <c r="Y465" s="331"/>
      <c r="Z465" s="331"/>
      <c r="AA465" s="331"/>
    </row>
    <row r="466" spans="23:27">
      <c r="W466" s="439"/>
      <c r="Y466" s="331"/>
      <c r="Z466" s="331"/>
      <c r="AA466" s="331"/>
    </row>
    <row r="467" spans="23:27">
      <c r="W467" s="439"/>
      <c r="Y467" s="331"/>
      <c r="Z467" s="331"/>
      <c r="AA467" s="331"/>
    </row>
    <row r="468" spans="23:27">
      <c r="W468" s="439"/>
      <c r="Y468" s="331"/>
      <c r="Z468" s="331"/>
      <c r="AA468" s="331"/>
    </row>
    <row r="469" spans="23:27">
      <c r="W469" s="439"/>
      <c r="Y469" s="331"/>
      <c r="Z469" s="331"/>
      <c r="AA469" s="331"/>
    </row>
    <row r="470" spans="23:27">
      <c r="W470" s="439"/>
      <c r="Y470" s="331"/>
      <c r="Z470" s="331"/>
      <c r="AA470" s="331"/>
    </row>
    <row r="471" spans="23:27">
      <c r="W471" s="439"/>
      <c r="Y471" s="331"/>
      <c r="Z471" s="331"/>
      <c r="AA471" s="331"/>
    </row>
    <row r="472" spans="23:27">
      <c r="W472" s="439"/>
      <c r="Y472" s="331"/>
      <c r="Z472" s="331"/>
      <c r="AA472" s="331"/>
    </row>
    <row r="473" spans="23:27">
      <c r="W473" s="439"/>
      <c r="Y473" s="331"/>
      <c r="Z473" s="331"/>
      <c r="AA473" s="331"/>
    </row>
    <row r="474" spans="23:27">
      <c r="W474" s="439"/>
      <c r="Y474" s="331"/>
      <c r="Z474" s="331"/>
      <c r="AA474" s="331"/>
    </row>
    <row r="475" spans="23:27">
      <c r="W475" s="439"/>
      <c r="Y475" s="331"/>
      <c r="Z475" s="331"/>
      <c r="AA475" s="331"/>
    </row>
    <row r="476" spans="23:27">
      <c r="W476" s="439"/>
      <c r="Y476" s="331"/>
      <c r="Z476" s="331"/>
      <c r="AA476" s="331"/>
    </row>
    <row r="477" spans="23:27">
      <c r="W477" s="439"/>
      <c r="Y477" s="331"/>
      <c r="Z477" s="331"/>
      <c r="AA477" s="331"/>
    </row>
    <row r="478" spans="23:27">
      <c r="W478" s="439"/>
      <c r="Y478" s="331"/>
      <c r="Z478" s="331"/>
      <c r="AA478" s="331"/>
    </row>
    <row r="479" spans="23:27">
      <c r="W479" s="439"/>
      <c r="Y479" s="331"/>
      <c r="Z479" s="331"/>
      <c r="AA479" s="331"/>
    </row>
    <row r="480" spans="23:27">
      <c r="W480" s="439"/>
      <c r="Y480" s="331"/>
      <c r="Z480" s="331"/>
      <c r="AA480" s="331"/>
    </row>
    <row r="481" spans="23:27">
      <c r="W481" s="439"/>
      <c r="Y481" s="331"/>
      <c r="Z481" s="331"/>
      <c r="AA481" s="331"/>
    </row>
    <row r="482" spans="23:27">
      <c r="W482" s="439"/>
      <c r="Y482" s="331"/>
      <c r="Z482" s="331"/>
      <c r="AA482" s="331"/>
    </row>
    <row r="483" spans="23:27">
      <c r="W483" s="439"/>
      <c r="Y483" s="331"/>
      <c r="Z483" s="331"/>
      <c r="AA483" s="331"/>
    </row>
    <row r="484" spans="23:27">
      <c r="W484" s="439"/>
      <c r="Y484" s="331"/>
      <c r="Z484" s="331"/>
      <c r="AA484" s="331"/>
    </row>
    <row r="485" spans="23:27">
      <c r="W485" s="439"/>
      <c r="Y485" s="331"/>
      <c r="Z485" s="331"/>
      <c r="AA485" s="331"/>
    </row>
    <row r="486" spans="23:27">
      <c r="W486" s="439"/>
      <c r="Y486" s="331"/>
      <c r="Z486" s="331"/>
      <c r="AA486" s="331"/>
    </row>
    <row r="487" spans="23:27">
      <c r="W487" s="439"/>
      <c r="Y487" s="331"/>
      <c r="Z487" s="331"/>
      <c r="AA487" s="331"/>
    </row>
    <row r="488" spans="23:27">
      <c r="W488" s="439"/>
      <c r="Y488" s="331"/>
      <c r="Z488" s="331"/>
      <c r="AA488" s="331"/>
    </row>
    <row r="489" spans="23:27">
      <c r="W489" s="439"/>
      <c r="Y489" s="331"/>
      <c r="Z489" s="331"/>
      <c r="AA489" s="331"/>
    </row>
    <row r="490" spans="23:27">
      <c r="W490" s="439"/>
      <c r="Y490" s="331"/>
      <c r="Z490" s="331"/>
      <c r="AA490" s="331"/>
    </row>
    <row r="491" spans="23:27">
      <c r="W491" s="439"/>
      <c r="Y491" s="331"/>
      <c r="Z491" s="331"/>
      <c r="AA491" s="331"/>
    </row>
    <row r="492" spans="23:27">
      <c r="W492" s="439"/>
      <c r="Y492" s="331"/>
      <c r="Z492" s="331"/>
      <c r="AA492" s="331"/>
    </row>
    <row r="493" spans="23:27">
      <c r="W493" s="439"/>
      <c r="Y493" s="331"/>
      <c r="Z493" s="331"/>
      <c r="AA493" s="331"/>
    </row>
    <row r="494" spans="23:27">
      <c r="W494" s="439"/>
      <c r="Y494" s="331"/>
      <c r="Z494" s="331"/>
      <c r="AA494" s="331"/>
    </row>
    <row r="495" spans="23:27">
      <c r="W495" s="439"/>
      <c r="Y495" s="331"/>
      <c r="Z495" s="331"/>
      <c r="AA495" s="331"/>
    </row>
    <row r="496" spans="23:27">
      <c r="W496" s="439"/>
      <c r="Y496" s="331"/>
      <c r="Z496" s="331"/>
      <c r="AA496" s="331"/>
    </row>
    <row r="497" spans="23:27">
      <c r="W497" s="439"/>
      <c r="Y497" s="331"/>
      <c r="Z497" s="331"/>
      <c r="AA497" s="331"/>
    </row>
    <row r="498" spans="23:27">
      <c r="W498" s="439"/>
      <c r="Y498" s="331"/>
      <c r="Z498" s="331"/>
      <c r="AA498" s="331"/>
    </row>
    <row r="499" spans="23:27">
      <c r="W499" s="439"/>
      <c r="Y499" s="331"/>
      <c r="Z499" s="331"/>
      <c r="AA499" s="331"/>
    </row>
    <row r="500" spans="23:27">
      <c r="W500" s="439"/>
      <c r="Y500" s="331"/>
      <c r="Z500" s="331"/>
      <c r="AA500" s="331"/>
    </row>
    <row r="501" spans="23:27">
      <c r="W501" s="439"/>
      <c r="Y501" s="331"/>
      <c r="Z501" s="331"/>
      <c r="AA501" s="331"/>
    </row>
    <row r="502" spans="23:27">
      <c r="W502" s="439"/>
      <c r="Y502" s="331"/>
      <c r="Z502" s="331"/>
      <c r="AA502" s="331"/>
    </row>
    <row r="503" spans="23:27">
      <c r="W503" s="439"/>
      <c r="Y503" s="331"/>
      <c r="Z503" s="331"/>
      <c r="AA503" s="331"/>
    </row>
    <row r="504" spans="23:27">
      <c r="W504" s="439"/>
      <c r="Y504" s="331"/>
      <c r="Z504" s="331"/>
      <c r="AA504" s="331"/>
    </row>
    <row r="505" spans="23:27">
      <c r="W505" s="439"/>
      <c r="Y505" s="331"/>
      <c r="Z505" s="331"/>
      <c r="AA505" s="331"/>
    </row>
    <row r="506" spans="23:27">
      <c r="W506" s="439"/>
      <c r="Y506" s="331"/>
      <c r="Z506" s="331"/>
      <c r="AA506" s="331"/>
    </row>
    <row r="507" spans="23:27">
      <c r="W507" s="439"/>
      <c r="Y507" s="331"/>
      <c r="Z507" s="331"/>
      <c r="AA507" s="331"/>
    </row>
    <row r="508" spans="23:27">
      <c r="W508" s="439"/>
      <c r="Y508" s="331"/>
      <c r="Z508" s="331"/>
      <c r="AA508" s="331"/>
    </row>
    <row r="509" spans="23:27">
      <c r="W509" s="439"/>
      <c r="Y509" s="331"/>
      <c r="Z509" s="331"/>
      <c r="AA509" s="331"/>
    </row>
    <row r="510" spans="23:27">
      <c r="W510" s="439"/>
      <c r="Y510" s="331"/>
      <c r="Z510" s="331"/>
      <c r="AA510" s="331"/>
    </row>
    <row r="511" spans="23:27">
      <c r="W511" s="439"/>
      <c r="Y511" s="331"/>
      <c r="Z511" s="331"/>
      <c r="AA511" s="331"/>
    </row>
    <row r="512" spans="23:27">
      <c r="W512" s="439"/>
      <c r="Y512" s="331"/>
      <c r="Z512" s="331"/>
      <c r="AA512" s="331"/>
    </row>
    <row r="513" spans="23:27">
      <c r="W513" s="439"/>
      <c r="Y513" s="331"/>
      <c r="Z513" s="331"/>
      <c r="AA513" s="331"/>
    </row>
    <row r="514" spans="23:27">
      <c r="W514" s="439"/>
      <c r="Y514" s="331"/>
      <c r="Z514" s="331"/>
      <c r="AA514" s="331"/>
    </row>
    <row r="515" spans="23:27">
      <c r="W515" s="439"/>
      <c r="Y515" s="331"/>
      <c r="Z515" s="331"/>
      <c r="AA515" s="331"/>
    </row>
    <row r="516" spans="23:27">
      <c r="W516" s="439"/>
      <c r="Y516" s="331"/>
      <c r="Z516" s="331"/>
      <c r="AA516" s="331"/>
    </row>
    <row r="517" spans="23:27">
      <c r="W517" s="439"/>
      <c r="Y517" s="331"/>
      <c r="Z517" s="331"/>
      <c r="AA517" s="331"/>
    </row>
    <row r="518" spans="23:27">
      <c r="W518" s="439"/>
      <c r="Y518" s="331"/>
      <c r="Z518" s="331"/>
      <c r="AA518" s="331"/>
    </row>
    <row r="519" spans="23:27">
      <c r="W519" s="439"/>
      <c r="Y519" s="331"/>
      <c r="Z519" s="331"/>
      <c r="AA519" s="331"/>
    </row>
    <row r="520" spans="23:27">
      <c r="W520" s="439"/>
      <c r="Y520" s="331"/>
      <c r="Z520" s="331"/>
      <c r="AA520" s="331"/>
    </row>
    <row r="521" spans="23:27">
      <c r="W521" s="439"/>
      <c r="Y521" s="331"/>
      <c r="Z521" s="331"/>
      <c r="AA521" s="331"/>
    </row>
    <row r="522" spans="23:27">
      <c r="W522" s="439"/>
      <c r="Y522" s="331"/>
      <c r="Z522" s="331"/>
      <c r="AA522" s="331"/>
    </row>
    <row r="523" spans="23:27">
      <c r="W523" s="439"/>
      <c r="Y523" s="331"/>
      <c r="Z523" s="331"/>
      <c r="AA523" s="331"/>
    </row>
    <row r="524" spans="23:27">
      <c r="W524" s="439"/>
      <c r="Y524" s="331"/>
      <c r="Z524" s="331"/>
      <c r="AA524" s="331"/>
    </row>
    <row r="525" spans="23:27">
      <c r="W525" s="439"/>
      <c r="Y525" s="331"/>
      <c r="Z525" s="331"/>
      <c r="AA525" s="331"/>
    </row>
    <row r="526" spans="23:27">
      <c r="W526" s="439"/>
      <c r="Y526" s="331"/>
      <c r="Z526" s="331"/>
      <c r="AA526" s="331"/>
    </row>
    <row r="527" spans="23:27">
      <c r="W527" s="439"/>
      <c r="Y527" s="331"/>
      <c r="Z527" s="331"/>
      <c r="AA527" s="331"/>
    </row>
    <row r="528" spans="23:27">
      <c r="W528" s="439"/>
      <c r="Y528" s="331"/>
      <c r="Z528" s="331"/>
      <c r="AA528" s="331"/>
    </row>
    <row r="529" spans="23:27">
      <c r="W529" s="439"/>
      <c r="Y529" s="331"/>
      <c r="Z529" s="331"/>
      <c r="AA529" s="331"/>
    </row>
    <row r="530" spans="23:27">
      <c r="W530" s="439"/>
      <c r="Y530" s="331"/>
      <c r="Z530" s="331"/>
      <c r="AA530" s="331"/>
    </row>
    <row r="531" spans="23:27">
      <c r="W531" s="439"/>
      <c r="Y531" s="331"/>
      <c r="Z531" s="331"/>
      <c r="AA531" s="331"/>
    </row>
    <row r="532" spans="23:27">
      <c r="W532" s="439"/>
      <c r="Y532" s="331"/>
      <c r="Z532" s="331"/>
      <c r="AA532" s="331"/>
    </row>
    <row r="533" spans="23:27">
      <c r="W533" s="439"/>
      <c r="Y533" s="331"/>
      <c r="Z533" s="331"/>
      <c r="AA533" s="331"/>
    </row>
    <row r="534" spans="23:27">
      <c r="W534" s="439"/>
      <c r="Y534" s="331"/>
      <c r="Z534" s="331"/>
      <c r="AA534" s="331"/>
    </row>
    <row r="535" spans="23:27">
      <c r="W535" s="439"/>
      <c r="Y535" s="331"/>
      <c r="Z535" s="331"/>
      <c r="AA535" s="331"/>
    </row>
    <row r="536" spans="23:27">
      <c r="W536" s="439"/>
      <c r="Y536" s="331"/>
      <c r="Z536" s="331"/>
      <c r="AA536" s="331"/>
    </row>
    <row r="537" spans="23:27">
      <c r="W537" s="439"/>
      <c r="Y537" s="331"/>
      <c r="Z537" s="331"/>
      <c r="AA537" s="331"/>
    </row>
    <row r="538" spans="23:27">
      <c r="W538" s="439"/>
      <c r="Y538" s="331"/>
      <c r="Z538" s="331"/>
      <c r="AA538" s="331"/>
    </row>
    <row r="539" spans="23:27">
      <c r="W539" s="439"/>
      <c r="Y539" s="331"/>
      <c r="Z539" s="331"/>
      <c r="AA539" s="331"/>
    </row>
    <row r="540" spans="23:27">
      <c r="W540" s="439"/>
      <c r="Y540" s="331"/>
      <c r="Z540" s="331"/>
      <c r="AA540" s="331"/>
    </row>
    <row r="541" spans="23:27">
      <c r="W541" s="439"/>
      <c r="Y541" s="331"/>
      <c r="Z541" s="331"/>
      <c r="AA541" s="331"/>
    </row>
    <row r="542" spans="23:27">
      <c r="W542" s="439"/>
      <c r="Y542" s="331"/>
      <c r="Z542" s="331"/>
      <c r="AA542" s="331"/>
    </row>
    <row r="543" spans="23:27">
      <c r="W543" s="439"/>
      <c r="Y543" s="331"/>
      <c r="Z543" s="331"/>
      <c r="AA543" s="331"/>
    </row>
    <row r="544" spans="23:27">
      <c r="W544" s="439"/>
      <c r="Y544" s="331"/>
      <c r="Z544" s="331"/>
      <c r="AA544" s="331"/>
    </row>
    <row r="545" spans="23:27">
      <c r="W545" s="439"/>
      <c r="Y545" s="331"/>
      <c r="Z545" s="331"/>
      <c r="AA545" s="331"/>
    </row>
    <row r="546" spans="23:27">
      <c r="W546" s="439"/>
      <c r="Y546" s="331"/>
      <c r="Z546" s="331"/>
      <c r="AA546" s="331"/>
    </row>
    <row r="547" spans="23:27">
      <c r="W547" s="439"/>
      <c r="Y547" s="331"/>
      <c r="Z547" s="331"/>
      <c r="AA547" s="331"/>
    </row>
    <row r="548" spans="23:27">
      <c r="W548" s="439"/>
      <c r="Y548" s="331"/>
      <c r="Z548" s="331"/>
      <c r="AA548" s="331"/>
    </row>
    <row r="549" spans="23:27">
      <c r="W549" s="439"/>
      <c r="Y549" s="331"/>
      <c r="Z549" s="331"/>
      <c r="AA549" s="331"/>
    </row>
    <row r="550" spans="23:27">
      <c r="W550" s="439"/>
      <c r="Y550" s="331"/>
      <c r="Z550" s="331"/>
      <c r="AA550" s="331"/>
    </row>
    <row r="551" spans="23:27">
      <c r="W551" s="439"/>
      <c r="Y551" s="331"/>
      <c r="Z551" s="331"/>
      <c r="AA551" s="331"/>
    </row>
    <row r="552" spans="23:27">
      <c r="W552" s="439"/>
      <c r="Y552" s="331"/>
      <c r="Z552" s="331"/>
      <c r="AA552" s="331"/>
    </row>
    <row r="553" spans="23:27">
      <c r="W553" s="439"/>
      <c r="Y553" s="331"/>
      <c r="Z553" s="331"/>
      <c r="AA553" s="331"/>
    </row>
    <row r="554" spans="23:27">
      <c r="W554" s="439"/>
      <c r="Y554" s="331"/>
      <c r="Z554" s="331"/>
      <c r="AA554" s="331"/>
    </row>
    <row r="555" spans="23:27">
      <c r="W555" s="439"/>
      <c r="Y555" s="331"/>
      <c r="Z555" s="331"/>
      <c r="AA555" s="331"/>
    </row>
    <row r="556" spans="23:27">
      <c r="W556" s="439"/>
      <c r="Y556" s="331"/>
      <c r="Z556" s="331"/>
      <c r="AA556" s="331"/>
    </row>
    <row r="557" spans="23:27">
      <c r="W557" s="439"/>
      <c r="Y557" s="331"/>
      <c r="Z557" s="331"/>
      <c r="AA557" s="331"/>
    </row>
    <row r="558" spans="23:27">
      <c r="W558" s="439"/>
      <c r="Y558" s="331"/>
      <c r="Z558" s="331"/>
      <c r="AA558" s="331"/>
    </row>
    <row r="559" spans="23:27">
      <c r="W559" s="439"/>
      <c r="Y559" s="331"/>
      <c r="Z559" s="331"/>
      <c r="AA559" s="331"/>
    </row>
    <row r="560" spans="23:27">
      <c r="W560" s="439"/>
      <c r="Y560" s="331"/>
      <c r="Z560" s="331"/>
      <c r="AA560" s="331"/>
    </row>
    <row r="561" spans="23:27">
      <c r="W561" s="439"/>
      <c r="Y561" s="331"/>
      <c r="Z561" s="331"/>
      <c r="AA561" s="331"/>
    </row>
    <row r="562" spans="23:27">
      <c r="W562" s="439"/>
      <c r="Y562" s="331"/>
      <c r="Z562" s="331"/>
      <c r="AA562" s="331"/>
    </row>
    <row r="563" spans="23:27">
      <c r="W563" s="439"/>
      <c r="Y563" s="331"/>
      <c r="Z563" s="331"/>
      <c r="AA563" s="331"/>
    </row>
    <row r="564" spans="23:27">
      <c r="W564" s="439"/>
      <c r="Y564" s="331"/>
      <c r="Z564" s="331"/>
      <c r="AA564" s="331"/>
    </row>
    <row r="565" spans="23:27">
      <c r="W565" s="439"/>
      <c r="Y565" s="331"/>
      <c r="Z565" s="331"/>
      <c r="AA565" s="331"/>
    </row>
    <row r="566" spans="23:27">
      <c r="W566" s="439"/>
      <c r="Y566" s="331"/>
      <c r="Z566" s="331"/>
      <c r="AA566" s="331"/>
    </row>
    <row r="567" spans="23:27">
      <c r="W567" s="439"/>
      <c r="Y567" s="331"/>
      <c r="Z567" s="331"/>
      <c r="AA567" s="331"/>
    </row>
    <row r="568" spans="23:27">
      <c r="W568" s="439"/>
      <c r="Y568" s="331"/>
      <c r="Z568" s="331"/>
      <c r="AA568" s="331"/>
    </row>
    <row r="569" spans="23:27">
      <c r="W569" s="439"/>
      <c r="Y569" s="331"/>
      <c r="Z569" s="331"/>
      <c r="AA569" s="331"/>
    </row>
    <row r="570" spans="23:27">
      <c r="W570" s="439"/>
      <c r="Y570" s="331"/>
      <c r="Z570" s="331"/>
      <c r="AA570" s="331"/>
    </row>
    <row r="571" spans="23:27">
      <c r="W571" s="439"/>
      <c r="Y571" s="331"/>
      <c r="Z571" s="331"/>
      <c r="AA571" s="331"/>
    </row>
    <row r="572" spans="23:27">
      <c r="W572" s="439"/>
      <c r="Y572" s="331"/>
      <c r="Z572" s="331"/>
      <c r="AA572" s="331"/>
    </row>
    <row r="573" spans="23:27">
      <c r="W573" s="439"/>
      <c r="Y573" s="331"/>
      <c r="Z573" s="331"/>
      <c r="AA573" s="331"/>
    </row>
    <row r="574" spans="23:27">
      <c r="W574" s="439"/>
      <c r="Y574" s="331"/>
      <c r="Z574" s="331"/>
      <c r="AA574" s="331"/>
    </row>
    <row r="575" spans="23:27">
      <c r="W575" s="439"/>
      <c r="Y575" s="331"/>
      <c r="Z575" s="331"/>
      <c r="AA575" s="331"/>
    </row>
    <row r="576" spans="23:27">
      <c r="W576" s="439"/>
      <c r="Y576" s="331"/>
      <c r="Z576" s="331"/>
      <c r="AA576" s="331"/>
    </row>
    <row r="577" spans="23:27">
      <c r="W577" s="439"/>
      <c r="Y577" s="331"/>
      <c r="Z577" s="331"/>
      <c r="AA577" s="331"/>
    </row>
    <row r="578" spans="23:27">
      <c r="W578" s="439"/>
      <c r="Y578" s="331"/>
      <c r="Z578" s="331"/>
      <c r="AA578" s="331"/>
    </row>
    <row r="579" spans="23:27">
      <c r="W579" s="439"/>
      <c r="Y579" s="331"/>
      <c r="Z579" s="331"/>
      <c r="AA579" s="331"/>
    </row>
    <row r="580" spans="23:27">
      <c r="W580" s="439"/>
      <c r="Y580" s="331"/>
      <c r="Z580" s="331"/>
      <c r="AA580" s="331"/>
    </row>
    <row r="581" spans="23:27">
      <c r="W581" s="439"/>
      <c r="Y581" s="331"/>
      <c r="Z581" s="331"/>
      <c r="AA581" s="331"/>
    </row>
    <row r="582" spans="23:27">
      <c r="W582" s="439"/>
      <c r="Y582" s="331"/>
      <c r="Z582" s="331"/>
      <c r="AA582" s="331"/>
    </row>
    <row r="583" spans="23:27">
      <c r="W583" s="439"/>
      <c r="Y583" s="331"/>
      <c r="Z583" s="331"/>
      <c r="AA583" s="331"/>
    </row>
    <row r="584" spans="23:27">
      <c r="W584" s="439"/>
      <c r="Y584" s="331"/>
      <c r="Z584" s="331"/>
      <c r="AA584" s="331"/>
    </row>
    <row r="585" spans="23:27">
      <c r="W585" s="439"/>
      <c r="Y585" s="331"/>
      <c r="Z585" s="331"/>
      <c r="AA585" s="331"/>
    </row>
    <row r="586" spans="23:27">
      <c r="W586" s="439"/>
      <c r="Y586" s="331"/>
      <c r="Z586" s="331"/>
      <c r="AA586" s="331"/>
    </row>
    <row r="587" spans="23:27">
      <c r="W587" s="439"/>
      <c r="Y587" s="331"/>
      <c r="Z587" s="331"/>
      <c r="AA587" s="331"/>
    </row>
    <row r="588" spans="23:27">
      <c r="W588" s="439"/>
      <c r="Y588" s="331"/>
      <c r="Z588" s="331"/>
      <c r="AA588" s="331"/>
    </row>
    <row r="589" spans="23:27">
      <c r="W589" s="439"/>
      <c r="Y589" s="331"/>
      <c r="Z589" s="331"/>
      <c r="AA589" s="331"/>
    </row>
    <row r="590" spans="23:27">
      <c r="W590" s="439"/>
      <c r="Y590" s="331"/>
      <c r="Z590" s="331"/>
      <c r="AA590" s="331"/>
    </row>
    <row r="591" spans="23:27">
      <c r="W591" s="439"/>
      <c r="Y591" s="331"/>
      <c r="Z591" s="331"/>
      <c r="AA591" s="331"/>
    </row>
    <row r="592" spans="23:27">
      <c r="W592" s="439"/>
      <c r="Y592" s="331"/>
      <c r="Z592" s="331"/>
      <c r="AA592" s="331"/>
    </row>
    <row r="593" spans="23:27">
      <c r="W593" s="439"/>
      <c r="Y593" s="331"/>
      <c r="Z593" s="331"/>
      <c r="AA593" s="331"/>
    </row>
    <row r="594" spans="23:27">
      <c r="W594" s="439"/>
      <c r="Y594" s="331"/>
      <c r="Z594" s="331"/>
      <c r="AA594" s="331"/>
    </row>
    <row r="595" spans="23:27">
      <c r="W595" s="439"/>
      <c r="Y595" s="331"/>
      <c r="Z595" s="331"/>
      <c r="AA595" s="331"/>
    </row>
    <row r="596" spans="23:27">
      <c r="W596" s="439"/>
      <c r="Y596" s="331"/>
      <c r="Z596" s="331"/>
      <c r="AA596" s="331"/>
    </row>
    <row r="597" spans="23:27">
      <c r="W597" s="439"/>
      <c r="Y597" s="331"/>
      <c r="Z597" s="331"/>
      <c r="AA597" s="331"/>
    </row>
    <row r="598" spans="23:27">
      <c r="W598" s="439"/>
      <c r="Y598" s="331"/>
      <c r="Z598" s="331"/>
      <c r="AA598" s="331"/>
    </row>
    <row r="599" spans="23:27">
      <c r="W599" s="439"/>
      <c r="Y599" s="331"/>
      <c r="Z599" s="331"/>
      <c r="AA599" s="331"/>
    </row>
    <row r="600" spans="23:27">
      <c r="W600" s="439"/>
      <c r="Y600" s="331"/>
      <c r="Z600" s="331"/>
      <c r="AA600" s="331"/>
    </row>
    <row r="601" spans="23:27">
      <c r="W601" s="439"/>
      <c r="Y601" s="331"/>
      <c r="Z601" s="331"/>
      <c r="AA601" s="331"/>
    </row>
    <row r="602" spans="23:27">
      <c r="W602" s="439"/>
      <c r="Y602" s="331"/>
      <c r="Z602" s="331"/>
      <c r="AA602" s="331"/>
    </row>
    <row r="603" spans="23:27">
      <c r="W603" s="439"/>
      <c r="Y603" s="331"/>
      <c r="Z603" s="331"/>
      <c r="AA603" s="331"/>
    </row>
    <row r="604" spans="23:27">
      <c r="W604" s="439"/>
      <c r="Y604" s="331"/>
      <c r="Z604" s="331"/>
      <c r="AA604" s="331"/>
    </row>
    <row r="605" spans="23:27">
      <c r="W605" s="439"/>
      <c r="Y605" s="331"/>
      <c r="Z605" s="331"/>
      <c r="AA605" s="331"/>
    </row>
    <row r="606" spans="23:27">
      <c r="W606" s="439"/>
      <c r="Y606" s="331"/>
      <c r="Z606" s="331"/>
      <c r="AA606" s="331"/>
    </row>
    <row r="607" spans="23:27">
      <c r="W607" s="439"/>
      <c r="Y607" s="331"/>
      <c r="Z607" s="331"/>
      <c r="AA607" s="331"/>
    </row>
    <row r="608" spans="23:27">
      <c r="W608" s="439"/>
      <c r="Y608" s="331"/>
      <c r="Z608" s="331"/>
      <c r="AA608" s="331"/>
    </row>
    <row r="609" spans="23:27">
      <c r="W609" s="439"/>
      <c r="Y609" s="331"/>
      <c r="Z609" s="331"/>
      <c r="AA609" s="331"/>
    </row>
    <row r="610" spans="23:27">
      <c r="W610" s="439"/>
      <c r="Y610" s="331"/>
      <c r="Z610" s="331"/>
      <c r="AA610" s="331"/>
    </row>
    <row r="611" spans="23:27">
      <c r="W611" s="439"/>
      <c r="Y611" s="331"/>
      <c r="Z611" s="331"/>
      <c r="AA611" s="331"/>
    </row>
    <row r="612" spans="23:27">
      <c r="W612" s="439"/>
      <c r="Y612" s="331"/>
      <c r="Z612" s="331"/>
      <c r="AA612" s="331"/>
    </row>
    <row r="613" spans="23:27">
      <c r="W613" s="439"/>
      <c r="Y613" s="331"/>
      <c r="Z613" s="331"/>
      <c r="AA613" s="331"/>
    </row>
    <row r="614" spans="23:27">
      <c r="W614" s="439"/>
      <c r="Y614" s="331"/>
      <c r="Z614" s="331"/>
      <c r="AA614" s="331"/>
    </row>
    <row r="615" spans="23:27">
      <c r="W615" s="439"/>
      <c r="Y615" s="331"/>
      <c r="Z615" s="331"/>
      <c r="AA615" s="331"/>
    </row>
    <row r="616" spans="23:27">
      <c r="W616" s="439"/>
      <c r="Y616" s="331"/>
      <c r="Z616" s="331"/>
      <c r="AA616" s="331"/>
    </row>
    <row r="617" spans="23:27">
      <c r="W617" s="439"/>
      <c r="Y617" s="331"/>
      <c r="Z617" s="331"/>
      <c r="AA617" s="331"/>
    </row>
    <row r="618" spans="23:27">
      <c r="W618" s="439"/>
      <c r="Y618" s="331"/>
      <c r="Z618" s="331"/>
      <c r="AA618" s="331"/>
    </row>
    <row r="619" spans="23:27">
      <c r="W619" s="439"/>
      <c r="Y619" s="331"/>
      <c r="Z619" s="331"/>
      <c r="AA619" s="331"/>
    </row>
    <row r="620" spans="23:27">
      <c r="W620" s="439"/>
      <c r="Y620" s="331"/>
      <c r="Z620" s="331"/>
      <c r="AA620" s="331"/>
    </row>
    <row r="621" spans="23:27">
      <c r="W621" s="439"/>
      <c r="Y621" s="331"/>
      <c r="Z621" s="331"/>
      <c r="AA621" s="331"/>
    </row>
    <row r="622" spans="23:27">
      <c r="W622" s="439"/>
      <c r="Y622" s="331"/>
      <c r="Z622" s="331"/>
      <c r="AA622" s="331"/>
    </row>
    <row r="623" spans="23:27">
      <c r="W623" s="439"/>
      <c r="Y623" s="331"/>
      <c r="Z623" s="331"/>
      <c r="AA623" s="331"/>
    </row>
    <row r="624" spans="23:27">
      <c r="W624" s="439"/>
      <c r="Y624" s="331"/>
      <c r="Z624" s="331"/>
      <c r="AA624" s="331"/>
    </row>
    <row r="625" spans="23:27">
      <c r="W625" s="439"/>
      <c r="Y625" s="331"/>
      <c r="Z625" s="331"/>
      <c r="AA625" s="331"/>
    </row>
    <row r="626" spans="23:27">
      <c r="W626" s="439"/>
      <c r="Y626" s="331"/>
      <c r="Z626" s="331"/>
      <c r="AA626" s="331"/>
    </row>
    <row r="627" spans="23:27">
      <c r="W627" s="439"/>
      <c r="Y627" s="331"/>
      <c r="Z627" s="331"/>
      <c r="AA627" s="331"/>
    </row>
    <row r="628" spans="23:27">
      <c r="W628" s="439"/>
      <c r="Y628" s="331"/>
      <c r="Z628" s="331"/>
      <c r="AA628" s="331"/>
    </row>
    <row r="629" spans="23:27">
      <c r="W629" s="439"/>
      <c r="Y629" s="331"/>
      <c r="Z629" s="331"/>
      <c r="AA629" s="331"/>
    </row>
    <row r="630" spans="23:27">
      <c r="W630" s="439"/>
      <c r="Y630" s="331"/>
      <c r="Z630" s="331"/>
      <c r="AA630" s="331"/>
    </row>
    <row r="631" spans="23:27">
      <c r="W631" s="439"/>
      <c r="Y631" s="331"/>
      <c r="Z631" s="331"/>
      <c r="AA631" s="331"/>
    </row>
    <row r="632" spans="23:27">
      <c r="W632" s="439"/>
      <c r="Y632" s="331"/>
      <c r="Z632" s="331"/>
      <c r="AA632" s="331"/>
    </row>
    <row r="633" spans="23:27">
      <c r="W633" s="439"/>
      <c r="Y633" s="331"/>
      <c r="Z633" s="331"/>
      <c r="AA633" s="331"/>
    </row>
    <row r="634" spans="23:27">
      <c r="W634" s="439"/>
      <c r="Y634" s="331"/>
      <c r="Z634" s="331"/>
      <c r="AA634" s="331"/>
    </row>
    <row r="635" spans="23:27">
      <c r="W635" s="439"/>
      <c r="Y635" s="331"/>
      <c r="Z635" s="331"/>
      <c r="AA635" s="331"/>
    </row>
    <row r="636" spans="23:27">
      <c r="W636" s="439"/>
      <c r="Y636" s="331"/>
      <c r="Z636" s="331"/>
      <c r="AA636" s="331"/>
    </row>
    <row r="637" spans="23:27">
      <c r="W637" s="439"/>
      <c r="Y637" s="331"/>
      <c r="Z637" s="331"/>
      <c r="AA637" s="331"/>
    </row>
    <row r="638" spans="23:27">
      <c r="W638" s="439"/>
      <c r="Y638" s="331"/>
      <c r="Z638" s="331"/>
      <c r="AA638" s="331"/>
    </row>
    <row r="639" spans="23:27">
      <c r="W639" s="439"/>
      <c r="Y639" s="331"/>
      <c r="Z639" s="331"/>
      <c r="AA639" s="331"/>
    </row>
    <row r="640" spans="23:27">
      <c r="W640" s="439"/>
      <c r="Y640" s="331"/>
      <c r="Z640" s="331"/>
      <c r="AA640" s="331"/>
    </row>
    <row r="641" spans="23:27">
      <c r="W641" s="439"/>
      <c r="Y641" s="331"/>
      <c r="Z641" s="331"/>
      <c r="AA641" s="331"/>
    </row>
    <row r="642" spans="23:27">
      <c r="W642" s="439"/>
      <c r="Y642" s="331"/>
      <c r="Z642" s="331"/>
      <c r="AA642" s="331"/>
    </row>
    <row r="643" spans="23:27">
      <c r="W643" s="439"/>
      <c r="Y643" s="331"/>
      <c r="Z643" s="331"/>
      <c r="AA643" s="331"/>
    </row>
    <row r="644" spans="23:27">
      <c r="W644" s="439"/>
      <c r="Y644" s="331"/>
      <c r="Z644" s="331"/>
      <c r="AA644" s="331"/>
    </row>
    <row r="645" spans="23:27">
      <c r="W645" s="439"/>
      <c r="Y645" s="331"/>
      <c r="Z645" s="331"/>
      <c r="AA645" s="331"/>
    </row>
    <row r="646" spans="23:27">
      <c r="W646" s="439"/>
      <c r="Y646" s="331"/>
      <c r="Z646" s="331"/>
      <c r="AA646" s="331"/>
    </row>
    <row r="647" spans="23:27">
      <c r="W647" s="439"/>
      <c r="Y647" s="331"/>
      <c r="Z647" s="331"/>
      <c r="AA647" s="331"/>
    </row>
    <row r="648" spans="23:27">
      <c r="W648" s="439"/>
      <c r="Y648" s="331"/>
      <c r="Z648" s="331"/>
      <c r="AA648" s="331"/>
    </row>
    <row r="649" spans="23:27">
      <c r="W649" s="439"/>
      <c r="Y649" s="331"/>
      <c r="Z649" s="331"/>
      <c r="AA649" s="331"/>
    </row>
    <row r="650" spans="23:27">
      <c r="W650" s="439"/>
      <c r="Y650" s="331"/>
      <c r="Z650" s="331"/>
      <c r="AA650" s="331"/>
    </row>
    <row r="651" spans="23:27">
      <c r="W651" s="439"/>
      <c r="Y651" s="331"/>
      <c r="Z651" s="331"/>
      <c r="AA651" s="331"/>
    </row>
    <row r="652" spans="23:27">
      <c r="W652" s="439"/>
      <c r="Y652" s="331"/>
      <c r="Z652" s="331"/>
      <c r="AA652" s="331"/>
    </row>
    <row r="653" spans="23:27">
      <c r="W653" s="439"/>
      <c r="Y653" s="331"/>
      <c r="Z653" s="331"/>
      <c r="AA653" s="331"/>
    </row>
    <row r="654" spans="23:27">
      <c r="W654" s="439"/>
      <c r="Y654" s="331"/>
      <c r="Z654" s="331"/>
      <c r="AA654" s="331"/>
    </row>
    <row r="655" spans="23:27">
      <c r="W655" s="439"/>
      <c r="Y655" s="331"/>
      <c r="Z655" s="331"/>
      <c r="AA655" s="331"/>
    </row>
    <row r="656" spans="23:27">
      <c r="W656" s="439"/>
      <c r="Y656" s="331"/>
      <c r="Z656" s="331"/>
      <c r="AA656" s="331"/>
    </row>
    <row r="657" spans="23:27">
      <c r="W657" s="439"/>
      <c r="Y657" s="331"/>
      <c r="Z657" s="331"/>
      <c r="AA657" s="331"/>
    </row>
    <row r="658" spans="23:27">
      <c r="W658" s="439"/>
      <c r="Y658" s="331"/>
      <c r="Z658" s="331"/>
      <c r="AA658" s="331"/>
    </row>
    <row r="659" spans="23:27">
      <c r="W659" s="439"/>
      <c r="Y659" s="331"/>
      <c r="Z659" s="331"/>
      <c r="AA659" s="331"/>
    </row>
    <row r="660" spans="23:27">
      <c r="W660" s="439"/>
      <c r="Y660" s="331"/>
      <c r="Z660" s="331"/>
      <c r="AA660" s="331"/>
    </row>
    <row r="661" spans="23:27">
      <c r="W661" s="439"/>
      <c r="Y661" s="331"/>
      <c r="Z661" s="331"/>
      <c r="AA661" s="331"/>
    </row>
    <row r="662" spans="23:27">
      <c r="W662" s="439"/>
      <c r="Y662" s="331"/>
      <c r="Z662" s="331"/>
      <c r="AA662" s="331"/>
    </row>
    <row r="663" spans="23:27">
      <c r="W663" s="439"/>
      <c r="Y663" s="331"/>
      <c r="Z663" s="331"/>
      <c r="AA663" s="331"/>
    </row>
    <row r="664" spans="23:27">
      <c r="W664" s="439"/>
      <c r="Y664" s="331"/>
      <c r="Z664" s="331"/>
      <c r="AA664" s="331"/>
    </row>
    <row r="665" spans="23:27">
      <c r="W665" s="439"/>
      <c r="Y665" s="331"/>
      <c r="Z665" s="331"/>
      <c r="AA665" s="331"/>
    </row>
    <row r="666" spans="23:27">
      <c r="W666" s="439"/>
      <c r="Y666" s="331"/>
      <c r="Z666" s="331"/>
      <c r="AA666" s="331"/>
    </row>
    <row r="667" spans="23:27">
      <c r="W667" s="439"/>
      <c r="Y667" s="331"/>
      <c r="Z667" s="331"/>
      <c r="AA667" s="331"/>
    </row>
    <row r="668" spans="23:27">
      <c r="W668" s="439"/>
      <c r="Y668" s="331"/>
      <c r="Z668" s="331"/>
      <c r="AA668" s="331"/>
    </row>
    <row r="669" spans="23:27">
      <c r="W669" s="439"/>
      <c r="Y669" s="331"/>
      <c r="Z669" s="331"/>
      <c r="AA669" s="331"/>
    </row>
    <row r="670" spans="23:27">
      <c r="W670" s="439"/>
      <c r="Y670" s="331"/>
      <c r="Z670" s="331"/>
      <c r="AA670" s="331"/>
    </row>
    <row r="671" spans="23:27">
      <c r="W671" s="439"/>
      <c r="Y671" s="331"/>
      <c r="Z671" s="331"/>
      <c r="AA671" s="331"/>
    </row>
    <row r="672" spans="23:27">
      <c r="W672" s="439"/>
      <c r="Y672" s="331"/>
      <c r="Z672" s="331"/>
      <c r="AA672" s="331"/>
    </row>
    <row r="673" spans="23:27">
      <c r="W673" s="439"/>
      <c r="Y673" s="331"/>
      <c r="Z673" s="331"/>
      <c r="AA673" s="331"/>
    </row>
    <row r="674" spans="23:27">
      <c r="W674" s="439"/>
      <c r="Y674" s="331"/>
      <c r="Z674" s="331"/>
      <c r="AA674" s="331"/>
    </row>
    <row r="675" spans="23:27">
      <c r="W675" s="439"/>
      <c r="Y675" s="331"/>
      <c r="Z675" s="331"/>
      <c r="AA675" s="331"/>
    </row>
    <row r="676" spans="23:27">
      <c r="W676" s="439"/>
      <c r="Y676" s="331"/>
      <c r="Z676" s="331"/>
      <c r="AA676" s="331"/>
    </row>
    <row r="677" spans="23:27">
      <c r="W677" s="439"/>
      <c r="Y677" s="331"/>
      <c r="Z677" s="331"/>
      <c r="AA677" s="331"/>
    </row>
    <row r="678" spans="23:27">
      <c r="W678" s="439"/>
      <c r="Y678" s="331"/>
      <c r="Z678" s="331"/>
      <c r="AA678" s="331"/>
    </row>
    <row r="679" spans="23:27">
      <c r="W679" s="439"/>
      <c r="Y679" s="331"/>
      <c r="Z679" s="331"/>
      <c r="AA679" s="331"/>
    </row>
    <row r="680" spans="23:27">
      <c r="W680" s="439"/>
      <c r="Y680" s="331"/>
      <c r="Z680" s="331"/>
      <c r="AA680" s="331"/>
    </row>
    <row r="681" spans="23:27">
      <c r="W681" s="439"/>
      <c r="Y681" s="331"/>
      <c r="Z681" s="331"/>
      <c r="AA681" s="331"/>
    </row>
    <row r="682" spans="23:27">
      <c r="W682" s="439"/>
      <c r="Y682" s="331"/>
      <c r="Z682" s="331"/>
      <c r="AA682" s="331"/>
    </row>
    <row r="683" spans="23:27">
      <c r="W683" s="439"/>
      <c r="Y683" s="331"/>
      <c r="Z683" s="331"/>
      <c r="AA683" s="331"/>
    </row>
    <row r="684" spans="23:27">
      <c r="W684" s="439"/>
      <c r="Y684" s="331"/>
      <c r="Z684" s="331"/>
      <c r="AA684" s="331"/>
    </row>
    <row r="685" spans="23:27">
      <c r="W685" s="439"/>
      <c r="Y685" s="331"/>
      <c r="Z685" s="331"/>
      <c r="AA685" s="331"/>
    </row>
    <row r="686" spans="23:27">
      <c r="W686" s="439"/>
      <c r="Y686" s="331"/>
      <c r="Z686" s="331"/>
      <c r="AA686" s="331"/>
    </row>
    <row r="687" spans="23:27">
      <c r="W687" s="439"/>
      <c r="Y687" s="331"/>
      <c r="Z687" s="331"/>
      <c r="AA687" s="331"/>
    </row>
    <row r="688" spans="23:27">
      <c r="W688" s="439"/>
      <c r="Y688" s="331"/>
      <c r="Z688" s="331"/>
      <c r="AA688" s="331"/>
    </row>
    <row r="689" spans="23:27">
      <c r="W689" s="439"/>
      <c r="Y689" s="331"/>
      <c r="Z689" s="331"/>
      <c r="AA689" s="331"/>
    </row>
    <row r="690" spans="23:27">
      <c r="W690" s="439"/>
      <c r="Y690" s="331"/>
      <c r="Z690" s="331"/>
      <c r="AA690" s="331"/>
    </row>
    <row r="691" spans="23:27">
      <c r="W691" s="439"/>
      <c r="Y691" s="331"/>
      <c r="Z691" s="331"/>
      <c r="AA691" s="331"/>
    </row>
    <row r="692" spans="23:27">
      <c r="W692" s="439"/>
      <c r="Y692" s="331"/>
      <c r="Z692" s="331"/>
      <c r="AA692" s="331"/>
    </row>
    <row r="693" spans="23:27">
      <c r="W693" s="439"/>
      <c r="Y693" s="331"/>
      <c r="Z693" s="331"/>
      <c r="AA693" s="331"/>
    </row>
    <row r="694" spans="23:27">
      <c r="W694" s="439"/>
      <c r="Y694" s="331"/>
      <c r="Z694" s="331"/>
      <c r="AA694" s="331"/>
    </row>
    <row r="695" spans="23:27">
      <c r="W695" s="439"/>
      <c r="Y695" s="331"/>
      <c r="Z695" s="331"/>
      <c r="AA695" s="331"/>
    </row>
    <row r="696" spans="23:27">
      <c r="W696" s="439"/>
      <c r="Y696" s="331"/>
      <c r="Z696" s="331"/>
      <c r="AA696" s="331"/>
    </row>
    <row r="697" spans="23:27">
      <c r="W697" s="439"/>
      <c r="Y697" s="331"/>
      <c r="Z697" s="331"/>
      <c r="AA697" s="331"/>
    </row>
    <row r="698" spans="23:27">
      <c r="W698" s="439"/>
      <c r="Y698" s="331"/>
      <c r="Z698" s="331"/>
      <c r="AA698" s="331"/>
    </row>
    <row r="699" spans="23:27">
      <c r="W699" s="439"/>
      <c r="Y699" s="331"/>
      <c r="Z699" s="331"/>
      <c r="AA699" s="331"/>
    </row>
    <row r="700" spans="23:27">
      <c r="W700" s="439"/>
      <c r="Y700" s="331"/>
      <c r="Z700" s="331"/>
      <c r="AA700" s="331"/>
    </row>
    <row r="701" spans="23:27">
      <c r="W701" s="439"/>
      <c r="Y701" s="331"/>
      <c r="Z701" s="331"/>
      <c r="AA701" s="331"/>
    </row>
    <row r="702" spans="23:27">
      <c r="W702" s="439"/>
      <c r="Y702" s="331"/>
      <c r="Z702" s="331"/>
      <c r="AA702" s="331"/>
    </row>
    <row r="703" spans="23:27">
      <c r="W703" s="439"/>
      <c r="Y703" s="331"/>
      <c r="Z703" s="331"/>
      <c r="AA703" s="331"/>
    </row>
    <row r="704" spans="23:27">
      <c r="W704" s="439"/>
      <c r="Y704" s="331"/>
      <c r="Z704" s="331"/>
      <c r="AA704" s="331"/>
    </row>
    <row r="705" spans="23:27">
      <c r="W705" s="439"/>
      <c r="Y705" s="331"/>
      <c r="Z705" s="331"/>
      <c r="AA705" s="331"/>
    </row>
    <row r="706" spans="23:27">
      <c r="W706" s="439"/>
      <c r="Y706" s="331"/>
      <c r="Z706" s="331"/>
      <c r="AA706" s="331"/>
    </row>
    <row r="707" spans="23:27">
      <c r="W707" s="439"/>
      <c r="Y707" s="331"/>
      <c r="Z707" s="331"/>
      <c r="AA707" s="331"/>
    </row>
    <row r="708" spans="23:27">
      <c r="W708" s="439"/>
      <c r="Y708" s="331"/>
      <c r="Z708" s="331"/>
      <c r="AA708" s="331"/>
    </row>
    <row r="709" spans="23:27">
      <c r="W709" s="439"/>
      <c r="Y709" s="331"/>
      <c r="Z709" s="331"/>
      <c r="AA709" s="331"/>
    </row>
    <row r="710" spans="23:27">
      <c r="W710" s="439"/>
      <c r="Y710" s="331"/>
      <c r="Z710" s="331"/>
      <c r="AA710" s="331"/>
    </row>
    <row r="711" spans="23:27">
      <c r="W711" s="439"/>
      <c r="Y711" s="331"/>
      <c r="Z711" s="331"/>
      <c r="AA711" s="331"/>
    </row>
    <row r="712" spans="23:27">
      <c r="W712" s="439"/>
      <c r="Y712" s="331"/>
      <c r="Z712" s="331"/>
      <c r="AA712" s="331"/>
    </row>
    <row r="713" spans="23:27">
      <c r="W713" s="439"/>
      <c r="Y713" s="331"/>
      <c r="Z713" s="331"/>
      <c r="AA713" s="331"/>
    </row>
    <row r="714" spans="23:27">
      <c r="W714" s="439"/>
      <c r="Y714" s="331"/>
      <c r="Z714" s="331"/>
      <c r="AA714" s="331"/>
    </row>
    <row r="715" spans="23:27">
      <c r="W715" s="439"/>
      <c r="Y715" s="331"/>
      <c r="Z715" s="331"/>
      <c r="AA715" s="331"/>
    </row>
    <row r="716" spans="23:27">
      <c r="W716" s="439"/>
      <c r="Y716" s="331"/>
      <c r="Z716" s="331"/>
      <c r="AA716" s="331"/>
    </row>
    <row r="717" spans="23:27">
      <c r="W717" s="439"/>
      <c r="Y717" s="331"/>
      <c r="Z717" s="331"/>
      <c r="AA717" s="331"/>
    </row>
    <row r="718" spans="23:27">
      <c r="W718" s="439"/>
      <c r="Y718" s="331"/>
      <c r="Z718" s="331"/>
      <c r="AA718" s="331"/>
    </row>
    <row r="719" spans="23:27">
      <c r="W719" s="439"/>
      <c r="Y719" s="331"/>
      <c r="Z719" s="331"/>
      <c r="AA719" s="331"/>
    </row>
    <row r="720" spans="23:27">
      <c r="W720" s="439"/>
      <c r="Y720" s="331"/>
      <c r="Z720" s="331"/>
      <c r="AA720" s="331"/>
    </row>
    <row r="721" spans="23:27">
      <c r="W721" s="439"/>
      <c r="Y721" s="331"/>
      <c r="Z721" s="331"/>
      <c r="AA721" s="331"/>
    </row>
    <row r="722" spans="23:27">
      <c r="W722" s="439"/>
      <c r="Y722" s="331"/>
      <c r="Z722" s="331"/>
      <c r="AA722" s="331"/>
    </row>
    <row r="723" spans="23:27">
      <c r="W723" s="439"/>
      <c r="Y723" s="331"/>
      <c r="Z723" s="331"/>
      <c r="AA723" s="331"/>
    </row>
    <row r="724" spans="23:27">
      <c r="W724" s="439"/>
      <c r="Y724" s="331"/>
      <c r="Z724" s="331"/>
      <c r="AA724" s="331"/>
    </row>
    <row r="725" spans="23:27">
      <c r="W725" s="439"/>
      <c r="Y725" s="331"/>
      <c r="Z725" s="331"/>
      <c r="AA725" s="331"/>
    </row>
    <row r="726" spans="23:27">
      <c r="W726" s="439"/>
      <c r="Y726" s="331"/>
      <c r="Z726" s="331"/>
      <c r="AA726" s="331"/>
    </row>
    <row r="727" spans="23:27">
      <c r="W727" s="439"/>
      <c r="Y727" s="331"/>
      <c r="Z727" s="331"/>
      <c r="AA727" s="331"/>
    </row>
    <row r="728" spans="23:27">
      <c r="W728" s="439"/>
      <c r="Y728" s="331"/>
      <c r="Z728" s="331"/>
      <c r="AA728" s="331"/>
    </row>
    <row r="729" spans="23:27">
      <c r="W729" s="439"/>
      <c r="Y729" s="331"/>
      <c r="Z729" s="331"/>
      <c r="AA729" s="331"/>
    </row>
    <row r="730" spans="23:27">
      <c r="W730" s="439"/>
      <c r="Y730" s="331"/>
      <c r="Z730" s="331"/>
      <c r="AA730" s="331"/>
    </row>
    <row r="731" spans="23:27">
      <c r="W731" s="439"/>
      <c r="Y731" s="331"/>
      <c r="Z731" s="331"/>
      <c r="AA731" s="331"/>
    </row>
    <row r="732" spans="23:27">
      <c r="W732" s="439"/>
      <c r="Y732" s="331"/>
      <c r="Z732" s="331"/>
      <c r="AA732" s="331"/>
    </row>
    <row r="733" spans="23:27">
      <c r="W733" s="439"/>
      <c r="Y733" s="331"/>
      <c r="Z733" s="331"/>
      <c r="AA733" s="331"/>
    </row>
    <row r="734" spans="23:27">
      <c r="W734" s="439"/>
      <c r="Y734" s="331"/>
      <c r="Z734" s="331"/>
      <c r="AA734" s="331"/>
    </row>
    <row r="735" spans="23:27">
      <c r="W735" s="439"/>
      <c r="Y735" s="331"/>
      <c r="Z735" s="331"/>
      <c r="AA735" s="331"/>
    </row>
    <row r="736" spans="23:27">
      <c r="W736" s="439"/>
      <c r="Y736" s="331"/>
      <c r="Z736" s="331"/>
      <c r="AA736" s="331"/>
    </row>
    <row r="737" spans="23:27">
      <c r="W737" s="439"/>
      <c r="Y737" s="331"/>
      <c r="Z737" s="331"/>
      <c r="AA737" s="331"/>
    </row>
    <row r="738" spans="23:27">
      <c r="W738" s="439"/>
      <c r="Y738" s="331"/>
      <c r="Z738" s="331"/>
      <c r="AA738" s="331"/>
    </row>
    <row r="739" spans="23:27">
      <c r="W739" s="439"/>
      <c r="Y739" s="331"/>
      <c r="Z739" s="331"/>
      <c r="AA739" s="331"/>
    </row>
    <row r="740" spans="23:27">
      <c r="W740" s="439"/>
      <c r="Y740" s="331"/>
      <c r="Z740" s="331"/>
      <c r="AA740" s="331"/>
    </row>
    <row r="741" spans="23:27">
      <c r="W741" s="439"/>
      <c r="Y741" s="331"/>
      <c r="Z741" s="331"/>
      <c r="AA741" s="331"/>
    </row>
    <row r="742" spans="23:27">
      <c r="W742" s="439"/>
      <c r="Y742" s="331"/>
      <c r="Z742" s="331"/>
      <c r="AA742" s="331"/>
    </row>
    <row r="743" spans="23:27">
      <c r="W743" s="439"/>
      <c r="Y743" s="331"/>
      <c r="Z743" s="331"/>
      <c r="AA743" s="331"/>
    </row>
    <row r="744" spans="23:27">
      <c r="W744" s="439"/>
      <c r="Y744" s="331"/>
      <c r="Z744" s="331"/>
      <c r="AA744" s="331"/>
    </row>
    <row r="745" spans="23:27">
      <c r="W745" s="439"/>
      <c r="Y745" s="331"/>
      <c r="Z745" s="331"/>
      <c r="AA745" s="331"/>
    </row>
    <row r="746" spans="23:27">
      <c r="W746" s="439"/>
      <c r="Y746" s="331"/>
      <c r="Z746" s="331"/>
      <c r="AA746" s="331"/>
    </row>
    <row r="747" spans="23:27">
      <c r="W747" s="439"/>
      <c r="Y747" s="331"/>
      <c r="Z747" s="331"/>
      <c r="AA747" s="331"/>
    </row>
    <row r="748" spans="23:27">
      <c r="W748" s="439"/>
      <c r="Y748" s="331"/>
      <c r="Z748" s="331"/>
      <c r="AA748" s="331"/>
    </row>
    <row r="749" spans="23:27">
      <c r="W749" s="439"/>
      <c r="Y749" s="331"/>
      <c r="Z749" s="331"/>
      <c r="AA749" s="331"/>
    </row>
    <row r="750" spans="23:27">
      <c r="W750" s="439"/>
      <c r="Y750" s="331"/>
      <c r="Z750" s="331"/>
      <c r="AA750" s="331"/>
    </row>
    <row r="751" spans="23:27">
      <c r="W751" s="439"/>
      <c r="Y751" s="331"/>
      <c r="Z751" s="331"/>
      <c r="AA751" s="331"/>
    </row>
    <row r="752" spans="23:27">
      <c r="W752" s="439"/>
      <c r="Y752" s="331"/>
      <c r="Z752" s="331"/>
      <c r="AA752" s="331"/>
    </row>
    <row r="753" spans="23:27">
      <c r="W753" s="439"/>
      <c r="Y753" s="331"/>
      <c r="Z753" s="331"/>
      <c r="AA753" s="331"/>
    </row>
    <row r="754" spans="23:27">
      <c r="W754" s="439"/>
      <c r="Y754" s="331"/>
      <c r="Z754" s="331"/>
      <c r="AA754" s="331"/>
    </row>
    <row r="755" spans="23:27">
      <c r="W755" s="439"/>
      <c r="Y755" s="331"/>
      <c r="Z755" s="331"/>
      <c r="AA755" s="331"/>
    </row>
    <row r="756" spans="23:27">
      <c r="W756" s="439"/>
      <c r="Y756" s="331"/>
      <c r="Z756" s="331"/>
      <c r="AA756" s="331"/>
    </row>
    <row r="757" spans="23:27">
      <c r="W757" s="439"/>
      <c r="Y757" s="331"/>
      <c r="Z757" s="331"/>
      <c r="AA757" s="331"/>
    </row>
    <row r="758" spans="23:27">
      <c r="W758" s="439"/>
      <c r="Y758" s="331"/>
      <c r="Z758" s="331"/>
      <c r="AA758" s="331"/>
    </row>
    <row r="759" spans="23:27">
      <c r="W759" s="439"/>
      <c r="Y759" s="331"/>
      <c r="Z759" s="331"/>
      <c r="AA759" s="331"/>
    </row>
    <row r="760" spans="23:27">
      <c r="W760" s="439"/>
      <c r="Y760" s="331"/>
      <c r="Z760" s="331"/>
      <c r="AA760" s="331"/>
    </row>
    <row r="761" spans="23:27">
      <c r="W761" s="439"/>
      <c r="Y761" s="331"/>
      <c r="Z761" s="331"/>
      <c r="AA761" s="331"/>
    </row>
    <row r="762" spans="23:27">
      <c r="W762" s="439"/>
      <c r="Y762" s="331"/>
      <c r="Z762" s="331"/>
      <c r="AA762" s="331"/>
    </row>
    <row r="763" spans="23:27">
      <c r="W763" s="439"/>
      <c r="Y763" s="331"/>
      <c r="Z763" s="331"/>
      <c r="AA763" s="331"/>
    </row>
    <row r="764" spans="23:27">
      <c r="W764" s="439"/>
      <c r="Y764" s="331"/>
      <c r="Z764" s="331"/>
      <c r="AA764" s="331"/>
    </row>
    <row r="765" spans="23:27">
      <c r="W765" s="439"/>
      <c r="Y765" s="331"/>
      <c r="Z765" s="331"/>
      <c r="AA765" s="331"/>
    </row>
    <row r="766" spans="23:27">
      <c r="W766" s="439"/>
      <c r="Y766" s="331"/>
      <c r="Z766" s="331"/>
      <c r="AA766" s="331"/>
    </row>
    <row r="767" spans="23:27">
      <c r="W767" s="439"/>
      <c r="Y767" s="331"/>
      <c r="Z767" s="331"/>
      <c r="AA767" s="331"/>
    </row>
    <row r="768" spans="23:27">
      <c r="W768" s="439"/>
      <c r="Y768" s="331"/>
      <c r="Z768" s="331"/>
      <c r="AA768" s="331"/>
    </row>
    <row r="769" spans="23:27">
      <c r="W769" s="439"/>
      <c r="Y769" s="331"/>
      <c r="Z769" s="331"/>
      <c r="AA769" s="331"/>
    </row>
    <row r="770" spans="23:27">
      <c r="W770" s="439"/>
      <c r="Y770" s="331"/>
      <c r="Z770" s="331"/>
      <c r="AA770" s="331"/>
    </row>
    <row r="771" spans="23:27">
      <c r="W771" s="439"/>
      <c r="Y771" s="331"/>
      <c r="Z771" s="331"/>
      <c r="AA771" s="331"/>
    </row>
    <row r="772" spans="23:27">
      <c r="W772" s="439"/>
      <c r="Y772" s="331"/>
      <c r="Z772" s="331"/>
      <c r="AA772" s="331"/>
    </row>
    <row r="773" spans="23:27">
      <c r="W773" s="439"/>
      <c r="Y773" s="331"/>
      <c r="Z773" s="331"/>
      <c r="AA773" s="331"/>
    </row>
    <row r="774" spans="23:27">
      <c r="W774" s="439"/>
      <c r="Y774" s="331"/>
      <c r="Z774" s="331"/>
      <c r="AA774" s="331"/>
    </row>
    <row r="775" spans="23:27">
      <c r="W775" s="439"/>
      <c r="Y775" s="331"/>
      <c r="Z775" s="331"/>
      <c r="AA775" s="331"/>
    </row>
    <row r="776" spans="23:27">
      <c r="W776" s="439"/>
      <c r="Y776" s="331"/>
      <c r="Z776" s="331"/>
      <c r="AA776" s="331"/>
    </row>
    <row r="777" spans="23:27">
      <c r="W777" s="439"/>
      <c r="Y777" s="331"/>
      <c r="Z777" s="331"/>
      <c r="AA777" s="331"/>
    </row>
    <row r="778" spans="23:27">
      <c r="W778" s="439"/>
      <c r="Y778" s="331"/>
      <c r="Z778" s="331"/>
      <c r="AA778" s="331"/>
    </row>
    <row r="779" spans="23:27">
      <c r="W779" s="439"/>
      <c r="Y779" s="331"/>
      <c r="Z779" s="331"/>
      <c r="AA779" s="331"/>
    </row>
    <row r="780" spans="23:27">
      <c r="W780" s="439"/>
      <c r="Y780" s="331"/>
      <c r="Z780" s="331"/>
      <c r="AA780" s="331"/>
    </row>
    <row r="781" spans="23:27">
      <c r="W781" s="439"/>
      <c r="Y781" s="331"/>
      <c r="Z781" s="331"/>
      <c r="AA781" s="331"/>
    </row>
    <row r="782" spans="23:27">
      <c r="W782" s="439"/>
      <c r="Y782" s="331"/>
      <c r="Z782" s="331"/>
      <c r="AA782" s="331"/>
    </row>
    <row r="783" spans="23:27">
      <c r="W783" s="439"/>
      <c r="Y783" s="331"/>
      <c r="Z783" s="331"/>
      <c r="AA783" s="331"/>
    </row>
    <row r="784" spans="23:27">
      <c r="W784" s="439"/>
      <c r="Y784" s="331"/>
      <c r="Z784" s="331"/>
      <c r="AA784" s="331"/>
    </row>
    <row r="785" spans="23:27">
      <c r="W785" s="439"/>
      <c r="Y785" s="331"/>
      <c r="Z785" s="331"/>
      <c r="AA785" s="331"/>
    </row>
    <row r="786" spans="23:27">
      <c r="W786" s="439"/>
      <c r="Y786" s="331"/>
      <c r="Z786" s="331"/>
      <c r="AA786" s="331"/>
    </row>
    <row r="787" spans="23:27">
      <c r="W787" s="439"/>
      <c r="Y787" s="331"/>
      <c r="Z787" s="331"/>
      <c r="AA787" s="331"/>
    </row>
    <row r="788" spans="23:27">
      <c r="W788" s="439"/>
      <c r="Y788" s="331"/>
      <c r="Z788" s="331"/>
      <c r="AA788" s="331"/>
    </row>
    <row r="789" spans="23:27">
      <c r="W789" s="439"/>
      <c r="Y789" s="331"/>
      <c r="Z789" s="331"/>
      <c r="AA789" s="331"/>
    </row>
    <row r="790" spans="23:27">
      <c r="W790" s="439"/>
      <c r="Y790" s="331"/>
      <c r="Z790" s="331"/>
      <c r="AA790" s="331"/>
    </row>
    <row r="791" spans="23:27">
      <c r="W791" s="439"/>
      <c r="Y791" s="331"/>
      <c r="Z791" s="331"/>
      <c r="AA791" s="331"/>
    </row>
    <row r="792" spans="23:27">
      <c r="W792" s="439"/>
      <c r="Y792" s="331"/>
      <c r="Z792" s="331"/>
      <c r="AA792" s="331"/>
    </row>
    <row r="793" spans="23:27">
      <c r="W793" s="439"/>
      <c r="Y793" s="331"/>
      <c r="Z793" s="331"/>
      <c r="AA793" s="331"/>
    </row>
    <row r="794" spans="23:27">
      <c r="W794" s="439"/>
      <c r="Y794" s="331"/>
      <c r="Z794" s="331"/>
      <c r="AA794" s="331"/>
    </row>
    <row r="795" spans="23:27">
      <c r="W795" s="439"/>
      <c r="Y795" s="331"/>
      <c r="Z795" s="331"/>
      <c r="AA795" s="331"/>
    </row>
    <row r="796" spans="23:27">
      <c r="W796" s="439"/>
      <c r="Y796" s="331"/>
      <c r="Z796" s="331"/>
      <c r="AA796" s="331"/>
    </row>
    <row r="797" spans="23:27">
      <c r="W797" s="439"/>
      <c r="Y797" s="331"/>
      <c r="Z797" s="331"/>
      <c r="AA797" s="331"/>
    </row>
    <row r="798" spans="23:27">
      <c r="W798" s="439"/>
      <c r="Y798" s="331"/>
      <c r="Z798" s="331"/>
      <c r="AA798" s="331"/>
    </row>
    <row r="799" spans="23:27">
      <c r="W799" s="439"/>
      <c r="Y799" s="331"/>
      <c r="Z799" s="331"/>
      <c r="AA799" s="331"/>
    </row>
    <row r="800" spans="23:27">
      <c r="W800" s="439"/>
      <c r="Y800" s="331"/>
      <c r="Z800" s="331"/>
      <c r="AA800" s="331"/>
    </row>
    <row r="801" spans="23:27">
      <c r="W801" s="439"/>
      <c r="Y801" s="331"/>
      <c r="Z801" s="331"/>
      <c r="AA801" s="331"/>
    </row>
    <row r="802" spans="23:27">
      <c r="W802" s="439"/>
      <c r="Y802" s="331"/>
      <c r="Z802" s="331"/>
      <c r="AA802" s="331"/>
    </row>
    <row r="803" spans="23:27">
      <c r="W803" s="439"/>
      <c r="Y803" s="331"/>
      <c r="Z803" s="331"/>
      <c r="AA803" s="331"/>
    </row>
    <row r="804" spans="23:27">
      <c r="W804" s="439"/>
      <c r="Y804" s="331"/>
      <c r="Z804" s="331"/>
      <c r="AA804" s="331"/>
    </row>
    <row r="805" spans="23:27">
      <c r="W805" s="439"/>
      <c r="Y805" s="331"/>
      <c r="Z805" s="331"/>
      <c r="AA805" s="331"/>
    </row>
    <row r="806" spans="23:27">
      <c r="W806" s="439"/>
      <c r="Y806" s="331"/>
      <c r="Z806" s="331"/>
      <c r="AA806" s="331"/>
    </row>
    <row r="807" spans="23:27">
      <c r="W807" s="439"/>
      <c r="Y807" s="331"/>
      <c r="Z807" s="331"/>
      <c r="AA807" s="331"/>
    </row>
    <row r="808" spans="23:27">
      <c r="W808" s="439"/>
      <c r="Y808" s="331"/>
      <c r="Z808" s="331"/>
      <c r="AA808" s="331"/>
    </row>
    <row r="809" spans="23:27">
      <c r="W809" s="439"/>
      <c r="Y809" s="331"/>
      <c r="Z809" s="331"/>
      <c r="AA809" s="331"/>
    </row>
    <row r="810" spans="23:27">
      <c r="W810" s="439"/>
      <c r="Y810" s="331"/>
      <c r="Z810" s="331"/>
      <c r="AA810" s="331"/>
    </row>
    <row r="811" spans="23:27">
      <c r="W811" s="439"/>
      <c r="Y811" s="331"/>
      <c r="Z811" s="331"/>
      <c r="AA811" s="331"/>
    </row>
    <row r="812" spans="23:27">
      <c r="W812" s="439"/>
      <c r="Y812" s="331"/>
      <c r="Z812" s="331"/>
      <c r="AA812" s="331"/>
    </row>
    <row r="813" spans="23:27">
      <c r="W813" s="439"/>
      <c r="Y813" s="331"/>
      <c r="Z813" s="331"/>
      <c r="AA813" s="331"/>
    </row>
    <row r="814" spans="23:27">
      <c r="W814" s="439"/>
      <c r="Y814" s="331"/>
      <c r="Z814" s="331"/>
      <c r="AA814" s="331"/>
    </row>
    <row r="815" spans="23:27">
      <c r="W815" s="439"/>
      <c r="Y815" s="331"/>
      <c r="Z815" s="331"/>
      <c r="AA815" s="331"/>
    </row>
    <row r="816" spans="23:27">
      <c r="W816" s="439"/>
      <c r="Y816" s="331"/>
      <c r="Z816" s="331"/>
      <c r="AA816" s="331"/>
    </row>
    <row r="817" spans="23:27">
      <c r="W817" s="439"/>
      <c r="Y817" s="331"/>
      <c r="Z817" s="331"/>
      <c r="AA817" s="331"/>
    </row>
    <row r="818" spans="23:27">
      <c r="W818" s="439"/>
      <c r="Y818" s="331"/>
      <c r="Z818" s="331"/>
      <c r="AA818" s="331"/>
    </row>
    <row r="819" spans="23:27">
      <c r="W819" s="439"/>
      <c r="Y819" s="331"/>
      <c r="Z819" s="331"/>
      <c r="AA819" s="331"/>
    </row>
    <row r="820" spans="23:27">
      <c r="W820" s="439"/>
      <c r="Y820" s="331"/>
      <c r="Z820" s="331"/>
      <c r="AA820" s="331"/>
    </row>
    <row r="821" spans="23:27">
      <c r="W821" s="439"/>
      <c r="Y821" s="331"/>
      <c r="Z821" s="331"/>
      <c r="AA821" s="331"/>
    </row>
    <row r="822" spans="23:27">
      <c r="W822" s="439"/>
      <c r="Y822" s="331"/>
      <c r="Z822" s="331"/>
      <c r="AA822" s="331"/>
    </row>
    <row r="823" spans="23:27">
      <c r="W823" s="439"/>
      <c r="Y823" s="331"/>
      <c r="Z823" s="331"/>
      <c r="AA823" s="331"/>
    </row>
    <row r="824" spans="23:27">
      <c r="W824" s="439"/>
      <c r="Y824" s="331"/>
      <c r="Z824" s="331"/>
      <c r="AA824" s="331"/>
    </row>
    <row r="825" spans="23:27">
      <c r="W825" s="439"/>
      <c r="Y825" s="331"/>
      <c r="Z825" s="331"/>
      <c r="AA825" s="331"/>
    </row>
    <row r="826" spans="23:27">
      <c r="W826" s="439"/>
      <c r="Y826" s="331"/>
      <c r="Z826" s="331"/>
      <c r="AA826" s="331"/>
    </row>
    <row r="827" spans="23:27">
      <c r="W827" s="439"/>
      <c r="Y827" s="331"/>
      <c r="Z827" s="331"/>
      <c r="AA827" s="331"/>
    </row>
    <row r="828" spans="23:27">
      <c r="W828" s="439"/>
      <c r="Y828" s="331"/>
      <c r="Z828" s="331"/>
      <c r="AA828" s="331"/>
    </row>
    <row r="829" spans="23:27">
      <c r="W829" s="439"/>
      <c r="Y829" s="331"/>
      <c r="Z829" s="331"/>
      <c r="AA829" s="331"/>
    </row>
    <row r="830" spans="23:27">
      <c r="W830" s="439"/>
      <c r="Y830" s="331"/>
      <c r="Z830" s="331"/>
      <c r="AA830" s="331"/>
    </row>
    <row r="831" spans="23:27">
      <c r="W831" s="439"/>
      <c r="Y831" s="331"/>
      <c r="Z831" s="331"/>
      <c r="AA831" s="331"/>
    </row>
    <row r="832" spans="23:27">
      <c r="W832" s="439"/>
      <c r="Y832" s="331"/>
      <c r="Z832" s="331"/>
      <c r="AA832" s="331"/>
    </row>
    <row r="833" spans="23:27">
      <c r="W833" s="439"/>
      <c r="Y833" s="331"/>
      <c r="Z833" s="331"/>
      <c r="AA833" s="331"/>
    </row>
    <row r="834" spans="23:27">
      <c r="W834" s="439"/>
      <c r="Y834" s="331"/>
      <c r="Z834" s="331"/>
      <c r="AA834" s="331"/>
    </row>
    <row r="835" spans="23:27">
      <c r="W835" s="439"/>
      <c r="Y835" s="331"/>
      <c r="Z835" s="331"/>
      <c r="AA835" s="331"/>
    </row>
    <row r="836" spans="23:27">
      <c r="W836" s="439"/>
      <c r="Y836" s="331"/>
      <c r="Z836" s="331"/>
      <c r="AA836" s="331"/>
    </row>
    <row r="837" spans="23:27">
      <c r="W837" s="439"/>
      <c r="Y837" s="331"/>
      <c r="Z837" s="331"/>
      <c r="AA837" s="331"/>
    </row>
    <row r="838" spans="23:27">
      <c r="W838" s="439"/>
      <c r="Y838" s="331"/>
      <c r="Z838" s="331"/>
      <c r="AA838" s="331"/>
    </row>
    <row r="839" spans="23:27">
      <c r="W839" s="439"/>
      <c r="Y839" s="331"/>
      <c r="Z839" s="331"/>
      <c r="AA839" s="331"/>
    </row>
    <row r="840" spans="23:27">
      <c r="W840" s="439"/>
      <c r="Y840" s="331"/>
      <c r="Z840" s="331"/>
      <c r="AA840" s="331"/>
    </row>
    <row r="841" spans="23:27">
      <c r="W841" s="439"/>
      <c r="Y841" s="331"/>
      <c r="Z841" s="331"/>
      <c r="AA841" s="331"/>
    </row>
    <row r="842" spans="23:27">
      <c r="W842" s="439"/>
      <c r="Y842" s="331"/>
      <c r="Z842" s="331"/>
      <c r="AA842" s="331"/>
    </row>
    <row r="843" spans="23:27">
      <c r="W843" s="439"/>
      <c r="Y843" s="331"/>
      <c r="Z843" s="331"/>
      <c r="AA843" s="331"/>
    </row>
    <row r="844" spans="23:27">
      <c r="W844" s="439"/>
      <c r="Y844" s="331"/>
      <c r="Z844" s="331"/>
      <c r="AA844" s="331"/>
    </row>
    <row r="845" spans="23:27">
      <c r="W845" s="439"/>
      <c r="Y845" s="331"/>
      <c r="Z845" s="331"/>
      <c r="AA845" s="331"/>
    </row>
    <row r="846" spans="23:27">
      <c r="W846" s="439"/>
      <c r="Y846" s="331"/>
      <c r="Z846" s="331"/>
      <c r="AA846" s="331"/>
    </row>
    <row r="847" spans="23:27">
      <c r="W847" s="439"/>
      <c r="Y847" s="331"/>
      <c r="Z847" s="331"/>
      <c r="AA847" s="331"/>
    </row>
    <row r="848" spans="23:27">
      <c r="W848" s="439"/>
      <c r="Y848" s="331"/>
      <c r="Z848" s="331"/>
      <c r="AA848" s="331"/>
    </row>
    <row r="849" spans="23:27">
      <c r="W849" s="439"/>
      <c r="Y849" s="331"/>
      <c r="Z849" s="331"/>
      <c r="AA849" s="331"/>
    </row>
    <row r="850" spans="23:27">
      <c r="W850" s="439"/>
      <c r="Y850" s="331"/>
      <c r="Z850" s="331"/>
      <c r="AA850" s="331"/>
    </row>
    <row r="851" spans="23:27">
      <c r="W851" s="439"/>
      <c r="Y851" s="331"/>
      <c r="Z851" s="331"/>
      <c r="AA851" s="331"/>
    </row>
    <row r="852" spans="23:27">
      <c r="W852" s="439"/>
      <c r="Y852" s="331"/>
      <c r="Z852" s="331"/>
      <c r="AA852" s="331"/>
    </row>
    <row r="853" spans="23:27">
      <c r="W853" s="439"/>
      <c r="Y853" s="331"/>
      <c r="Z853" s="331"/>
      <c r="AA853" s="331"/>
    </row>
    <row r="854" spans="23:27">
      <c r="W854" s="439"/>
      <c r="Y854" s="331"/>
      <c r="Z854" s="331"/>
      <c r="AA854" s="331"/>
    </row>
    <row r="855" spans="23:27">
      <c r="W855" s="439"/>
      <c r="Y855" s="331"/>
      <c r="Z855" s="331"/>
      <c r="AA855" s="331"/>
    </row>
    <row r="856" spans="23:27">
      <c r="W856" s="439"/>
      <c r="Y856" s="331"/>
      <c r="Z856" s="331"/>
      <c r="AA856" s="331"/>
    </row>
    <row r="857" spans="23:27">
      <c r="W857" s="439"/>
      <c r="Y857" s="331"/>
      <c r="Z857" s="331"/>
      <c r="AA857" s="331"/>
    </row>
    <row r="858" spans="23:27">
      <c r="W858" s="439"/>
      <c r="Y858" s="331"/>
      <c r="Z858" s="331"/>
      <c r="AA858" s="331"/>
    </row>
    <row r="859" spans="23:27">
      <c r="W859" s="439"/>
      <c r="Y859" s="331"/>
      <c r="Z859" s="331"/>
      <c r="AA859" s="331"/>
    </row>
    <row r="860" spans="23:27">
      <c r="W860" s="439"/>
      <c r="Y860" s="331"/>
      <c r="Z860" s="331"/>
      <c r="AA860" s="331"/>
    </row>
    <row r="861" spans="23:27">
      <c r="W861" s="439"/>
      <c r="Y861" s="331"/>
      <c r="Z861" s="331"/>
      <c r="AA861" s="331"/>
    </row>
    <row r="862" spans="23:27">
      <c r="W862" s="439"/>
      <c r="Y862" s="331"/>
      <c r="Z862" s="331"/>
      <c r="AA862" s="331"/>
    </row>
    <row r="863" spans="23:27">
      <c r="W863" s="439"/>
      <c r="Y863" s="331"/>
      <c r="Z863" s="331"/>
      <c r="AA863" s="331"/>
    </row>
    <row r="864" spans="23:27">
      <c r="W864" s="439"/>
      <c r="Y864" s="331"/>
      <c r="Z864" s="331"/>
      <c r="AA864" s="331"/>
    </row>
    <row r="865" spans="23:27">
      <c r="W865" s="439"/>
      <c r="Y865" s="331"/>
      <c r="Z865" s="331"/>
      <c r="AA865" s="331"/>
    </row>
    <row r="866" spans="23:27">
      <c r="W866" s="439"/>
      <c r="Y866" s="331"/>
      <c r="Z866" s="331"/>
      <c r="AA866" s="331"/>
    </row>
    <row r="867" spans="23:27">
      <c r="W867" s="439"/>
      <c r="Y867" s="331"/>
      <c r="Z867" s="331"/>
      <c r="AA867" s="331"/>
    </row>
    <row r="868" spans="23:27">
      <c r="W868" s="439"/>
      <c r="Y868" s="331"/>
      <c r="Z868" s="331"/>
      <c r="AA868" s="331"/>
    </row>
    <row r="869" spans="23:27">
      <c r="W869" s="439"/>
      <c r="Y869" s="331"/>
      <c r="Z869" s="331"/>
      <c r="AA869" s="331"/>
    </row>
    <row r="870" spans="23:27">
      <c r="W870" s="439"/>
      <c r="Y870" s="331"/>
      <c r="Z870" s="331"/>
      <c r="AA870" s="331"/>
    </row>
    <row r="871" spans="23:27">
      <c r="W871" s="439"/>
      <c r="Y871" s="331"/>
      <c r="Z871" s="331"/>
      <c r="AA871" s="331"/>
    </row>
    <row r="872" spans="23:27">
      <c r="W872" s="439"/>
      <c r="Y872" s="331"/>
      <c r="Z872" s="331"/>
      <c r="AA872" s="331"/>
    </row>
    <row r="873" spans="23:27">
      <c r="W873" s="439"/>
      <c r="Y873" s="331"/>
      <c r="Z873" s="331"/>
      <c r="AA873" s="331"/>
    </row>
    <row r="874" spans="23:27">
      <c r="W874" s="439"/>
      <c r="Y874" s="331"/>
      <c r="Z874" s="331"/>
      <c r="AA874" s="331"/>
    </row>
    <row r="875" spans="23:27">
      <c r="W875" s="439"/>
      <c r="Y875" s="331"/>
      <c r="Z875" s="331"/>
      <c r="AA875" s="331"/>
    </row>
    <row r="876" spans="23:27">
      <c r="W876" s="439"/>
      <c r="Y876" s="331"/>
      <c r="Z876" s="331"/>
      <c r="AA876" s="331"/>
    </row>
    <row r="877" spans="23:27">
      <c r="W877" s="439"/>
      <c r="Y877" s="331"/>
      <c r="Z877" s="331"/>
      <c r="AA877" s="331"/>
    </row>
    <row r="878" spans="23:27">
      <c r="W878" s="439"/>
      <c r="Y878" s="331"/>
      <c r="Z878" s="331"/>
      <c r="AA878" s="331"/>
    </row>
    <row r="879" spans="23:27">
      <c r="W879" s="439"/>
      <c r="Y879" s="331"/>
      <c r="Z879" s="331"/>
      <c r="AA879" s="331"/>
    </row>
    <row r="880" spans="23:27">
      <c r="W880" s="439"/>
      <c r="Y880" s="331"/>
      <c r="Z880" s="331"/>
      <c r="AA880" s="331"/>
    </row>
    <row r="881" spans="23:27">
      <c r="W881" s="439"/>
      <c r="Y881" s="331"/>
      <c r="Z881" s="331"/>
      <c r="AA881" s="331"/>
    </row>
    <row r="882" spans="23:27">
      <c r="W882" s="439"/>
      <c r="Y882" s="331"/>
      <c r="Z882" s="331"/>
      <c r="AA882" s="331"/>
    </row>
    <row r="883" spans="23:27">
      <c r="W883" s="439"/>
      <c r="Y883" s="331"/>
      <c r="Z883" s="331"/>
      <c r="AA883" s="331"/>
    </row>
    <row r="884" spans="23:27">
      <c r="W884" s="439"/>
      <c r="Y884" s="331"/>
      <c r="Z884" s="331"/>
      <c r="AA884" s="331"/>
    </row>
    <row r="885" spans="23:27">
      <c r="W885" s="439"/>
      <c r="Y885" s="331"/>
      <c r="Z885" s="331"/>
      <c r="AA885" s="331"/>
    </row>
    <row r="886" spans="23:27">
      <c r="W886" s="439"/>
      <c r="Y886" s="331"/>
      <c r="Z886" s="331"/>
      <c r="AA886" s="331"/>
    </row>
    <row r="887" spans="23:27">
      <c r="W887" s="439"/>
      <c r="Y887" s="331"/>
      <c r="Z887" s="331"/>
      <c r="AA887" s="331"/>
    </row>
    <row r="888" spans="23:27">
      <c r="W888" s="439"/>
      <c r="Y888" s="331"/>
      <c r="Z888" s="331"/>
      <c r="AA888" s="331"/>
    </row>
    <row r="889" spans="23:27">
      <c r="W889" s="439"/>
      <c r="Y889" s="331"/>
      <c r="Z889" s="331"/>
      <c r="AA889" s="331"/>
    </row>
    <row r="890" spans="23:27">
      <c r="W890" s="439"/>
      <c r="Y890" s="331"/>
      <c r="Z890" s="331"/>
      <c r="AA890" s="331"/>
    </row>
    <row r="891" spans="23:27">
      <c r="W891" s="439"/>
      <c r="Y891" s="331"/>
      <c r="Z891" s="331"/>
      <c r="AA891" s="331"/>
    </row>
    <row r="892" spans="23:27">
      <c r="W892" s="439"/>
      <c r="Y892" s="331"/>
      <c r="Z892" s="331"/>
      <c r="AA892" s="331"/>
    </row>
    <row r="893" spans="23:27">
      <c r="W893" s="439"/>
      <c r="Y893" s="331"/>
      <c r="Z893" s="331"/>
      <c r="AA893" s="331"/>
    </row>
    <row r="894" spans="23:27">
      <c r="W894" s="439"/>
      <c r="Y894" s="331"/>
      <c r="Z894" s="331"/>
      <c r="AA894" s="331"/>
    </row>
    <row r="895" spans="23:27">
      <c r="W895" s="439"/>
      <c r="Y895" s="331"/>
      <c r="Z895" s="331"/>
      <c r="AA895" s="331"/>
    </row>
    <row r="896" spans="23:27">
      <c r="W896" s="439"/>
      <c r="Y896" s="331"/>
      <c r="Z896" s="331"/>
      <c r="AA896" s="331"/>
    </row>
    <row r="897" spans="23:27">
      <c r="W897" s="439"/>
      <c r="Y897" s="331"/>
      <c r="Z897" s="331"/>
      <c r="AA897" s="331"/>
    </row>
    <row r="898" spans="23:27">
      <c r="W898" s="439"/>
      <c r="Y898" s="331"/>
      <c r="Z898" s="331"/>
      <c r="AA898" s="331"/>
    </row>
    <row r="899" spans="23:27">
      <c r="W899" s="439"/>
      <c r="Y899" s="331"/>
      <c r="Z899" s="331"/>
      <c r="AA899" s="331"/>
    </row>
    <row r="900" spans="23:27">
      <c r="W900" s="439"/>
      <c r="Y900" s="331"/>
      <c r="Z900" s="331"/>
      <c r="AA900" s="331"/>
    </row>
    <row r="901" spans="23:27">
      <c r="W901" s="439"/>
      <c r="Y901" s="331"/>
      <c r="Z901" s="331"/>
      <c r="AA901" s="331"/>
    </row>
    <row r="902" spans="23:27">
      <c r="W902" s="439"/>
      <c r="Y902" s="331"/>
      <c r="Z902" s="331"/>
      <c r="AA902" s="331"/>
    </row>
    <row r="903" spans="23:27">
      <c r="W903" s="439"/>
      <c r="Y903" s="331"/>
      <c r="Z903" s="331"/>
      <c r="AA903" s="331"/>
    </row>
    <row r="904" spans="23:27">
      <c r="W904" s="439"/>
      <c r="Y904" s="331"/>
      <c r="Z904" s="331"/>
      <c r="AA904" s="331"/>
    </row>
    <row r="905" spans="23:27">
      <c r="W905" s="439"/>
      <c r="Y905" s="331"/>
      <c r="Z905" s="331"/>
      <c r="AA905" s="331"/>
    </row>
    <row r="906" spans="23:27">
      <c r="W906" s="439"/>
      <c r="Y906" s="331"/>
      <c r="Z906" s="331"/>
      <c r="AA906" s="331"/>
    </row>
    <row r="907" spans="23:27">
      <c r="W907" s="439"/>
      <c r="Y907" s="331"/>
      <c r="Z907" s="331"/>
      <c r="AA907" s="331"/>
    </row>
    <row r="908" spans="23:27">
      <c r="W908" s="439"/>
      <c r="Y908" s="331"/>
      <c r="Z908" s="331"/>
      <c r="AA908" s="331"/>
    </row>
    <row r="909" spans="23:27">
      <c r="W909" s="439"/>
      <c r="Y909" s="331"/>
      <c r="Z909" s="331"/>
      <c r="AA909" s="331"/>
    </row>
    <row r="910" spans="23:27">
      <c r="W910" s="439"/>
      <c r="Y910" s="331"/>
      <c r="Z910" s="331"/>
      <c r="AA910" s="331"/>
    </row>
    <row r="911" spans="23:27">
      <c r="W911" s="439"/>
      <c r="Y911" s="331"/>
      <c r="Z911" s="331"/>
      <c r="AA911" s="331"/>
    </row>
    <row r="912" spans="23:27">
      <c r="W912" s="439"/>
      <c r="Y912" s="331"/>
      <c r="Z912" s="331"/>
      <c r="AA912" s="331"/>
    </row>
    <row r="913" spans="23:27">
      <c r="W913" s="439"/>
      <c r="Y913" s="331"/>
      <c r="Z913" s="331"/>
      <c r="AA913" s="331"/>
    </row>
    <row r="914" spans="23:27">
      <c r="W914" s="439"/>
      <c r="Y914" s="331"/>
      <c r="Z914" s="331"/>
      <c r="AA914" s="331"/>
    </row>
    <row r="915" spans="23:27">
      <c r="W915" s="439"/>
      <c r="Y915" s="331"/>
      <c r="Z915" s="331"/>
      <c r="AA915" s="331"/>
    </row>
    <row r="916" spans="23:27">
      <c r="W916" s="439"/>
      <c r="Y916" s="331"/>
      <c r="Z916" s="331"/>
      <c r="AA916" s="331"/>
    </row>
    <row r="917" spans="23:27">
      <c r="W917" s="439"/>
      <c r="Y917" s="331"/>
      <c r="Z917" s="331"/>
      <c r="AA917" s="331"/>
    </row>
    <row r="918" spans="23:27">
      <c r="W918" s="439"/>
      <c r="Y918" s="331"/>
      <c r="Z918" s="331"/>
      <c r="AA918" s="331"/>
    </row>
    <row r="919" spans="23:27">
      <c r="W919" s="439"/>
      <c r="Y919" s="331"/>
      <c r="Z919" s="331"/>
      <c r="AA919" s="331"/>
    </row>
    <row r="920" spans="23:27">
      <c r="W920" s="439"/>
      <c r="Y920" s="331"/>
      <c r="Z920" s="331"/>
      <c r="AA920" s="331"/>
    </row>
    <row r="921" spans="23:27">
      <c r="W921" s="439"/>
      <c r="Y921" s="331"/>
      <c r="Z921" s="331"/>
      <c r="AA921" s="331"/>
    </row>
    <row r="922" spans="23:27">
      <c r="W922" s="439"/>
      <c r="Y922" s="331"/>
      <c r="Z922" s="331"/>
      <c r="AA922" s="331"/>
    </row>
    <row r="923" spans="23:27">
      <c r="W923" s="439"/>
      <c r="Y923" s="331"/>
      <c r="Z923" s="331"/>
      <c r="AA923" s="331"/>
    </row>
    <row r="924" spans="23:27">
      <c r="W924" s="439"/>
      <c r="Y924" s="331"/>
      <c r="Z924" s="331"/>
      <c r="AA924" s="331"/>
    </row>
    <row r="925" spans="23:27">
      <c r="W925" s="439"/>
      <c r="Y925" s="331"/>
      <c r="Z925" s="331"/>
      <c r="AA925" s="331"/>
    </row>
    <row r="926" spans="23:27">
      <c r="W926" s="439"/>
      <c r="Y926" s="331"/>
      <c r="Z926" s="331"/>
      <c r="AA926" s="331"/>
    </row>
    <row r="927" spans="23:27">
      <c r="W927" s="439"/>
      <c r="Y927" s="331"/>
      <c r="Z927" s="331"/>
      <c r="AA927" s="331"/>
    </row>
    <row r="928" spans="23:27">
      <c r="W928" s="439"/>
      <c r="Y928" s="331"/>
      <c r="Z928" s="331"/>
      <c r="AA928" s="331"/>
    </row>
    <row r="929" spans="23:27">
      <c r="W929" s="439"/>
      <c r="Y929" s="331"/>
      <c r="Z929" s="331"/>
      <c r="AA929" s="331"/>
    </row>
    <row r="930" spans="23:27">
      <c r="W930" s="439"/>
      <c r="Y930" s="331"/>
      <c r="Z930" s="331"/>
      <c r="AA930" s="331"/>
    </row>
    <row r="931" spans="23:27">
      <c r="W931" s="439"/>
      <c r="Y931" s="331"/>
      <c r="Z931" s="331"/>
      <c r="AA931" s="331"/>
    </row>
    <row r="932" spans="23:27">
      <c r="W932" s="439"/>
      <c r="Y932" s="331"/>
      <c r="Z932" s="331"/>
      <c r="AA932" s="331"/>
    </row>
    <row r="933" spans="23:27">
      <c r="W933" s="439"/>
      <c r="Y933" s="331"/>
      <c r="Z933" s="331"/>
      <c r="AA933" s="331"/>
    </row>
    <row r="934" spans="23:27">
      <c r="W934" s="439"/>
      <c r="Y934" s="331"/>
      <c r="Z934" s="331"/>
      <c r="AA934" s="331"/>
    </row>
    <row r="935" spans="23:27">
      <c r="W935" s="439"/>
      <c r="Y935" s="331"/>
      <c r="Z935" s="331"/>
      <c r="AA935" s="331"/>
    </row>
    <row r="936" spans="23:27">
      <c r="W936" s="439"/>
      <c r="Y936" s="331"/>
      <c r="Z936" s="331"/>
      <c r="AA936" s="331"/>
    </row>
    <row r="937" spans="23:27">
      <c r="W937" s="439"/>
      <c r="Y937" s="331"/>
      <c r="Z937" s="331"/>
      <c r="AA937" s="331"/>
    </row>
    <row r="938" spans="23:27">
      <c r="W938" s="439"/>
      <c r="Y938" s="331"/>
      <c r="Z938" s="331"/>
      <c r="AA938" s="331"/>
    </row>
    <row r="939" spans="23:27">
      <c r="W939" s="439"/>
      <c r="Y939" s="331"/>
      <c r="Z939" s="331"/>
      <c r="AA939" s="331"/>
    </row>
    <row r="940" spans="23:27">
      <c r="W940" s="439"/>
      <c r="Y940" s="331"/>
      <c r="Z940" s="331"/>
      <c r="AA940" s="331"/>
    </row>
    <row r="941" spans="23:27">
      <c r="W941" s="439"/>
      <c r="Y941" s="331"/>
      <c r="Z941" s="331"/>
      <c r="AA941" s="331"/>
    </row>
    <row r="942" spans="23:27">
      <c r="W942" s="439"/>
      <c r="Y942" s="331"/>
      <c r="Z942" s="331"/>
      <c r="AA942" s="331"/>
    </row>
    <row r="943" spans="23:27">
      <c r="W943" s="439"/>
      <c r="Y943" s="331"/>
      <c r="Z943" s="331"/>
      <c r="AA943" s="331"/>
    </row>
    <row r="944" spans="23:27">
      <c r="W944" s="439"/>
      <c r="Y944" s="331"/>
      <c r="Z944" s="331"/>
      <c r="AA944" s="331"/>
    </row>
    <row r="945" spans="23:27">
      <c r="W945" s="439"/>
      <c r="Y945" s="331"/>
      <c r="Z945" s="331"/>
      <c r="AA945" s="331"/>
    </row>
    <row r="946" spans="23:27">
      <c r="W946" s="439"/>
      <c r="Y946" s="331"/>
      <c r="Z946" s="331"/>
      <c r="AA946" s="331"/>
    </row>
    <row r="947" spans="23:27">
      <c r="W947" s="439"/>
      <c r="Y947" s="331"/>
      <c r="Z947" s="331"/>
      <c r="AA947" s="331"/>
    </row>
    <row r="948" spans="23:27">
      <c r="W948" s="439"/>
      <c r="Y948" s="331"/>
      <c r="Z948" s="331"/>
      <c r="AA948" s="331"/>
    </row>
    <row r="949" spans="23:27">
      <c r="W949" s="439"/>
      <c r="Y949" s="331"/>
      <c r="Z949" s="331"/>
      <c r="AA949" s="331"/>
    </row>
    <row r="950" spans="23:27">
      <c r="W950" s="439"/>
      <c r="Y950" s="331"/>
      <c r="Z950" s="331"/>
      <c r="AA950" s="331"/>
    </row>
    <row r="951" spans="23:27">
      <c r="W951" s="439"/>
      <c r="Y951" s="331"/>
      <c r="Z951" s="331"/>
      <c r="AA951" s="331"/>
    </row>
    <row r="952" spans="23:27">
      <c r="W952" s="439"/>
      <c r="Y952" s="331"/>
      <c r="Z952" s="331"/>
      <c r="AA952" s="331"/>
    </row>
    <row r="953" spans="23:27">
      <c r="W953" s="439"/>
      <c r="Y953" s="331"/>
      <c r="Z953" s="331"/>
      <c r="AA953" s="331"/>
    </row>
    <row r="954" spans="23:27">
      <c r="W954" s="439"/>
      <c r="Y954" s="331"/>
      <c r="Z954" s="331"/>
      <c r="AA954" s="331"/>
    </row>
    <row r="955" spans="23:27">
      <c r="W955" s="439"/>
      <c r="Y955" s="331"/>
      <c r="Z955" s="331"/>
      <c r="AA955" s="331"/>
    </row>
    <row r="956" spans="23:27">
      <c r="W956" s="439"/>
      <c r="Y956" s="331"/>
      <c r="Z956" s="331"/>
      <c r="AA956" s="331"/>
    </row>
    <row r="957" spans="23:27">
      <c r="W957" s="439"/>
      <c r="Y957" s="331"/>
      <c r="Z957" s="331"/>
      <c r="AA957" s="331"/>
    </row>
    <row r="958" spans="23:27">
      <c r="W958" s="439"/>
      <c r="Y958" s="331"/>
      <c r="Z958" s="331"/>
      <c r="AA958" s="331"/>
    </row>
    <row r="959" spans="23:27">
      <c r="W959" s="439"/>
      <c r="Y959" s="331"/>
      <c r="Z959" s="331"/>
      <c r="AA959" s="331"/>
    </row>
    <row r="960" spans="23:27">
      <c r="W960" s="439"/>
      <c r="Y960" s="331"/>
      <c r="Z960" s="331"/>
      <c r="AA960" s="331"/>
    </row>
    <row r="961" spans="23:27">
      <c r="W961" s="439"/>
      <c r="Y961" s="331"/>
      <c r="Z961" s="331"/>
      <c r="AA961" s="331"/>
    </row>
    <row r="962" spans="23:27">
      <c r="W962" s="439"/>
      <c r="Y962" s="331"/>
      <c r="Z962" s="331"/>
      <c r="AA962" s="331"/>
    </row>
    <row r="963" spans="23:27">
      <c r="W963" s="439"/>
      <c r="Y963" s="331"/>
      <c r="Z963" s="331"/>
      <c r="AA963" s="331"/>
    </row>
    <row r="964" spans="23:27">
      <c r="W964" s="439"/>
      <c r="Y964" s="331"/>
      <c r="Z964" s="331"/>
      <c r="AA964" s="331"/>
    </row>
    <row r="965" spans="23:27">
      <c r="W965" s="439"/>
      <c r="Y965" s="331"/>
      <c r="Z965" s="331"/>
      <c r="AA965" s="331"/>
    </row>
    <row r="966" spans="23:27">
      <c r="W966" s="439"/>
      <c r="Y966" s="331"/>
      <c r="Z966" s="331"/>
      <c r="AA966" s="331"/>
    </row>
    <row r="967" spans="23:27">
      <c r="W967" s="439"/>
      <c r="Y967" s="331"/>
      <c r="Z967" s="331"/>
      <c r="AA967" s="331"/>
    </row>
    <row r="968" spans="23:27">
      <c r="W968" s="439"/>
      <c r="Y968" s="331"/>
      <c r="Z968" s="331"/>
      <c r="AA968" s="331"/>
    </row>
    <row r="969" spans="23:27">
      <c r="W969" s="439"/>
      <c r="Y969" s="331"/>
      <c r="Z969" s="331"/>
      <c r="AA969" s="331"/>
    </row>
    <row r="970" spans="23:27">
      <c r="W970" s="439"/>
      <c r="Y970" s="331"/>
      <c r="Z970" s="331"/>
      <c r="AA970" s="331"/>
    </row>
    <row r="971" spans="23:27">
      <c r="W971" s="439"/>
      <c r="Y971" s="331"/>
      <c r="Z971" s="331"/>
      <c r="AA971" s="331"/>
    </row>
    <row r="972" spans="23:27">
      <c r="W972" s="439"/>
      <c r="Y972" s="331"/>
      <c r="Z972" s="331"/>
      <c r="AA972" s="331"/>
    </row>
    <row r="973" spans="23:27">
      <c r="W973" s="439"/>
      <c r="Y973" s="331"/>
      <c r="Z973" s="331"/>
      <c r="AA973" s="331"/>
    </row>
    <row r="974" spans="23:27">
      <c r="W974" s="439"/>
      <c r="Y974" s="331"/>
      <c r="Z974" s="331"/>
      <c r="AA974" s="331"/>
    </row>
    <row r="975" spans="23:27">
      <c r="W975" s="439"/>
      <c r="Y975" s="331"/>
      <c r="Z975" s="331"/>
      <c r="AA975" s="331"/>
    </row>
    <row r="976" spans="23:27">
      <c r="W976" s="439"/>
      <c r="Y976" s="331"/>
      <c r="Z976" s="331"/>
      <c r="AA976" s="331"/>
    </row>
    <row r="977" spans="23:27">
      <c r="W977" s="439"/>
      <c r="Y977" s="331"/>
      <c r="Z977" s="331"/>
      <c r="AA977" s="331"/>
    </row>
    <row r="978" spans="23:27">
      <c r="W978" s="439"/>
      <c r="Y978" s="331"/>
      <c r="Z978" s="331"/>
      <c r="AA978" s="331"/>
    </row>
    <row r="979" spans="23:27">
      <c r="W979" s="439"/>
      <c r="Y979" s="331"/>
      <c r="Z979" s="331"/>
      <c r="AA979" s="331"/>
    </row>
    <row r="980" spans="23:27">
      <c r="W980" s="439"/>
      <c r="Y980" s="331"/>
      <c r="Z980" s="331"/>
      <c r="AA980" s="331"/>
    </row>
    <row r="981" spans="23:27">
      <c r="W981" s="439"/>
      <c r="Y981" s="331"/>
      <c r="Z981" s="331"/>
      <c r="AA981" s="331"/>
    </row>
    <row r="982" spans="23:27">
      <c r="W982" s="439"/>
      <c r="Y982" s="331"/>
      <c r="Z982" s="331"/>
      <c r="AA982" s="331"/>
    </row>
    <row r="983" spans="23:27">
      <c r="W983" s="439"/>
      <c r="Y983" s="331"/>
      <c r="Z983" s="331"/>
      <c r="AA983" s="331"/>
    </row>
    <row r="984" spans="23:27">
      <c r="W984" s="439"/>
      <c r="Y984" s="331"/>
      <c r="Z984" s="331"/>
      <c r="AA984" s="331"/>
    </row>
    <row r="985" spans="23:27">
      <c r="W985" s="439"/>
      <c r="Y985" s="331"/>
      <c r="Z985" s="331"/>
      <c r="AA985" s="331"/>
    </row>
    <row r="986" spans="23:27">
      <c r="W986" s="439"/>
      <c r="Y986" s="331"/>
      <c r="Z986" s="331"/>
      <c r="AA986" s="331"/>
    </row>
    <row r="987" spans="23:27">
      <c r="W987" s="439"/>
      <c r="Y987" s="331"/>
      <c r="Z987" s="331"/>
      <c r="AA987" s="331"/>
    </row>
    <row r="988" spans="23:27">
      <c r="W988" s="439"/>
      <c r="Y988" s="331"/>
      <c r="Z988" s="331"/>
      <c r="AA988" s="331"/>
    </row>
    <row r="989" spans="23:27">
      <c r="W989" s="439"/>
      <c r="Y989" s="331"/>
      <c r="Z989" s="331"/>
      <c r="AA989" s="331"/>
    </row>
    <row r="990" spans="23:27">
      <c r="W990" s="439"/>
      <c r="Y990" s="331"/>
      <c r="Z990" s="331"/>
      <c r="AA990" s="331"/>
    </row>
    <row r="991" spans="23:27">
      <c r="W991" s="439"/>
      <c r="Y991" s="331"/>
      <c r="Z991" s="331"/>
      <c r="AA991" s="331"/>
    </row>
    <row r="992" spans="23:27">
      <c r="W992" s="439"/>
      <c r="Y992" s="331"/>
      <c r="Z992" s="331"/>
      <c r="AA992" s="331"/>
    </row>
    <row r="993" spans="23:27">
      <c r="W993" s="439"/>
      <c r="Y993" s="331"/>
      <c r="Z993" s="331"/>
      <c r="AA993" s="331"/>
    </row>
    <row r="994" spans="23:27">
      <c r="W994" s="439"/>
      <c r="Y994" s="331"/>
      <c r="Z994" s="331"/>
      <c r="AA994" s="331"/>
    </row>
    <row r="995" spans="23:27">
      <c r="W995" s="439"/>
      <c r="Y995" s="331"/>
      <c r="Z995" s="331"/>
      <c r="AA995" s="331"/>
    </row>
    <row r="996" spans="23:27">
      <c r="W996" s="439"/>
      <c r="Y996" s="331"/>
      <c r="Z996" s="331"/>
      <c r="AA996" s="331"/>
    </row>
    <row r="997" spans="23:27">
      <c r="W997" s="439"/>
      <c r="Y997" s="331"/>
      <c r="Z997" s="331"/>
      <c r="AA997" s="331"/>
    </row>
    <row r="998" spans="23:27">
      <c r="W998" s="439"/>
      <c r="Y998" s="331"/>
      <c r="Z998" s="331"/>
      <c r="AA998" s="331"/>
    </row>
    <row r="999" spans="23:27">
      <c r="W999" s="439"/>
      <c r="Y999" s="331"/>
      <c r="Z999" s="331"/>
      <c r="AA999" s="331"/>
    </row>
    <row r="1000" spans="23:27">
      <c r="W1000" s="439"/>
      <c r="Y1000" s="331"/>
      <c r="Z1000" s="331"/>
      <c r="AA1000" s="331"/>
    </row>
  </sheetData>
  <mergeCells count="290">
    <mergeCell ref="A15:B15"/>
    <mergeCell ref="C15:T15"/>
    <mergeCell ref="U15:V15"/>
    <mergeCell ref="A13:B13"/>
    <mergeCell ref="C13:T13"/>
    <mergeCell ref="U16:V16"/>
    <mergeCell ref="A17:B17"/>
    <mergeCell ref="C17:T17"/>
    <mergeCell ref="U17:V17"/>
    <mergeCell ref="C6:T6"/>
    <mergeCell ref="U6:V6"/>
    <mergeCell ref="A9:B9"/>
    <mergeCell ref="C9:T9"/>
    <mergeCell ref="U7:V7"/>
    <mergeCell ref="A8:B8"/>
    <mergeCell ref="U13:V13"/>
    <mergeCell ref="A14:B14"/>
    <mergeCell ref="C14:T14"/>
    <mergeCell ref="U14:V14"/>
    <mergeCell ref="A5:B5"/>
    <mergeCell ref="C5:T5"/>
    <mergeCell ref="U5:V5"/>
    <mergeCell ref="A6:B6"/>
    <mergeCell ref="A91:B91"/>
    <mergeCell ref="C91:T91"/>
    <mergeCell ref="AB3:AB4"/>
    <mergeCell ref="AC3:AC4"/>
    <mergeCell ref="AD3:AD4"/>
    <mergeCell ref="C8:T8"/>
    <mergeCell ref="U8:V8"/>
    <mergeCell ref="A7:B7"/>
    <mergeCell ref="C7:T7"/>
    <mergeCell ref="U9:V9"/>
    <mergeCell ref="U10:V10"/>
    <mergeCell ref="A11:B11"/>
    <mergeCell ref="C11:T11"/>
    <mergeCell ref="U11:V11"/>
    <mergeCell ref="A12:B12"/>
    <mergeCell ref="C12:T12"/>
    <mergeCell ref="U12:V12"/>
    <mergeCell ref="A10:B10"/>
    <mergeCell ref="C10:T10"/>
    <mergeCell ref="Y3:Y4"/>
    <mergeCell ref="AF3:AF4"/>
    <mergeCell ref="AG3:AG4"/>
    <mergeCell ref="A1:AH1"/>
    <mergeCell ref="A2:B4"/>
    <mergeCell ref="C2:T4"/>
    <mergeCell ref="U2:V4"/>
    <mergeCell ref="W2:AH2"/>
    <mergeCell ref="W3:W4"/>
    <mergeCell ref="X3:X4"/>
    <mergeCell ref="AH3:AH4"/>
    <mergeCell ref="AA3:AA4"/>
    <mergeCell ref="AE3:AE4"/>
    <mergeCell ref="Z3:Z4"/>
    <mergeCell ref="C18:T18"/>
    <mergeCell ref="U18:V18"/>
    <mergeCell ref="A16:B16"/>
    <mergeCell ref="C16:T16"/>
    <mergeCell ref="U19:V19"/>
    <mergeCell ref="A20:B20"/>
    <mergeCell ref="C20:T20"/>
    <mergeCell ref="U20:V20"/>
    <mergeCell ref="A21:B21"/>
    <mergeCell ref="C21:T21"/>
    <mergeCell ref="U21:V21"/>
    <mergeCell ref="A19:B19"/>
    <mergeCell ref="C19:T19"/>
    <mergeCell ref="A18:B18"/>
    <mergeCell ref="U22:V22"/>
    <mergeCell ref="A23:B23"/>
    <mergeCell ref="C23:T23"/>
    <mergeCell ref="U23:V23"/>
    <mergeCell ref="A24:B24"/>
    <mergeCell ref="C24:T24"/>
    <mergeCell ref="U24:V24"/>
    <mergeCell ref="A22:B22"/>
    <mergeCell ref="C22:T22"/>
    <mergeCell ref="U25:V25"/>
    <mergeCell ref="A26:B26"/>
    <mergeCell ref="C26:T26"/>
    <mergeCell ref="U26:V26"/>
    <mergeCell ref="A27:B27"/>
    <mergeCell ref="C27:T27"/>
    <mergeCell ref="U27:V27"/>
    <mergeCell ref="A25:B25"/>
    <mergeCell ref="C25:T25"/>
    <mergeCell ref="U28:V28"/>
    <mergeCell ref="A29:B29"/>
    <mergeCell ref="C29:T29"/>
    <mergeCell ref="U29:V29"/>
    <mergeCell ref="A30:B30"/>
    <mergeCell ref="C30:T30"/>
    <mergeCell ref="U30:V30"/>
    <mergeCell ref="A28:B28"/>
    <mergeCell ref="C28:T28"/>
    <mergeCell ref="U31:V31"/>
    <mergeCell ref="A32:B32"/>
    <mergeCell ref="C32:T32"/>
    <mergeCell ref="U32:V32"/>
    <mergeCell ref="A33:B33"/>
    <mergeCell ref="C33:T33"/>
    <mergeCell ref="U33:V33"/>
    <mergeCell ref="A31:B31"/>
    <mergeCell ref="C31:T31"/>
    <mergeCell ref="U34:V34"/>
    <mergeCell ref="A35:B35"/>
    <mergeCell ref="C35:T35"/>
    <mergeCell ref="U35:V35"/>
    <mergeCell ref="A36:B36"/>
    <mergeCell ref="C36:T36"/>
    <mergeCell ref="U36:V36"/>
    <mergeCell ref="A34:B34"/>
    <mergeCell ref="C34:T34"/>
    <mergeCell ref="U37:V37"/>
    <mergeCell ref="A38:B38"/>
    <mergeCell ref="C38:T38"/>
    <mergeCell ref="U38:V38"/>
    <mergeCell ref="A39:B39"/>
    <mergeCell ref="C39:T39"/>
    <mergeCell ref="U39:V39"/>
    <mergeCell ref="A37:B37"/>
    <mergeCell ref="C37:T37"/>
    <mergeCell ref="U40:V40"/>
    <mergeCell ref="A41:B41"/>
    <mergeCell ref="C41:T41"/>
    <mergeCell ref="U41:V41"/>
    <mergeCell ref="A42:B42"/>
    <mergeCell ref="C42:T42"/>
    <mergeCell ref="U42:V42"/>
    <mergeCell ref="A40:B40"/>
    <mergeCell ref="C40:T40"/>
    <mergeCell ref="U43:V43"/>
    <mergeCell ref="A44:B44"/>
    <mergeCell ref="C44:T44"/>
    <mergeCell ref="U44:V44"/>
    <mergeCell ref="A45:B45"/>
    <mergeCell ref="C45:T45"/>
    <mergeCell ref="U45:V45"/>
    <mergeCell ref="A43:B43"/>
    <mergeCell ref="C43:T43"/>
    <mergeCell ref="U46:V46"/>
    <mergeCell ref="A47:B47"/>
    <mergeCell ref="C47:T47"/>
    <mergeCell ref="U47:V47"/>
    <mergeCell ref="A48:B48"/>
    <mergeCell ref="C48:T48"/>
    <mergeCell ref="U48:V48"/>
    <mergeCell ref="A46:B46"/>
    <mergeCell ref="C46:T46"/>
    <mergeCell ref="U49:V49"/>
    <mergeCell ref="A50:B50"/>
    <mergeCell ref="C50:T50"/>
    <mergeCell ref="U50:V50"/>
    <mergeCell ref="A51:B51"/>
    <mergeCell ref="C51:T51"/>
    <mergeCell ref="U51:V51"/>
    <mergeCell ref="A49:B49"/>
    <mergeCell ref="C49:T49"/>
    <mergeCell ref="U52:V52"/>
    <mergeCell ref="A53:B53"/>
    <mergeCell ref="C53:T53"/>
    <mergeCell ref="U53:V53"/>
    <mergeCell ref="A54:B54"/>
    <mergeCell ref="C54:T54"/>
    <mergeCell ref="U54:V54"/>
    <mergeCell ref="A52:B52"/>
    <mergeCell ref="C52:T52"/>
    <mergeCell ref="U55:V55"/>
    <mergeCell ref="A56:B56"/>
    <mergeCell ref="C56:T56"/>
    <mergeCell ref="U56:V56"/>
    <mergeCell ref="A57:B57"/>
    <mergeCell ref="C57:T57"/>
    <mergeCell ref="U57:V57"/>
    <mergeCell ref="A55:B55"/>
    <mergeCell ref="C55:T55"/>
    <mergeCell ref="U58:V58"/>
    <mergeCell ref="A59:B59"/>
    <mergeCell ref="C59:T59"/>
    <mergeCell ref="U59:V59"/>
    <mergeCell ref="A60:B60"/>
    <mergeCell ref="C60:T60"/>
    <mergeCell ref="U60:V60"/>
    <mergeCell ref="A58:B58"/>
    <mergeCell ref="C58:T58"/>
    <mergeCell ref="U61:V61"/>
    <mergeCell ref="A62:B62"/>
    <mergeCell ref="C62:T62"/>
    <mergeCell ref="U62:V62"/>
    <mergeCell ref="A63:B63"/>
    <mergeCell ref="C63:T63"/>
    <mergeCell ref="U63:V63"/>
    <mergeCell ref="A61:B61"/>
    <mergeCell ref="C61:T61"/>
    <mergeCell ref="U64:V64"/>
    <mergeCell ref="A65:B65"/>
    <mergeCell ref="C65:T65"/>
    <mergeCell ref="U65:V65"/>
    <mergeCell ref="A66:B66"/>
    <mergeCell ref="C66:T66"/>
    <mergeCell ref="U66:V66"/>
    <mergeCell ref="A64:B64"/>
    <mergeCell ref="C64:T64"/>
    <mergeCell ref="U67:V67"/>
    <mergeCell ref="A68:B68"/>
    <mergeCell ref="C68:T68"/>
    <mergeCell ref="U68:V68"/>
    <mergeCell ref="A69:B69"/>
    <mergeCell ref="C69:T69"/>
    <mergeCell ref="U69:V69"/>
    <mergeCell ref="A67:B67"/>
    <mergeCell ref="C67:T67"/>
    <mergeCell ref="U70:V70"/>
    <mergeCell ref="A71:B71"/>
    <mergeCell ref="C71:T71"/>
    <mergeCell ref="U71:V71"/>
    <mergeCell ref="A72:B72"/>
    <mergeCell ref="C72:T72"/>
    <mergeCell ref="U72:V72"/>
    <mergeCell ref="A70:B70"/>
    <mergeCell ref="C70:T70"/>
    <mergeCell ref="U73:V73"/>
    <mergeCell ref="A74:B74"/>
    <mergeCell ref="C74:T74"/>
    <mergeCell ref="U74:V74"/>
    <mergeCell ref="A75:B75"/>
    <mergeCell ref="C75:T75"/>
    <mergeCell ref="U75:V75"/>
    <mergeCell ref="A73:B73"/>
    <mergeCell ref="C73:T73"/>
    <mergeCell ref="U76:V76"/>
    <mergeCell ref="A77:B77"/>
    <mergeCell ref="C77:T77"/>
    <mergeCell ref="U77:V77"/>
    <mergeCell ref="A78:B78"/>
    <mergeCell ref="C78:T78"/>
    <mergeCell ref="U78:V78"/>
    <mergeCell ref="A76:B76"/>
    <mergeCell ref="C76:T76"/>
    <mergeCell ref="U79:V79"/>
    <mergeCell ref="A80:B80"/>
    <mergeCell ref="C80:T80"/>
    <mergeCell ref="U80:V80"/>
    <mergeCell ref="A81:B81"/>
    <mergeCell ref="C81:T81"/>
    <mergeCell ref="U81:V81"/>
    <mergeCell ref="A79:B79"/>
    <mergeCell ref="C79:T79"/>
    <mergeCell ref="U82:V82"/>
    <mergeCell ref="A83:B83"/>
    <mergeCell ref="C83:T83"/>
    <mergeCell ref="U83:V83"/>
    <mergeCell ref="A84:B84"/>
    <mergeCell ref="C84:T84"/>
    <mergeCell ref="U84:V84"/>
    <mergeCell ref="A82:B82"/>
    <mergeCell ref="C82:T82"/>
    <mergeCell ref="U85:V85"/>
    <mergeCell ref="A86:B86"/>
    <mergeCell ref="C86:T86"/>
    <mergeCell ref="U86:V86"/>
    <mergeCell ref="A87:B87"/>
    <mergeCell ref="C87:T87"/>
    <mergeCell ref="U87:V87"/>
    <mergeCell ref="A85:B85"/>
    <mergeCell ref="C85:T85"/>
    <mergeCell ref="U88:V88"/>
    <mergeCell ref="A89:B89"/>
    <mergeCell ref="C89:T89"/>
    <mergeCell ref="U89:V89"/>
    <mergeCell ref="A90:B90"/>
    <mergeCell ref="C90:T90"/>
    <mergeCell ref="U90:V90"/>
    <mergeCell ref="A88:B88"/>
    <mergeCell ref="C88:T88"/>
    <mergeCell ref="U94:V94"/>
    <mergeCell ref="A95:B95"/>
    <mergeCell ref="C95:T95"/>
    <mergeCell ref="U95:V95"/>
    <mergeCell ref="U91:V91"/>
    <mergeCell ref="A92:B92"/>
    <mergeCell ref="C92:T92"/>
    <mergeCell ref="U92:V92"/>
    <mergeCell ref="A93:B93"/>
    <mergeCell ref="C93:T93"/>
    <mergeCell ref="U93:V93"/>
    <mergeCell ref="A94:B94"/>
    <mergeCell ref="C94:T94"/>
  </mergeCells>
  <phoneticPr fontId="13" type="noConversion"/>
  <pageMargins left="0.55118110236220474" right="0.55118110236220474" top="0.98425196850393704" bottom="0.98425196850393704" header="0.51181102362204722" footer="0.51181102362204722"/>
  <pageSetup paperSize="9" scale="63" orientation="landscape" r:id="rId1"/>
  <headerFooter alignWithMargins="0">
    <oddHeader>&amp;C&amp;"Arial CE,Félkövér"&amp;11 3.2.1 Költségvetési kiadások - rovatonkénti lebontásban  2024.&amp;RAdatok Ft-ban</oddHeader>
  </headerFooter>
  <rowBreaks count="3" manualBreakCount="3">
    <brk id="25" max="33" man="1"/>
    <brk id="51" max="33" man="1"/>
    <brk id="72" max="3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T29"/>
  <sheetViews>
    <sheetView view="pageLayout" topLeftCell="E13" zoomScale="95" zoomScaleSheetLayoutView="100" zoomScalePageLayoutView="95" workbookViewId="0">
      <selection activeCell="I2" sqref="I2:S2"/>
    </sheetView>
  </sheetViews>
  <sheetFormatPr defaultRowHeight="13.2"/>
  <cols>
    <col min="1" max="1" width="5" customWidth="1"/>
    <col min="9" max="9" width="12" customWidth="1"/>
    <col min="10" max="10" width="11.6640625" customWidth="1"/>
    <col min="11" max="11" width="12.5546875" customWidth="1"/>
    <col min="12" max="12" width="11.77734375" customWidth="1"/>
    <col min="13" max="13" width="11.6640625" customWidth="1"/>
    <col min="14" max="14" width="14.5546875" customWidth="1"/>
    <col min="15" max="15" width="11.6640625" customWidth="1"/>
    <col min="16" max="16" width="11" customWidth="1"/>
    <col min="17" max="17" width="13.88671875" customWidth="1"/>
    <col min="18" max="18" width="13.5546875" customWidth="1"/>
    <col min="19" max="19" width="14.88671875" customWidth="1"/>
    <col min="20" max="20" width="14.77734375" customWidth="1"/>
  </cols>
  <sheetData>
    <row r="1" spans="1:20">
      <c r="A1" s="668" t="s">
        <v>642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668"/>
      <c r="S1" s="668"/>
      <c r="T1" s="668"/>
    </row>
    <row r="2" spans="1:20" ht="18" customHeight="1">
      <c r="A2" s="672" t="s">
        <v>100</v>
      </c>
      <c r="B2" s="649" t="s">
        <v>101</v>
      </c>
      <c r="C2" s="650"/>
      <c r="D2" s="650"/>
      <c r="E2" s="650"/>
      <c r="F2" s="650"/>
      <c r="G2" s="651"/>
      <c r="H2" s="658" t="s">
        <v>102</v>
      </c>
      <c r="I2" s="669" t="s">
        <v>103</v>
      </c>
      <c r="J2" s="670"/>
      <c r="K2" s="670"/>
      <c r="L2" s="670"/>
      <c r="M2" s="670"/>
      <c r="N2" s="670"/>
      <c r="O2" s="670"/>
      <c r="P2" s="670"/>
      <c r="Q2" s="670"/>
      <c r="R2" s="670"/>
      <c r="S2" s="671"/>
      <c r="T2" s="99"/>
    </row>
    <row r="3" spans="1:20" ht="16.5" customHeight="1">
      <c r="A3" s="673"/>
      <c r="B3" s="652"/>
      <c r="C3" s="653"/>
      <c r="D3" s="653"/>
      <c r="E3" s="653"/>
      <c r="F3" s="653"/>
      <c r="G3" s="654"/>
      <c r="H3" s="659"/>
      <c r="I3" s="661" t="s">
        <v>515</v>
      </c>
      <c r="J3" s="661" t="s">
        <v>518</v>
      </c>
      <c r="K3" s="661" t="s">
        <v>107</v>
      </c>
      <c r="L3" s="661" t="s">
        <v>108</v>
      </c>
      <c r="M3" s="661" t="s">
        <v>501</v>
      </c>
      <c r="N3" s="661" t="s">
        <v>519</v>
      </c>
      <c r="O3" s="661" t="s">
        <v>104</v>
      </c>
      <c r="P3" s="663" t="s">
        <v>1</v>
      </c>
      <c r="Q3" s="661" t="s">
        <v>517</v>
      </c>
      <c r="R3" s="625" t="s">
        <v>651</v>
      </c>
      <c r="S3" s="625" t="s">
        <v>105</v>
      </c>
      <c r="T3" s="625" t="s">
        <v>41</v>
      </c>
    </row>
    <row r="4" spans="1:20" ht="91.5" customHeight="1">
      <c r="A4" s="674"/>
      <c r="B4" s="655"/>
      <c r="C4" s="656"/>
      <c r="D4" s="656"/>
      <c r="E4" s="656"/>
      <c r="F4" s="656"/>
      <c r="G4" s="657"/>
      <c r="H4" s="660"/>
      <c r="I4" s="662"/>
      <c r="J4" s="662"/>
      <c r="K4" s="662"/>
      <c r="L4" s="662"/>
      <c r="M4" s="662"/>
      <c r="N4" s="662"/>
      <c r="O4" s="662"/>
      <c r="P4" s="664"/>
      <c r="Q4" s="662"/>
      <c r="R4" s="648"/>
      <c r="S4" s="648"/>
      <c r="T4" s="648"/>
    </row>
    <row r="5" spans="1:20">
      <c r="A5" s="100" t="s">
        <v>8</v>
      </c>
      <c r="B5" s="675" t="s">
        <v>9</v>
      </c>
      <c r="C5" s="676"/>
      <c r="D5" s="676"/>
      <c r="E5" s="676"/>
      <c r="F5" s="676"/>
      <c r="G5" s="676"/>
      <c r="H5" s="101" t="s">
        <v>94</v>
      </c>
      <c r="I5" s="101" t="s">
        <v>10</v>
      </c>
      <c r="J5" s="101" t="s">
        <v>96</v>
      </c>
      <c r="K5" s="101" t="s">
        <v>97</v>
      </c>
      <c r="L5" s="101" t="s">
        <v>109</v>
      </c>
      <c r="M5" s="101" t="s">
        <v>110</v>
      </c>
      <c r="N5" s="101" t="s">
        <v>111</v>
      </c>
      <c r="O5" s="101" t="s">
        <v>112</v>
      </c>
      <c r="P5" s="101" t="s">
        <v>113</v>
      </c>
      <c r="Q5" s="101" t="s">
        <v>114</v>
      </c>
      <c r="R5" s="101" t="s">
        <v>115</v>
      </c>
      <c r="S5" s="101" t="s">
        <v>116</v>
      </c>
      <c r="T5" s="286" t="s">
        <v>117</v>
      </c>
    </row>
    <row r="6" spans="1:20">
      <c r="A6" s="102" t="s">
        <v>118</v>
      </c>
      <c r="B6" s="642" t="s">
        <v>381</v>
      </c>
      <c r="C6" s="643"/>
      <c r="D6" s="643"/>
      <c r="E6" s="643"/>
      <c r="F6" s="643"/>
      <c r="G6" s="643"/>
      <c r="H6" s="103" t="s">
        <v>382</v>
      </c>
      <c r="I6" s="104"/>
      <c r="J6" s="104"/>
      <c r="K6" s="104"/>
      <c r="L6" s="104"/>
      <c r="M6" s="104"/>
      <c r="N6" s="104"/>
      <c r="O6" s="104"/>
      <c r="P6" s="104"/>
      <c r="Q6" s="104"/>
      <c r="R6" s="216"/>
      <c r="S6" s="104">
        <v>58600000</v>
      </c>
      <c r="T6" s="218">
        <f>SUM(I6:S6)</f>
        <v>58600000</v>
      </c>
    </row>
    <row r="7" spans="1:20" ht="26.25" customHeight="1">
      <c r="A7" s="102" t="s">
        <v>121</v>
      </c>
      <c r="B7" s="642" t="s">
        <v>383</v>
      </c>
      <c r="C7" s="643"/>
      <c r="D7" s="643"/>
      <c r="E7" s="643"/>
      <c r="F7" s="643"/>
      <c r="G7" s="643"/>
      <c r="H7" s="103" t="s">
        <v>384</v>
      </c>
      <c r="I7" s="104"/>
      <c r="J7" s="104"/>
      <c r="K7" s="104"/>
      <c r="L7" s="104"/>
      <c r="M7" s="104"/>
      <c r="N7" s="104"/>
      <c r="O7" s="104"/>
      <c r="P7" s="104"/>
      <c r="Q7" s="104"/>
      <c r="R7" s="216"/>
      <c r="S7" s="104">
        <v>300000000</v>
      </c>
      <c r="T7" s="531">
        <f t="shared" ref="T7:T29" si="0">SUM(I7:S7)</f>
        <v>300000000</v>
      </c>
    </row>
    <row r="8" spans="1:20">
      <c r="A8" s="102" t="s">
        <v>124</v>
      </c>
      <c r="B8" s="642" t="s">
        <v>385</v>
      </c>
      <c r="C8" s="643"/>
      <c r="D8" s="643"/>
      <c r="E8" s="643"/>
      <c r="F8" s="643"/>
      <c r="G8" s="643"/>
      <c r="H8" s="103" t="s">
        <v>386</v>
      </c>
      <c r="I8" s="104"/>
      <c r="J8" s="104"/>
      <c r="K8" s="104"/>
      <c r="L8" s="104"/>
      <c r="M8" s="104"/>
      <c r="N8" s="104"/>
      <c r="O8" s="104"/>
      <c r="P8" s="104"/>
      <c r="Q8" s="104"/>
      <c r="R8" s="216"/>
      <c r="S8" s="104"/>
      <c r="T8" s="531">
        <f t="shared" si="0"/>
        <v>0</v>
      </c>
    </row>
    <row r="9" spans="1:20" ht="30.75" customHeight="1">
      <c r="A9" s="107" t="s">
        <v>127</v>
      </c>
      <c r="B9" s="644" t="s">
        <v>387</v>
      </c>
      <c r="C9" s="645"/>
      <c r="D9" s="645"/>
      <c r="E9" s="645"/>
      <c r="F9" s="645"/>
      <c r="G9" s="645"/>
      <c r="H9" s="108" t="s">
        <v>388</v>
      </c>
      <c r="I9" s="104">
        <f>SUM(I6:I8)</f>
        <v>0</v>
      </c>
      <c r="J9" s="104">
        <f>SUM(J6:J8)</f>
        <v>0</v>
      </c>
      <c r="K9" s="104">
        <f t="shared" ref="K9:S9" si="1">SUM(K6:K8)</f>
        <v>0</v>
      </c>
      <c r="L9" s="104">
        <f t="shared" si="1"/>
        <v>0</v>
      </c>
      <c r="M9" s="104">
        <f t="shared" si="1"/>
        <v>0</v>
      </c>
      <c r="N9" s="104">
        <f t="shared" si="1"/>
        <v>0</v>
      </c>
      <c r="O9" s="104">
        <f t="shared" si="1"/>
        <v>0</v>
      </c>
      <c r="P9" s="104">
        <f t="shared" si="1"/>
        <v>0</v>
      </c>
      <c r="Q9" s="104">
        <f t="shared" si="1"/>
        <v>0</v>
      </c>
      <c r="R9" s="216">
        <f t="shared" si="1"/>
        <v>0</v>
      </c>
      <c r="S9" s="216">
        <f t="shared" si="1"/>
        <v>358600000</v>
      </c>
      <c r="T9" s="531">
        <f t="shared" si="0"/>
        <v>358600000</v>
      </c>
    </row>
    <row r="10" spans="1:20">
      <c r="A10" s="102" t="s">
        <v>130</v>
      </c>
      <c r="B10" s="646" t="s">
        <v>389</v>
      </c>
      <c r="C10" s="647"/>
      <c r="D10" s="647"/>
      <c r="E10" s="647"/>
      <c r="F10" s="647"/>
      <c r="G10" s="647"/>
      <c r="H10" s="103" t="s">
        <v>390</v>
      </c>
      <c r="I10" s="104"/>
      <c r="J10" s="104"/>
      <c r="K10" s="104"/>
      <c r="L10" s="104"/>
      <c r="M10" s="104"/>
      <c r="N10" s="104"/>
      <c r="O10" s="104"/>
      <c r="P10" s="104"/>
      <c r="Q10" s="104"/>
      <c r="R10" s="216"/>
      <c r="S10" s="104"/>
      <c r="T10" s="106">
        <f t="shared" si="0"/>
        <v>0</v>
      </c>
    </row>
    <row r="11" spans="1:20">
      <c r="A11" s="102" t="s">
        <v>133</v>
      </c>
      <c r="B11" s="646" t="s">
        <v>391</v>
      </c>
      <c r="C11" s="647"/>
      <c r="D11" s="647"/>
      <c r="E11" s="647"/>
      <c r="F11" s="647"/>
      <c r="G11" s="647"/>
      <c r="H11" s="103" t="s">
        <v>392</v>
      </c>
      <c r="I11" s="104"/>
      <c r="J11" s="104"/>
      <c r="K11" s="104"/>
      <c r="L11" s="104"/>
      <c r="M11" s="104"/>
      <c r="N11" s="104"/>
      <c r="O11" s="104"/>
      <c r="P11" s="104"/>
      <c r="Q11" s="104"/>
      <c r="R11" s="216"/>
      <c r="S11" s="104"/>
      <c r="T11" s="106">
        <f t="shared" si="0"/>
        <v>0</v>
      </c>
    </row>
    <row r="12" spans="1:20">
      <c r="A12" s="102" t="s">
        <v>136</v>
      </c>
      <c r="B12" s="642" t="s">
        <v>393</v>
      </c>
      <c r="C12" s="643"/>
      <c r="D12" s="643"/>
      <c r="E12" s="643"/>
      <c r="F12" s="643"/>
      <c r="G12" s="643"/>
      <c r="H12" s="103" t="s">
        <v>394</v>
      </c>
      <c r="I12" s="104"/>
      <c r="J12" s="104"/>
      <c r="K12" s="104"/>
      <c r="L12" s="104"/>
      <c r="M12" s="104"/>
      <c r="N12" s="104"/>
      <c r="O12" s="104"/>
      <c r="P12" s="104"/>
      <c r="Q12" s="104"/>
      <c r="R12" s="216"/>
      <c r="S12" s="104"/>
      <c r="T12" s="106">
        <f t="shared" si="0"/>
        <v>0</v>
      </c>
    </row>
    <row r="13" spans="1:20">
      <c r="A13" s="102" t="s">
        <v>139</v>
      </c>
      <c r="B13" s="642" t="s">
        <v>395</v>
      </c>
      <c r="C13" s="643"/>
      <c r="D13" s="643"/>
      <c r="E13" s="643"/>
      <c r="F13" s="643"/>
      <c r="G13" s="643"/>
      <c r="H13" s="103" t="s">
        <v>396</v>
      </c>
      <c r="I13" s="104"/>
      <c r="J13" s="104"/>
      <c r="K13" s="104"/>
      <c r="L13" s="104"/>
      <c r="M13" s="104"/>
      <c r="N13" s="104"/>
      <c r="O13" s="104"/>
      <c r="P13" s="104"/>
      <c r="Q13" s="104"/>
      <c r="R13" s="216"/>
      <c r="S13" s="104"/>
      <c r="T13" s="106">
        <f t="shared" si="0"/>
        <v>0</v>
      </c>
    </row>
    <row r="14" spans="1:20">
      <c r="A14" s="107" t="s">
        <v>142</v>
      </c>
      <c r="B14" s="665" t="s">
        <v>397</v>
      </c>
      <c r="C14" s="666"/>
      <c r="D14" s="666"/>
      <c r="E14" s="666"/>
      <c r="F14" s="666"/>
      <c r="G14" s="666"/>
      <c r="H14" s="108" t="s">
        <v>398</v>
      </c>
      <c r="I14" s="104">
        <f>SUM(I10:I13)</f>
        <v>0</v>
      </c>
      <c r="J14" s="104">
        <f t="shared" ref="J14:S14" si="2">SUM(J10:J13)</f>
        <v>0</v>
      </c>
      <c r="K14" s="104">
        <f t="shared" si="2"/>
        <v>0</v>
      </c>
      <c r="L14" s="104">
        <f t="shared" si="2"/>
        <v>0</v>
      </c>
      <c r="M14" s="104">
        <f t="shared" si="2"/>
        <v>0</v>
      </c>
      <c r="N14" s="104">
        <f t="shared" si="2"/>
        <v>0</v>
      </c>
      <c r="O14" s="104">
        <f t="shared" si="2"/>
        <v>0</v>
      </c>
      <c r="P14" s="104">
        <f t="shared" si="2"/>
        <v>0</v>
      </c>
      <c r="Q14" s="104">
        <f t="shared" si="2"/>
        <v>0</v>
      </c>
      <c r="R14" s="104">
        <f t="shared" si="2"/>
        <v>0</v>
      </c>
      <c r="S14" s="104">
        <f t="shared" si="2"/>
        <v>0</v>
      </c>
      <c r="T14" s="109">
        <f t="shared" si="0"/>
        <v>0</v>
      </c>
    </row>
    <row r="15" spans="1:20">
      <c r="A15" s="102" t="s">
        <v>145</v>
      </c>
      <c r="B15" s="646" t="s">
        <v>399</v>
      </c>
      <c r="C15" s="647"/>
      <c r="D15" s="647"/>
      <c r="E15" s="647"/>
      <c r="F15" s="647"/>
      <c r="G15" s="647"/>
      <c r="H15" s="103" t="s">
        <v>400</v>
      </c>
      <c r="I15" s="104"/>
      <c r="J15" s="104"/>
      <c r="K15" s="104"/>
      <c r="L15" s="104"/>
      <c r="M15" s="104"/>
      <c r="N15" s="104"/>
      <c r="O15" s="104"/>
      <c r="P15" s="104"/>
      <c r="Q15" s="104"/>
      <c r="R15" s="216"/>
      <c r="S15" s="104"/>
      <c r="T15" s="106">
        <f t="shared" si="0"/>
        <v>0</v>
      </c>
    </row>
    <row r="16" spans="1:20">
      <c r="A16" s="102" t="s">
        <v>148</v>
      </c>
      <c r="B16" s="646" t="s">
        <v>401</v>
      </c>
      <c r="C16" s="647"/>
      <c r="D16" s="647"/>
      <c r="E16" s="647"/>
      <c r="F16" s="647"/>
      <c r="G16" s="647"/>
      <c r="H16" s="103" t="s">
        <v>402</v>
      </c>
      <c r="I16" s="104"/>
      <c r="J16" s="104"/>
      <c r="K16" s="104"/>
      <c r="L16" s="104"/>
      <c r="M16" s="104"/>
      <c r="N16" s="104"/>
      <c r="O16" s="104"/>
      <c r="P16" s="104"/>
      <c r="Q16" s="104"/>
      <c r="R16" s="216"/>
      <c r="S16" s="104">
        <v>68356669</v>
      </c>
      <c r="T16" s="218">
        <f t="shared" si="0"/>
        <v>68356669</v>
      </c>
    </row>
    <row r="17" spans="1:20">
      <c r="A17" s="102" t="s">
        <v>151</v>
      </c>
      <c r="B17" s="646" t="s">
        <v>403</v>
      </c>
      <c r="C17" s="647"/>
      <c r="D17" s="647"/>
      <c r="E17" s="647"/>
      <c r="F17" s="647"/>
      <c r="G17" s="647"/>
      <c r="H17" s="103" t="s">
        <v>404</v>
      </c>
      <c r="I17" s="104"/>
      <c r="J17" s="104"/>
      <c r="K17" s="104"/>
      <c r="L17" s="104"/>
      <c r="M17" s="104"/>
      <c r="N17" s="104"/>
      <c r="O17" s="104"/>
      <c r="P17" s="104"/>
      <c r="Q17" s="104"/>
      <c r="R17" s="216"/>
      <c r="S17" s="104"/>
      <c r="T17" s="106">
        <f t="shared" si="0"/>
        <v>0</v>
      </c>
    </row>
    <row r="18" spans="1:20">
      <c r="A18" s="102" t="s">
        <v>154</v>
      </c>
      <c r="B18" s="646" t="s">
        <v>405</v>
      </c>
      <c r="C18" s="647"/>
      <c r="D18" s="647"/>
      <c r="E18" s="647"/>
      <c r="F18" s="647"/>
      <c r="G18" s="647"/>
      <c r="H18" s="103" t="s">
        <v>406</v>
      </c>
      <c r="I18" s="104"/>
      <c r="J18" s="104"/>
      <c r="K18" s="104"/>
      <c r="L18" s="104"/>
      <c r="M18" s="104"/>
      <c r="N18" s="104"/>
      <c r="O18" s="104"/>
      <c r="P18" s="104"/>
      <c r="Q18" s="104"/>
      <c r="R18" s="216"/>
      <c r="S18" s="104"/>
      <c r="T18" s="106">
        <f t="shared" si="0"/>
        <v>0</v>
      </c>
    </row>
    <row r="19" spans="1:20">
      <c r="A19" s="102" t="s">
        <v>157</v>
      </c>
      <c r="B19" s="646" t="s">
        <v>407</v>
      </c>
      <c r="C19" s="647"/>
      <c r="D19" s="647"/>
      <c r="E19" s="647"/>
      <c r="F19" s="647"/>
      <c r="G19" s="647"/>
      <c r="H19" s="103" t="s">
        <v>408</v>
      </c>
      <c r="I19" s="104"/>
      <c r="J19" s="104"/>
      <c r="K19" s="104"/>
      <c r="L19" s="104"/>
      <c r="M19" s="104"/>
      <c r="N19" s="104"/>
      <c r="O19" s="104"/>
      <c r="P19" s="104"/>
      <c r="Q19" s="104"/>
      <c r="R19" s="216"/>
      <c r="S19" s="104"/>
      <c r="T19" s="106">
        <f t="shared" si="0"/>
        <v>0</v>
      </c>
    </row>
    <row r="20" spans="1:20">
      <c r="A20" s="102" t="s">
        <v>159</v>
      </c>
      <c r="B20" s="646" t="s">
        <v>409</v>
      </c>
      <c r="C20" s="647"/>
      <c r="D20" s="647"/>
      <c r="E20" s="647"/>
      <c r="F20" s="647"/>
      <c r="G20" s="647"/>
      <c r="H20" s="103" t="s">
        <v>410</v>
      </c>
      <c r="I20" s="104"/>
      <c r="J20" s="104"/>
      <c r="K20" s="104"/>
      <c r="L20" s="104"/>
      <c r="M20" s="104"/>
      <c r="N20" s="104"/>
      <c r="O20" s="104"/>
      <c r="P20" s="104"/>
      <c r="Q20" s="104"/>
      <c r="R20" s="216"/>
      <c r="S20" s="104"/>
      <c r="T20" s="106">
        <f t="shared" si="0"/>
        <v>0</v>
      </c>
    </row>
    <row r="21" spans="1:20">
      <c r="A21" s="107" t="s">
        <v>161</v>
      </c>
      <c r="B21" s="665" t="s">
        <v>411</v>
      </c>
      <c r="C21" s="666"/>
      <c r="D21" s="666"/>
      <c r="E21" s="666"/>
      <c r="F21" s="666"/>
      <c r="G21" s="666"/>
      <c r="H21" s="108" t="s">
        <v>412</v>
      </c>
      <c r="I21" s="104">
        <f>SUM(I9+I14+I15+I16+I17+I18+I19+I20)</f>
        <v>0</v>
      </c>
      <c r="J21" s="104">
        <f t="shared" ref="J21:T21" si="3">SUM(J9+J14+J15+J16+J17+J18+J19+J20)</f>
        <v>0</v>
      </c>
      <c r="K21" s="104">
        <f t="shared" si="3"/>
        <v>0</v>
      </c>
      <c r="L21" s="104">
        <f t="shared" si="3"/>
        <v>0</v>
      </c>
      <c r="M21" s="104">
        <f t="shared" si="3"/>
        <v>0</v>
      </c>
      <c r="N21" s="104">
        <f t="shared" si="3"/>
        <v>0</v>
      </c>
      <c r="O21" s="104">
        <f t="shared" si="3"/>
        <v>0</v>
      </c>
      <c r="P21" s="104">
        <f t="shared" si="3"/>
        <v>0</v>
      </c>
      <c r="Q21" s="104">
        <f t="shared" si="3"/>
        <v>0</v>
      </c>
      <c r="R21" s="104">
        <f t="shared" si="3"/>
        <v>0</v>
      </c>
      <c r="S21" s="104">
        <f>SUM(S9+S14+S15+S16+S17+S18+S19+S20)</f>
        <v>426956669</v>
      </c>
      <c r="T21" s="104">
        <f t="shared" si="3"/>
        <v>426956669</v>
      </c>
    </row>
    <row r="22" spans="1:20">
      <c r="A22" s="102" t="s">
        <v>163</v>
      </c>
      <c r="B22" s="646" t="s">
        <v>413</v>
      </c>
      <c r="C22" s="647"/>
      <c r="D22" s="647"/>
      <c r="E22" s="647"/>
      <c r="F22" s="647"/>
      <c r="G22" s="647"/>
      <c r="H22" s="103" t="s">
        <v>414</v>
      </c>
      <c r="I22" s="104"/>
      <c r="J22" s="104"/>
      <c r="K22" s="104"/>
      <c r="L22" s="104"/>
      <c r="M22" s="104"/>
      <c r="N22" s="104"/>
      <c r="O22" s="104"/>
      <c r="P22" s="104"/>
      <c r="Q22" s="104"/>
      <c r="R22" s="216"/>
      <c r="S22" s="104"/>
      <c r="T22" s="106">
        <f t="shared" si="0"/>
        <v>0</v>
      </c>
    </row>
    <row r="23" spans="1:20">
      <c r="A23" s="102" t="s">
        <v>165</v>
      </c>
      <c r="B23" s="642" t="s">
        <v>415</v>
      </c>
      <c r="C23" s="643"/>
      <c r="D23" s="643"/>
      <c r="E23" s="643"/>
      <c r="F23" s="643"/>
      <c r="G23" s="643"/>
      <c r="H23" s="103" t="s">
        <v>416</v>
      </c>
      <c r="I23" s="104"/>
      <c r="J23" s="104"/>
      <c r="K23" s="104"/>
      <c r="L23" s="104"/>
      <c r="M23" s="104"/>
      <c r="N23" s="104"/>
      <c r="O23" s="104"/>
      <c r="P23" s="104"/>
      <c r="Q23" s="104"/>
      <c r="R23" s="216"/>
      <c r="S23" s="104"/>
      <c r="T23" s="106">
        <f t="shared" si="0"/>
        <v>0</v>
      </c>
    </row>
    <row r="24" spans="1:20">
      <c r="A24" s="102" t="s">
        <v>167</v>
      </c>
      <c r="B24" s="646" t="s">
        <v>417</v>
      </c>
      <c r="C24" s="647"/>
      <c r="D24" s="647"/>
      <c r="E24" s="647"/>
      <c r="F24" s="647"/>
      <c r="G24" s="647"/>
      <c r="H24" s="103" t="s">
        <v>418</v>
      </c>
      <c r="I24" s="104"/>
      <c r="J24" s="104"/>
      <c r="K24" s="104"/>
      <c r="L24" s="104"/>
      <c r="M24" s="104"/>
      <c r="N24" s="104"/>
      <c r="O24" s="104"/>
      <c r="P24" s="104"/>
      <c r="Q24" s="104"/>
      <c r="R24" s="216"/>
      <c r="S24" s="104"/>
      <c r="T24" s="106">
        <f t="shared" si="0"/>
        <v>0</v>
      </c>
    </row>
    <row r="25" spans="1:20">
      <c r="A25" s="102" t="s">
        <v>169</v>
      </c>
      <c r="B25" s="646" t="s">
        <v>419</v>
      </c>
      <c r="C25" s="647"/>
      <c r="D25" s="647"/>
      <c r="E25" s="647"/>
      <c r="F25" s="647"/>
      <c r="G25" s="647"/>
      <c r="H25" s="103" t="s">
        <v>420</v>
      </c>
      <c r="I25" s="104"/>
      <c r="J25" s="104"/>
      <c r="K25" s="104"/>
      <c r="L25" s="104"/>
      <c r="M25" s="104"/>
      <c r="N25" s="104"/>
      <c r="O25" s="104"/>
      <c r="P25" s="104"/>
      <c r="Q25" s="104"/>
      <c r="R25" s="216"/>
      <c r="S25" s="104"/>
      <c r="T25" s="106">
        <f t="shared" si="0"/>
        <v>0</v>
      </c>
    </row>
    <row r="26" spans="1:20">
      <c r="A26" s="107" t="s">
        <v>172</v>
      </c>
      <c r="B26" s="665" t="s">
        <v>421</v>
      </c>
      <c r="C26" s="666"/>
      <c r="D26" s="666"/>
      <c r="E26" s="666"/>
      <c r="F26" s="666"/>
      <c r="G26" s="666"/>
      <c r="H26" s="108" t="s">
        <v>422</v>
      </c>
      <c r="I26" s="104">
        <f>SUM(I22:I25)</f>
        <v>0</v>
      </c>
      <c r="J26" s="104">
        <f>SUM(J22:J25)</f>
        <v>0</v>
      </c>
      <c r="K26" s="104">
        <f t="shared" ref="K26:S26" si="4">SUM(K22:K25)</f>
        <v>0</v>
      </c>
      <c r="L26" s="104">
        <f t="shared" si="4"/>
        <v>0</v>
      </c>
      <c r="M26" s="104">
        <f t="shared" si="4"/>
        <v>0</v>
      </c>
      <c r="N26" s="104">
        <f t="shared" si="4"/>
        <v>0</v>
      </c>
      <c r="O26" s="104">
        <f t="shared" si="4"/>
        <v>0</v>
      </c>
      <c r="P26" s="104">
        <f t="shared" si="4"/>
        <v>0</v>
      </c>
      <c r="Q26" s="104">
        <f t="shared" si="4"/>
        <v>0</v>
      </c>
      <c r="R26" s="216">
        <f t="shared" si="4"/>
        <v>0</v>
      </c>
      <c r="S26" s="216">
        <f t="shared" si="4"/>
        <v>0</v>
      </c>
      <c r="T26" s="109">
        <f t="shared" si="0"/>
        <v>0</v>
      </c>
    </row>
    <row r="27" spans="1:20">
      <c r="A27" s="102" t="s">
        <v>175</v>
      </c>
      <c r="B27" s="642" t="s">
        <v>423</v>
      </c>
      <c r="C27" s="643"/>
      <c r="D27" s="643"/>
      <c r="E27" s="643"/>
      <c r="F27" s="643"/>
      <c r="G27" s="643"/>
      <c r="H27" s="103" t="s">
        <v>424</v>
      </c>
      <c r="I27" s="105"/>
      <c r="J27" s="105"/>
      <c r="K27" s="105"/>
      <c r="L27" s="105"/>
      <c r="M27" s="105"/>
      <c r="N27" s="105"/>
      <c r="O27" s="105"/>
      <c r="P27" s="105"/>
      <c r="Q27" s="105"/>
      <c r="R27" s="217"/>
      <c r="S27" s="104">
        <f>SUM(S20+S25+S26)</f>
        <v>0</v>
      </c>
      <c r="T27" s="106">
        <f t="shared" si="0"/>
        <v>0</v>
      </c>
    </row>
    <row r="28" spans="1:20">
      <c r="A28" s="107" t="s">
        <v>178</v>
      </c>
      <c r="B28" s="665" t="s">
        <v>425</v>
      </c>
      <c r="C28" s="666"/>
      <c r="D28" s="666"/>
      <c r="E28" s="666"/>
      <c r="F28" s="666"/>
      <c r="G28" s="666"/>
      <c r="H28" s="108" t="s">
        <v>426</v>
      </c>
      <c r="I28" s="104">
        <f>SUM(I21+I26+I27)</f>
        <v>0</v>
      </c>
      <c r="J28" s="104">
        <f>SUM(J21+J26+J27)</f>
        <v>0</v>
      </c>
      <c r="K28" s="104">
        <f t="shared" ref="K28:R28" si="5">SUM(K21+K26+K27)</f>
        <v>0</v>
      </c>
      <c r="L28" s="104">
        <f t="shared" si="5"/>
        <v>0</v>
      </c>
      <c r="M28" s="104">
        <f t="shared" si="5"/>
        <v>0</v>
      </c>
      <c r="N28" s="104">
        <f t="shared" si="5"/>
        <v>0</v>
      </c>
      <c r="O28" s="104">
        <f t="shared" si="5"/>
        <v>0</v>
      </c>
      <c r="P28" s="104">
        <f t="shared" si="5"/>
        <v>0</v>
      </c>
      <c r="Q28" s="104">
        <f t="shared" si="5"/>
        <v>0</v>
      </c>
      <c r="R28" s="216">
        <f t="shared" si="5"/>
        <v>0</v>
      </c>
      <c r="S28" s="104">
        <f>SUM(S21+S26+S27)</f>
        <v>426956669</v>
      </c>
      <c r="T28" s="109">
        <f t="shared" si="0"/>
        <v>426956669</v>
      </c>
    </row>
    <row r="29" spans="1:20">
      <c r="A29" s="99"/>
      <c r="B29" s="667" t="s">
        <v>658</v>
      </c>
      <c r="C29" s="667"/>
      <c r="D29" s="667"/>
      <c r="E29" s="667"/>
      <c r="F29" s="667"/>
      <c r="G29" s="667"/>
      <c r="H29" s="110"/>
      <c r="I29" s="111">
        <f>SUM('3.2.1 költségvetési kiadások'!W95+'3.2.1 finanszírozási kiadás'!I28)</f>
        <v>599270408</v>
      </c>
      <c r="J29" s="111">
        <f>SUM('3.2.1 költségvetési kiadások'!X95+'3.2.1 finanszírozási kiadás'!J28)</f>
        <v>481871277</v>
      </c>
      <c r="K29" s="111">
        <f>SUM('3.2.1 költségvetési kiadások'!Y95+'3.2.1 finanszírozási kiadás'!K28)</f>
        <v>650610622</v>
      </c>
      <c r="L29" s="111">
        <f>SUM('3.2.1 költségvetési kiadások'!Z95+'3.2.1 finanszírozási kiadás'!L28)</f>
        <v>102815870</v>
      </c>
      <c r="M29" s="111">
        <f>SUM('3.2.1 költségvetési kiadások'!AA95+'3.2.1 finanszírozási kiadás'!M28)</f>
        <v>128867038</v>
      </c>
      <c r="N29" s="111">
        <f>SUM('3.2.1 költségvetési kiadások'!AB95+'3.2.1 finanszírozási kiadás'!N28)</f>
        <v>1252820031</v>
      </c>
      <c r="O29" s="111">
        <f>SUM('3.2.1 költségvetési kiadások'!AC95+'3.2.1 finanszírozási kiadás'!O28)</f>
        <v>287410362</v>
      </c>
      <c r="P29" s="111">
        <f>SUM('3.2.1 költségvetési kiadások'!AD95+'3.2.1 finanszírozási kiadás'!P28)</f>
        <v>23540000</v>
      </c>
      <c r="Q29" s="111">
        <f>SUM('3.2.1 költségvetési kiadások'!AE95+'3.2.1 finanszírozási kiadás'!Q28)</f>
        <v>444877630</v>
      </c>
      <c r="R29" s="111">
        <f>SUM('3.2.1 költségvetési kiadások'!AF95+'3.2.1 finanszírozási kiadás'!R28)</f>
        <v>66346000</v>
      </c>
      <c r="S29" s="111">
        <f>SUM('3.2.1 költségvetési kiadások'!AG95+'3.2.1 finanszírozási kiadás'!S28)</f>
        <v>2075577433</v>
      </c>
      <c r="T29" s="218">
        <f t="shared" si="0"/>
        <v>6114006671</v>
      </c>
    </row>
  </sheetData>
  <mergeCells count="42">
    <mergeCell ref="B12:G12"/>
    <mergeCell ref="B13:G13"/>
    <mergeCell ref="B14:G14"/>
    <mergeCell ref="B15:G15"/>
    <mergeCell ref="A1:T1"/>
    <mergeCell ref="I2:S2"/>
    <mergeCell ref="I3:I4"/>
    <mergeCell ref="J3:J4"/>
    <mergeCell ref="K3:K4"/>
    <mergeCell ref="L3:L4"/>
    <mergeCell ref="M3:M4"/>
    <mergeCell ref="A2:A4"/>
    <mergeCell ref="B11:G11"/>
    <mergeCell ref="B5:G5"/>
    <mergeCell ref="R3:R4"/>
    <mergeCell ref="S3:S4"/>
    <mergeCell ref="B16:G16"/>
    <mergeCell ref="B17:G17"/>
    <mergeCell ref="B28:G28"/>
    <mergeCell ref="B29:G29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T3:T4"/>
    <mergeCell ref="B2:G4"/>
    <mergeCell ref="H2:H4"/>
    <mergeCell ref="N3:N4"/>
    <mergeCell ref="O3:O4"/>
    <mergeCell ref="P3:P4"/>
    <mergeCell ref="Q3:Q4"/>
    <mergeCell ref="B6:G6"/>
    <mergeCell ref="B7:G7"/>
    <mergeCell ref="B8:G8"/>
    <mergeCell ref="B9:G9"/>
    <mergeCell ref="B10:G10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&amp;C&amp;"Arial CE,Félkövér"&amp;11 3.2.1 Költségvetési kiadások - rovatonkénti lebontásban - finanszírozási kiadások &amp;RAdatok Ft-ban</oddHeader>
    <oddFooter>&amp;C&amp;Z&amp;F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L64"/>
  <sheetViews>
    <sheetView view="pageLayout" zoomScale="84" zoomScaleSheetLayoutView="96" zoomScalePageLayoutView="84" workbookViewId="0">
      <selection activeCell="A34" sqref="A34"/>
    </sheetView>
  </sheetViews>
  <sheetFormatPr defaultColWidth="36.44140625" defaultRowHeight="14.25" customHeight="1"/>
  <cols>
    <col min="1" max="1" width="66" style="31" customWidth="1"/>
    <col min="2" max="3" width="14.44140625" style="31" customWidth="1"/>
    <col min="4" max="5" width="14.33203125" style="31" customWidth="1"/>
    <col min="6" max="7" width="14.88671875" style="31" customWidth="1"/>
    <col min="8" max="9" width="12.88671875" style="31" customWidth="1"/>
    <col min="10" max="10" width="14.109375" style="420" customWidth="1"/>
    <col min="11" max="11" width="10.5546875" style="420" customWidth="1"/>
    <col min="12" max="12" width="14.5546875" style="420" customWidth="1"/>
    <col min="13" max="16384" width="36.44140625" style="31"/>
  </cols>
  <sheetData>
    <row r="1" spans="1:12" s="30" customFormat="1" ht="14.25" customHeight="1">
      <c r="A1" s="682" t="s">
        <v>497</v>
      </c>
      <c r="B1" s="685" t="s">
        <v>5</v>
      </c>
      <c r="C1" s="686"/>
      <c r="D1" s="685" t="s">
        <v>83</v>
      </c>
      <c r="E1" s="686"/>
      <c r="F1" s="685" t="s">
        <v>3</v>
      </c>
      <c r="G1" s="686"/>
      <c r="H1" s="685" t="s">
        <v>84</v>
      </c>
      <c r="I1" s="686"/>
      <c r="J1" s="677" t="s">
        <v>2</v>
      </c>
      <c r="K1" s="678"/>
      <c r="L1" s="679" t="s">
        <v>6</v>
      </c>
    </row>
    <row r="2" spans="1:12" s="30" customFormat="1" ht="14.25" customHeight="1">
      <c r="A2" s="683"/>
      <c r="B2" s="402" t="s">
        <v>812</v>
      </c>
      <c r="C2" s="402" t="s">
        <v>864</v>
      </c>
      <c r="D2" s="402" t="s">
        <v>812</v>
      </c>
      <c r="E2" s="402" t="s">
        <v>864</v>
      </c>
      <c r="F2" s="402" t="s">
        <v>812</v>
      </c>
      <c r="G2" s="402" t="s">
        <v>864</v>
      </c>
      <c r="H2" s="402" t="s">
        <v>812</v>
      </c>
      <c r="I2" s="402" t="s">
        <v>864</v>
      </c>
      <c r="J2" s="417" t="s">
        <v>812</v>
      </c>
      <c r="K2" s="417" t="s">
        <v>864</v>
      </c>
      <c r="L2" s="680"/>
    </row>
    <row r="3" spans="1:12" s="30" customFormat="1" ht="14.25" customHeight="1">
      <c r="A3" s="684"/>
      <c r="B3" s="403" t="s">
        <v>588</v>
      </c>
      <c r="C3" s="403" t="s">
        <v>22</v>
      </c>
      <c r="D3" s="403" t="s">
        <v>588</v>
      </c>
      <c r="E3" s="403" t="s">
        <v>22</v>
      </c>
      <c r="F3" s="403" t="s">
        <v>588</v>
      </c>
      <c r="G3" s="403" t="s">
        <v>22</v>
      </c>
      <c r="H3" s="403" t="s">
        <v>588</v>
      </c>
      <c r="I3" s="403" t="s">
        <v>22</v>
      </c>
      <c r="J3" s="418" t="s">
        <v>22</v>
      </c>
      <c r="K3" s="418" t="s">
        <v>22</v>
      </c>
      <c r="L3" s="681"/>
    </row>
    <row r="4" spans="1:12" ht="14.4" customHeight="1">
      <c r="A4" s="486" t="s">
        <v>562</v>
      </c>
      <c r="B4" s="404"/>
      <c r="C4" s="404"/>
      <c r="D4" s="404"/>
      <c r="E4" s="404"/>
      <c r="F4" s="405">
        <v>1067000</v>
      </c>
      <c r="G4" s="405"/>
      <c r="H4" s="406"/>
      <c r="I4" s="406"/>
      <c r="J4" s="405">
        <f t="shared" ref="J4:K25" si="0">SUM(B4+D4+F4+H4)</f>
        <v>1067000</v>
      </c>
      <c r="K4" s="405">
        <f t="shared" si="0"/>
        <v>0</v>
      </c>
      <c r="L4" s="419"/>
    </row>
    <row r="5" spans="1:12" ht="14.25" customHeight="1">
      <c r="A5" s="532" t="s">
        <v>563</v>
      </c>
      <c r="B5" s="404"/>
      <c r="C5" s="404"/>
      <c r="D5" s="404"/>
      <c r="E5" s="404"/>
      <c r="F5" s="407">
        <v>1067000</v>
      </c>
      <c r="G5" s="407"/>
      <c r="H5" s="404"/>
      <c r="I5" s="404"/>
      <c r="J5" s="405">
        <f t="shared" si="0"/>
        <v>1067000</v>
      </c>
      <c r="K5" s="405">
        <f t="shared" si="0"/>
        <v>0</v>
      </c>
      <c r="L5" s="419"/>
    </row>
    <row r="6" spans="1:12" ht="8.25" customHeight="1">
      <c r="A6" s="532"/>
      <c r="B6" s="404"/>
      <c r="C6" s="404"/>
      <c r="D6" s="404"/>
      <c r="E6" s="404"/>
      <c r="F6" s="407"/>
      <c r="G6" s="407"/>
      <c r="H6" s="404"/>
      <c r="I6" s="404"/>
      <c r="J6" s="405"/>
      <c r="K6" s="405"/>
      <c r="L6" s="419"/>
    </row>
    <row r="7" spans="1:12" ht="14.25" customHeight="1">
      <c r="A7" s="486" t="s">
        <v>462</v>
      </c>
      <c r="B7" s="404"/>
      <c r="C7" s="404"/>
      <c r="D7" s="404"/>
      <c r="E7" s="404"/>
      <c r="F7" s="407"/>
      <c r="G7" s="407"/>
      <c r="H7" s="406">
        <v>10000000</v>
      </c>
      <c r="I7" s="406">
        <v>10000000</v>
      </c>
      <c r="J7" s="405">
        <f t="shared" si="0"/>
        <v>10000000</v>
      </c>
      <c r="K7" s="405">
        <f t="shared" si="0"/>
        <v>10000000</v>
      </c>
      <c r="L7" s="419"/>
    </row>
    <row r="8" spans="1:12" ht="14.25" customHeight="1">
      <c r="A8" s="532" t="s">
        <v>549</v>
      </c>
      <c r="B8" s="404"/>
      <c r="C8" s="404"/>
      <c r="D8" s="404"/>
      <c r="E8" s="404"/>
      <c r="F8" s="407"/>
      <c r="G8" s="407"/>
      <c r="H8" s="404">
        <v>10000000</v>
      </c>
      <c r="I8" s="404">
        <v>10000000</v>
      </c>
      <c r="J8" s="405">
        <f t="shared" si="0"/>
        <v>10000000</v>
      </c>
      <c r="K8" s="405">
        <f t="shared" si="0"/>
        <v>10000000</v>
      </c>
      <c r="L8" s="419"/>
    </row>
    <row r="9" spans="1:12" ht="11.4" customHeight="1">
      <c r="A9" s="532"/>
      <c r="B9" s="404"/>
      <c r="C9" s="404"/>
      <c r="D9" s="404"/>
      <c r="E9" s="404"/>
      <c r="F9" s="407"/>
      <c r="G9" s="407"/>
      <c r="H9" s="404"/>
      <c r="I9" s="404"/>
      <c r="J9" s="405"/>
      <c r="K9" s="405"/>
      <c r="L9" s="419"/>
    </row>
    <row r="10" spans="1:12" ht="15.6" customHeight="1">
      <c r="A10" s="530" t="s">
        <v>463</v>
      </c>
      <c r="B10" s="405">
        <f t="shared" ref="B10" si="1">B18+B20+B21</f>
        <v>456184</v>
      </c>
      <c r="C10" s="405">
        <v>518620</v>
      </c>
      <c r="D10" s="405">
        <f t="shared" ref="D10" si="2">D18+D20+D21</f>
        <v>59304</v>
      </c>
      <c r="E10" s="405">
        <v>67421</v>
      </c>
      <c r="F10" s="405">
        <f>(F11+F12+F13+F14+F15+F16+F17+F18+F19+F20+F21)</f>
        <v>2938280</v>
      </c>
      <c r="G10" s="405">
        <v>4079040</v>
      </c>
      <c r="H10" s="406"/>
      <c r="I10" s="406"/>
      <c r="J10" s="405">
        <f t="shared" si="0"/>
        <v>3453768</v>
      </c>
      <c r="K10" s="405">
        <f t="shared" si="0"/>
        <v>4665081</v>
      </c>
      <c r="L10" s="432"/>
    </row>
    <row r="11" spans="1:12" ht="14.25" customHeight="1">
      <c r="A11" s="532" t="s">
        <v>85</v>
      </c>
      <c r="B11" s="407"/>
      <c r="C11" s="407"/>
      <c r="D11" s="407"/>
      <c r="E11" s="407"/>
      <c r="F11" s="407"/>
      <c r="G11" s="407"/>
      <c r="H11" s="404"/>
      <c r="I11" s="404"/>
      <c r="J11" s="405">
        <f t="shared" si="0"/>
        <v>0</v>
      </c>
      <c r="K11" s="405">
        <f t="shared" si="0"/>
        <v>0</v>
      </c>
      <c r="L11" s="431" t="s">
        <v>818</v>
      </c>
    </row>
    <row r="12" spans="1:12" ht="14.25" customHeight="1">
      <c r="A12" s="532" t="s">
        <v>464</v>
      </c>
      <c r="B12" s="407"/>
      <c r="C12" s="407"/>
      <c r="D12" s="407"/>
      <c r="E12" s="407"/>
      <c r="F12" s="407"/>
      <c r="G12" s="407">
        <v>1000000</v>
      </c>
      <c r="H12" s="404"/>
      <c r="I12" s="404"/>
      <c r="J12" s="405">
        <f t="shared" si="0"/>
        <v>0</v>
      </c>
      <c r="K12" s="405">
        <f t="shared" si="0"/>
        <v>1000000</v>
      </c>
      <c r="L12" s="419"/>
    </row>
    <row r="13" spans="1:12" ht="16.2" customHeight="1">
      <c r="A13" s="532" t="s">
        <v>671</v>
      </c>
      <c r="B13" s="407"/>
      <c r="C13" s="407"/>
      <c r="D13" s="407"/>
      <c r="E13" s="407"/>
      <c r="F13" s="407">
        <v>300000</v>
      </c>
      <c r="G13" s="407">
        <v>300000</v>
      </c>
      <c r="H13" s="404"/>
      <c r="I13" s="404"/>
      <c r="J13" s="405">
        <f t="shared" si="0"/>
        <v>300000</v>
      </c>
      <c r="K13" s="405">
        <f t="shared" si="0"/>
        <v>300000</v>
      </c>
      <c r="L13" s="419"/>
    </row>
    <row r="14" spans="1:12" ht="14.25" customHeight="1">
      <c r="A14" s="532" t="s">
        <v>465</v>
      </c>
      <c r="B14" s="407"/>
      <c r="C14" s="407"/>
      <c r="D14" s="407"/>
      <c r="E14" s="407"/>
      <c r="F14" s="407">
        <v>500000</v>
      </c>
      <c r="G14" s="407">
        <v>500000</v>
      </c>
      <c r="H14" s="404"/>
      <c r="I14" s="404"/>
      <c r="J14" s="405">
        <f t="shared" si="0"/>
        <v>500000</v>
      </c>
      <c r="K14" s="405">
        <f t="shared" si="0"/>
        <v>500000</v>
      </c>
      <c r="L14" s="419"/>
    </row>
    <row r="15" spans="1:12" ht="14.25" customHeight="1">
      <c r="A15" s="532" t="s">
        <v>466</v>
      </c>
      <c r="B15" s="407"/>
      <c r="C15" s="407"/>
      <c r="D15" s="407"/>
      <c r="E15" s="407"/>
      <c r="F15" s="407">
        <v>100000</v>
      </c>
      <c r="G15" s="407">
        <v>100000</v>
      </c>
      <c r="H15" s="404"/>
      <c r="I15" s="404"/>
      <c r="J15" s="405">
        <f t="shared" si="0"/>
        <v>100000</v>
      </c>
      <c r="K15" s="405">
        <f t="shared" si="0"/>
        <v>100000</v>
      </c>
      <c r="L15" s="419"/>
    </row>
    <row r="16" spans="1:12" ht="14.25" customHeight="1">
      <c r="A16" s="532" t="s">
        <v>467</v>
      </c>
      <c r="B16" s="407"/>
      <c r="C16" s="407"/>
      <c r="D16" s="407"/>
      <c r="E16" s="407"/>
      <c r="F16" s="407">
        <v>100000</v>
      </c>
      <c r="G16" s="407">
        <v>100000</v>
      </c>
      <c r="H16" s="404"/>
      <c r="I16" s="404"/>
      <c r="J16" s="405">
        <f t="shared" si="0"/>
        <v>100000</v>
      </c>
      <c r="K16" s="405">
        <f t="shared" si="0"/>
        <v>100000</v>
      </c>
      <c r="L16" s="419"/>
    </row>
    <row r="17" spans="1:12" ht="14.25" customHeight="1">
      <c r="A17" s="532" t="s">
        <v>499</v>
      </c>
      <c r="B17" s="407"/>
      <c r="C17" s="407"/>
      <c r="D17" s="407"/>
      <c r="E17" s="407"/>
      <c r="F17" s="407"/>
      <c r="G17" s="407"/>
      <c r="H17" s="404"/>
      <c r="I17" s="404"/>
      <c r="J17" s="405">
        <f t="shared" si="0"/>
        <v>0</v>
      </c>
      <c r="K17" s="405">
        <f t="shared" si="0"/>
        <v>0</v>
      </c>
      <c r="L17" s="419"/>
    </row>
    <row r="18" spans="1:12" ht="14.25" customHeight="1">
      <c r="A18" s="533" t="s">
        <v>871</v>
      </c>
      <c r="B18" s="405"/>
      <c r="C18" s="405"/>
      <c r="D18" s="405"/>
      <c r="E18" s="405"/>
      <c r="F18" s="407">
        <v>938280</v>
      </c>
      <c r="G18" s="407">
        <v>1079040</v>
      </c>
      <c r="H18" s="404"/>
      <c r="I18" s="404"/>
      <c r="J18" s="405">
        <f t="shared" si="0"/>
        <v>938280</v>
      </c>
      <c r="K18" s="405">
        <f t="shared" si="0"/>
        <v>1079040</v>
      </c>
      <c r="L18" s="419"/>
    </row>
    <row r="19" spans="1:12" ht="14.25" customHeight="1">
      <c r="A19" s="533" t="s">
        <v>690</v>
      </c>
      <c r="B19" s="407"/>
      <c r="C19" s="407"/>
      <c r="D19" s="407"/>
      <c r="E19" s="407"/>
      <c r="F19" s="407">
        <v>1000000</v>
      </c>
      <c r="G19" s="407">
        <v>1000000</v>
      </c>
      <c r="H19" s="404"/>
      <c r="I19" s="404"/>
      <c r="J19" s="405">
        <f t="shared" si="0"/>
        <v>1000000</v>
      </c>
      <c r="K19" s="405">
        <f t="shared" si="0"/>
        <v>1000000</v>
      </c>
      <c r="L19" s="419"/>
    </row>
    <row r="20" spans="1:12" ht="14.25" customHeight="1">
      <c r="A20" s="533" t="s">
        <v>872</v>
      </c>
      <c r="B20" s="405">
        <v>416184</v>
      </c>
      <c r="C20" s="405">
        <v>478620</v>
      </c>
      <c r="D20" s="405">
        <v>54104</v>
      </c>
      <c r="E20" s="405">
        <v>62221</v>
      </c>
      <c r="F20" s="404"/>
      <c r="G20" s="404"/>
      <c r="H20" s="404"/>
      <c r="I20" s="404"/>
      <c r="J20" s="405">
        <f t="shared" si="0"/>
        <v>470288</v>
      </c>
      <c r="K20" s="405">
        <f t="shared" si="0"/>
        <v>540841</v>
      </c>
      <c r="L20" s="419"/>
    </row>
    <row r="21" spans="1:12" ht="14.25" customHeight="1">
      <c r="A21" s="533" t="s">
        <v>564</v>
      </c>
      <c r="B21" s="405">
        <v>40000</v>
      </c>
      <c r="C21" s="405">
        <v>40000</v>
      </c>
      <c r="D21" s="405">
        <v>5200</v>
      </c>
      <c r="E21" s="405">
        <v>5200</v>
      </c>
      <c r="F21" s="404"/>
      <c r="G21" s="404"/>
      <c r="H21" s="404"/>
      <c r="I21" s="404"/>
      <c r="J21" s="405">
        <f t="shared" si="0"/>
        <v>45200</v>
      </c>
      <c r="K21" s="405">
        <f t="shared" si="0"/>
        <v>45200</v>
      </c>
      <c r="L21" s="419"/>
    </row>
    <row r="22" spans="1:12" ht="15" customHeight="1">
      <c r="A22" s="533" t="s">
        <v>935</v>
      </c>
      <c r="B22" s="404"/>
      <c r="C22" s="404"/>
      <c r="D22" s="404"/>
      <c r="E22" s="404"/>
      <c r="F22" s="405"/>
      <c r="G22" s="405">
        <v>2400000</v>
      </c>
      <c r="H22" s="404"/>
      <c r="I22" s="404"/>
      <c r="J22" s="405">
        <f t="shared" si="0"/>
        <v>0</v>
      </c>
      <c r="K22" s="405">
        <f t="shared" si="0"/>
        <v>2400000</v>
      </c>
      <c r="L22" s="419"/>
    </row>
    <row r="23" spans="1:12" ht="15" customHeight="1">
      <c r="A23" s="534" t="s">
        <v>589</v>
      </c>
      <c r="B23" s="404"/>
      <c r="C23" s="404"/>
      <c r="D23" s="404"/>
      <c r="E23" s="404"/>
      <c r="F23" s="405">
        <v>3000000</v>
      </c>
      <c r="G23" s="405">
        <v>3000000</v>
      </c>
      <c r="H23" s="404"/>
      <c r="I23" s="404"/>
      <c r="J23" s="405">
        <f t="shared" si="0"/>
        <v>3000000</v>
      </c>
      <c r="K23" s="405">
        <f t="shared" si="0"/>
        <v>3000000</v>
      </c>
      <c r="L23" s="419"/>
    </row>
    <row r="24" spans="1:12" ht="14.25" customHeight="1">
      <c r="A24" s="533" t="s">
        <v>718</v>
      </c>
      <c r="B24" s="404"/>
      <c r="C24" s="404"/>
      <c r="D24" s="404"/>
      <c r="E24" s="404"/>
      <c r="F24" s="407">
        <v>3000000</v>
      </c>
      <c r="G24" s="407">
        <v>3000000</v>
      </c>
      <c r="H24" s="404"/>
      <c r="I24" s="404"/>
      <c r="J24" s="405">
        <f t="shared" si="0"/>
        <v>3000000</v>
      </c>
      <c r="K24" s="405">
        <f t="shared" si="0"/>
        <v>3000000</v>
      </c>
      <c r="L24" s="419"/>
    </row>
    <row r="25" spans="1:12" ht="12.6" customHeight="1">
      <c r="A25" s="533" t="s">
        <v>719</v>
      </c>
      <c r="B25" s="404"/>
      <c r="C25" s="404"/>
      <c r="D25" s="404"/>
      <c r="E25" s="404"/>
      <c r="F25" s="407"/>
      <c r="G25" s="407"/>
      <c r="H25" s="404"/>
      <c r="I25" s="404"/>
      <c r="J25" s="405">
        <f t="shared" si="0"/>
        <v>0</v>
      </c>
      <c r="K25" s="405">
        <f t="shared" si="0"/>
        <v>0</v>
      </c>
      <c r="L25" s="419"/>
    </row>
    <row r="26" spans="1:12" ht="8.4" customHeight="1">
      <c r="A26" s="533"/>
      <c r="B26" s="404"/>
      <c r="C26" s="404"/>
      <c r="D26" s="404"/>
      <c r="E26" s="404"/>
      <c r="F26" s="405"/>
      <c r="G26" s="405"/>
      <c r="H26" s="404"/>
      <c r="I26" s="404"/>
      <c r="J26" s="405"/>
      <c r="K26" s="405"/>
      <c r="L26" s="419"/>
    </row>
    <row r="27" spans="1:12" ht="16.2" customHeight="1">
      <c r="A27" s="486" t="s">
        <v>468</v>
      </c>
      <c r="B27" s="404"/>
      <c r="C27" s="404"/>
      <c r="D27" s="404"/>
      <c r="E27" s="404"/>
      <c r="F27" s="405"/>
      <c r="G27" s="405"/>
      <c r="H27" s="405">
        <v>10000000</v>
      </c>
      <c r="I27" s="405">
        <v>10000000</v>
      </c>
      <c r="J27" s="405">
        <f t="shared" ref="J27:K53" si="3">SUM(B27+D27+F27+H27)</f>
        <v>10000000</v>
      </c>
      <c r="K27" s="405">
        <f t="shared" si="3"/>
        <v>10000000</v>
      </c>
      <c r="L27" s="419"/>
    </row>
    <row r="28" spans="1:12" ht="14.25" customHeight="1">
      <c r="A28" s="532" t="s">
        <v>469</v>
      </c>
      <c r="B28" s="404"/>
      <c r="C28" s="404"/>
      <c r="D28" s="404"/>
      <c r="E28" s="404"/>
      <c r="F28" s="407"/>
      <c r="G28" s="407"/>
      <c r="H28" s="407">
        <v>5000000</v>
      </c>
      <c r="I28" s="407">
        <v>5000000</v>
      </c>
      <c r="J28" s="405">
        <f t="shared" si="3"/>
        <v>5000000</v>
      </c>
      <c r="K28" s="405">
        <f t="shared" si="3"/>
        <v>5000000</v>
      </c>
      <c r="L28" s="419"/>
    </row>
    <row r="29" spans="1:12" ht="14.25" customHeight="1">
      <c r="A29" s="532" t="s">
        <v>470</v>
      </c>
      <c r="B29" s="404"/>
      <c r="C29" s="404"/>
      <c r="D29" s="404"/>
      <c r="E29" s="404"/>
      <c r="F29" s="407"/>
      <c r="G29" s="407"/>
      <c r="H29" s="407">
        <v>5000000</v>
      </c>
      <c r="I29" s="407">
        <v>5000000</v>
      </c>
      <c r="J29" s="405">
        <f t="shared" si="3"/>
        <v>5000000</v>
      </c>
      <c r="K29" s="405">
        <f t="shared" si="3"/>
        <v>5000000</v>
      </c>
      <c r="L29" s="419"/>
    </row>
    <row r="30" spans="1:12" ht="8.25" customHeight="1">
      <c r="A30" s="532"/>
      <c r="B30" s="404"/>
      <c r="C30" s="404"/>
      <c r="D30" s="404"/>
      <c r="E30" s="404"/>
      <c r="F30" s="407"/>
      <c r="G30" s="407"/>
      <c r="H30" s="407"/>
      <c r="I30" s="407"/>
      <c r="J30" s="405"/>
      <c r="K30" s="405"/>
      <c r="L30" s="419"/>
    </row>
    <row r="31" spans="1:12" s="485" customFormat="1" ht="33.6" customHeight="1">
      <c r="A31" s="530" t="s">
        <v>845</v>
      </c>
      <c r="B31" s="404"/>
      <c r="C31" s="404"/>
      <c r="D31" s="404"/>
      <c r="E31" s="404"/>
      <c r="F31" s="405">
        <v>120000</v>
      </c>
      <c r="G31" s="405">
        <v>120000</v>
      </c>
      <c r="H31" s="407"/>
      <c r="I31" s="407"/>
      <c r="J31" s="405">
        <f t="shared" si="3"/>
        <v>120000</v>
      </c>
      <c r="K31" s="405">
        <f t="shared" si="3"/>
        <v>120000</v>
      </c>
      <c r="L31" s="419"/>
    </row>
    <row r="32" spans="1:12" ht="32.4" customHeight="1">
      <c r="A32" s="535" t="s">
        <v>471</v>
      </c>
      <c r="B32" s="404"/>
      <c r="C32" s="404"/>
      <c r="D32" s="404"/>
      <c r="E32" s="404"/>
      <c r="F32" s="407">
        <v>120000</v>
      </c>
      <c r="G32" s="407">
        <v>120000</v>
      </c>
      <c r="H32" s="407"/>
      <c r="I32" s="407"/>
      <c r="J32" s="405">
        <f t="shared" si="3"/>
        <v>120000</v>
      </c>
      <c r="K32" s="405">
        <f t="shared" si="3"/>
        <v>120000</v>
      </c>
      <c r="L32" s="419"/>
    </row>
    <row r="33" spans="1:12" s="32" customFormat="1" ht="8.4" customHeight="1">
      <c r="A33" s="535"/>
      <c r="B33" s="408"/>
      <c r="C33" s="408"/>
      <c r="D33" s="408"/>
      <c r="E33" s="408"/>
      <c r="F33" s="409"/>
      <c r="G33" s="409"/>
      <c r="H33" s="409"/>
      <c r="I33" s="409"/>
      <c r="J33" s="405"/>
      <c r="K33" s="405"/>
      <c r="L33" s="419"/>
    </row>
    <row r="34" spans="1:12" ht="16.2" customHeight="1">
      <c r="A34" s="537" t="s">
        <v>590</v>
      </c>
      <c r="B34" s="410"/>
      <c r="C34" s="410"/>
      <c r="D34" s="404"/>
      <c r="E34" s="404"/>
      <c r="F34" s="405">
        <v>1100000</v>
      </c>
      <c r="G34" s="405">
        <v>1100000</v>
      </c>
      <c r="H34" s="405">
        <v>1000000</v>
      </c>
      <c r="I34" s="405">
        <v>1000000</v>
      </c>
      <c r="J34" s="405">
        <f t="shared" si="3"/>
        <v>2100000</v>
      </c>
      <c r="K34" s="405">
        <f t="shared" si="3"/>
        <v>2100000</v>
      </c>
      <c r="L34" s="419"/>
    </row>
    <row r="35" spans="1:12" ht="14.25" customHeight="1">
      <c r="A35" s="535" t="s">
        <v>700</v>
      </c>
      <c r="B35" s="410"/>
      <c r="C35" s="410"/>
      <c r="D35" s="404"/>
      <c r="E35" s="404"/>
      <c r="F35" s="405"/>
      <c r="G35" s="405"/>
      <c r="H35" s="407">
        <v>1000000</v>
      </c>
      <c r="I35" s="407">
        <v>1000000</v>
      </c>
      <c r="J35" s="405">
        <f t="shared" si="3"/>
        <v>1000000</v>
      </c>
      <c r="K35" s="405">
        <f t="shared" si="3"/>
        <v>1000000</v>
      </c>
      <c r="L35" s="419"/>
    </row>
    <row r="36" spans="1:12" ht="32.4" customHeight="1">
      <c r="A36" s="535" t="s">
        <v>870</v>
      </c>
      <c r="B36" s="410"/>
      <c r="C36" s="410"/>
      <c r="D36" s="404"/>
      <c r="E36" s="404"/>
      <c r="F36" s="407">
        <v>1100000</v>
      </c>
      <c r="G36" s="407">
        <v>1100000</v>
      </c>
      <c r="H36" s="407"/>
      <c r="I36" s="407"/>
      <c r="J36" s="405">
        <f t="shared" si="3"/>
        <v>1100000</v>
      </c>
      <c r="K36" s="405">
        <f t="shared" si="3"/>
        <v>1100000</v>
      </c>
      <c r="L36" s="419"/>
    </row>
    <row r="37" spans="1:12" ht="12" customHeight="1">
      <c r="A37" s="535"/>
      <c r="B37" s="410"/>
      <c r="C37" s="410"/>
      <c r="D37" s="404"/>
      <c r="E37" s="404"/>
      <c r="F37" s="411"/>
      <c r="G37" s="411"/>
      <c r="H37" s="404"/>
      <c r="I37" s="404"/>
      <c r="J37" s="405"/>
      <c r="K37" s="405"/>
      <c r="L37" s="419"/>
    </row>
    <row r="38" spans="1:12" ht="17.399999999999999" customHeight="1">
      <c r="A38" s="534" t="s">
        <v>78</v>
      </c>
      <c r="B38" s="404"/>
      <c r="C38" s="404"/>
      <c r="D38" s="404"/>
      <c r="E38" s="404"/>
      <c r="F38" s="405"/>
      <c r="G38" s="405"/>
      <c r="H38" s="405">
        <v>38986540</v>
      </c>
      <c r="I38" s="405">
        <v>39437270</v>
      </c>
      <c r="J38" s="405">
        <f t="shared" si="3"/>
        <v>38986540</v>
      </c>
      <c r="K38" s="405">
        <f t="shared" si="3"/>
        <v>39437270</v>
      </c>
      <c r="L38" s="419"/>
    </row>
    <row r="39" spans="1:12" s="32" customFormat="1" ht="14.25" customHeight="1">
      <c r="A39" s="533" t="s">
        <v>86</v>
      </c>
      <c r="B39" s="408"/>
      <c r="C39" s="408"/>
      <c r="D39" s="408"/>
      <c r="E39" s="408"/>
      <c r="F39" s="408"/>
      <c r="G39" s="408"/>
      <c r="H39" s="412">
        <v>2500000</v>
      </c>
      <c r="I39" s="412">
        <v>4000000</v>
      </c>
      <c r="J39" s="405">
        <f t="shared" si="3"/>
        <v>2500000</v>
      </c>
      <c r="K39" s="405">
        <f>SUM(C39+E39+G39+I39)</f>
        <v>4000000</v>
      </c>
      <c r="L39" s="419"/>
    </row>
    <row r="40" spans="1:12" ht="14.25" customHeight="1">
      <c r="A40" s="533" t="s">
        <v>472</v>
      </c>
      <c r="B40" s="211"/>
      <c r="C40" s="211"/>
      <c r="D40" s="211"/>
      <c r="E40" s="211"/>
      <c r="F40" s="211"/>
      <c r="G40" s="211"/>
      <c r="H40" s="413">
        <v>500000</v>
      </c>
      <c r="I40" s="413">
        <v>750000</v>
      </c>
      <c r="J40" s="405">
        <f t="shared" si="3"/>
        <v>500000</v>
      </c>
      <c r="K40" s="405">
        <f t="shared" si="3"/>
        <v>750000</v>
      </c>
      <c r="L40" s="419"/>
    </row>
    <row r="41" spans="1:12" ht="13.5" customHeight="1">
      <c r="A41" s="533" t="s">
        <v>565</v>
      </c>
      <c r="B41" s="211"/>
      <c r="C41" s="211"/>
      <c r="D41" s="211"/>
      <c r="E41" s="211"/>
      <c r="F41" s="211"/>
      <c r="G41" s="211"/>
      <c r="H41" s="413">
        <v>500000</v>
      </c>
      <c r="I41" s="413">
        <v>750000</v>
      </c>
      <c r="J41" s="405">
        <f t="shared" si="3"/>
        <v>500000</v>
      </c>
      <c r="K41" s="405">
        <f t="shared" si="3"/>
        <v>750000</v>
      </c>
      <c r="L41" s="419"/>
    </row>
    <row r="42" spans="1:12" ht="14.25" customHeight="1">
      <c r="A42" s="533" t="s">
        <v>591</v>
      </c>
      <c r="B42" s="211"/>
      <c r="C42" s="211"/>
      <c r="D42" s="211"/>
      <c r="E42" s="211"/>
      <c r="F42" s="211"/>
      <c r="G42" s="211"/>
      <c r="H42" s="413">
        <v>200000</v>
      </c>
      <c r="I42" s="413">
        <v>300000</v>
      </c>
      <c r="J42" s="405">
        <f t="shared" si="3"/>
        <v>200000</v>
      </c>
      <c r="K42" s="405">
        <f t="shared" si="3"/>
        <v>300000</v>
      </c>
      <c r="L42" s="419"/>
    </row>
    <row r="43" spans="1:12" ht="14.25" customHeight="1">
      <c r="A43" s="533" t="s">
        <v>498</v>
      </c>
      <c r="B43" s="211"/>
      <c r="C43" s="211"/>
      <c r="D43" s="211"/>
      <c r="E43" s="211"/>
      <c r="F43" s="208"/>
      <c r="G43" s="208"/>
      <c r="H43" s="413">
        <v>0</v>
      </c>
      <c r="I43" s="413">
        <v>400000</v>
      </c>
      <c r="J43" s="405">
        <f t="shared" si="3"/>
        <v>0</v>
      </c>
      <c r="K43" s="405">
        <f t="shared" si="3"/>
        <v>400000</v>
      </c>
      <c r="L43" s="419"/>
    </row>
    <row r="44" spans="1:12" ht="14.25" customHeight="1">
      <c r="A44" s="532" t="s">
        <v>500</v>
      </c>
      <c r="B44" s="211"/>
      <c r="C44" s="211"/>
      <c r="D44" s="211"/>
      <c r="E44" s="211"/>
      <c r="F44" s="211"/>
      <c r="G44" s="211"/>
      <c r="H44" s="413">
        <v>600000</v>
      </c>
      <c r="I44" s="413">
        <v>1000000</v>
      </c>
      <c r="J44" s="405">
        <f t="shared" si="3"/>
        <v>600000</v>
      </c>
      <c r="K44" s="405">
        <f t="shared" si="3"/>
        <v>1000000</v>
      </c>
      <c r="L44" s="419"/>
    </row>
    <row r="45" spans="1:12" ht="13.5" customHeight="1">
      <c r="A45" s="533" t="s">
        <v>667</v>
      </c>
      <c r="B45" s="211"/>
      <c r="C45" s="211"/>
      <c r="D45" s="211"/>
      <c r="E45" s="211"/>
      <c r="F45" s="211"/>
      <c r="G45" s="211"/>
      <c r="H45" s="414">
        <v>150000</v>
      </c>
      <c r="I45" s="414">
        <v>150000</v>
      </c>
      <c r="J45" s="405">
        <f t="shared" si="3"/>
        <v>150000</v>
      </c>
      <c r="K45" s="405">
        <f t="shared" si="3"/>
        <v>150000</v>
      </c>
      <c r="L45" s="419"/>
    </row>
    <row r="46" spans="1:12" ht="14.25" customHeight="1">
      <c r="A46" s="536" t="s">
        <v>669</v>
      </c>
      <c r="B46" s="415"/>
      <c r="C46" s="415"/>
      <c r="D46" s="415"/>
      <c r="E46" s="415"/>
      <c r="F46" s="415"/>
      <c r="G46" s="415"/>
      <c r="H46" s="416">
        <v>100000</v>
      </c>
      <c r="I46" s="416">
        <v>200000</v>
      </c>
      <c r="J46" s="405">
        <f t="shared" si="3"/>
        <v>100000</v>
      </c>
      <c r="K46" s="405">
        <f t="shared" si="3"/>
        <v>200000</v>
      </c>
      <c r="L46" s="419"/>
    </row>
    <row r="47" spans="1:12" ht="14.25" customHeight="1">
      <c r="A47" s="536" t="s">
        <v>668</v>
      </c>
      <c r="B47" s="415"/>
      <c r="C47" s="415"/>
      <c r="D47" s="415"/>
      <c r="E47" s="415"/>
      <c r="F47" s="415"/>
      <c r="G47" s="415"/>
      <c r="H47" s="416">
        <v>250000</v>
      </c>
      <c r="I47" s="416">
        <v>350000</v>
      </c>
      <c r="J47" s="405">
        <f t="shared" si="3"/>
        <v>250000</v>
      </c>
      <c r="K47" s="405">
        <f t="shared" si="3"/>
        <v>350000</v>
      </c>
      <c r="L47" s="419"/>
    </row>
    <row r="48" spans="1:12" ht="14.25" customHeight="1">
      <c r="A48" s="536" t="s">
        <v>672</v>
      </c>
      <c r="B48" s="415"/>
      <c r="C48" s="415"/>
      <c r="D48" s="415"/>
      <c r="E48" s="415"/>
      <c r="F48" s="415"/>
      <c r="G48" s="415"/>
      <c r="H48" s="416">
        <v>1000000</v>
      </c>
      <c r="I48" s="416">
        <v>1000000</v>
      </c>
      <c r="J48" s="405">
        <f t="shared" si="3"/>
        <v>1000000</v>
      </c>
      <c r="K48" s="405">
        <f t="shared" si="3"/>
        <v>1000000</v>
      </c>
      <c r="L48" s="419"/>
    </row>
    <row r="49" spans="1:12" ht="14.25" customHeight="1">
      <c r="A49" s="536" t="s">
        <v>673</v>
      </c>
      <c r="B49" s="415"/>
      <c r="C49" s="415"/>
      <c r="D49" s="415"/>
      <c r="E49" s="415"/>
      <c r="F49" s="415"/>
      <c r="G49" s="415"/>
      <c r="H49" s="416">
        <v>2000000</v>
      </c>
      <c r="I49" s="416">
        <v>5000000</v>
      </c>
      <c r="J49" s="405">
        <f t="shared" si="3"/>
        <v>2000000</v>
      </c>
      <c r="K49" s="405">
        <f t="shared" si="3"/>
        <v>5000000</v>
      </c>
      <c r="L49" s="419"/>
    </row>
    <row r="50" spans="1:12" ht="14.25" customHeight="1">
      <c r="A50" s="536" t="s">
        <v>674</v>
      </c>
      <c r="B50" s="415"/>
      <c r="C50" s="415"/>
      <c r="D50" s="415"/>
      <c r="E50" s="415"/>
      <c r="F50" s="415"/>
      <c r="G50" s="415"/>
      <c r="H50" s="416">
        <v>1000000</v>
      </c>
      <c r="I50" s="416">
        <v>1000000</v>
      </c>
      <c r="J50" s="405">
        <f t="shared" si="3"/>
        <v>1000000</v>
      </c>
      <c r="K50" s="405">
        <f t="shared" si="3"/>
        <v>1000000</v>
      </c>
      <c r="L50" s="419"/>
    </row>
    <row r="51" spans="1:12" ht="14.25" customHeight="1">
      <c r="A51" s="536" t="s">
        <v>709</v>
      </c>
      <c r="B51" s="415"/>
      <c r="C51" s="415"/>
      <c r="D51" s="415"/>
      <c r="E51" s="415"/>
      <c r="F51" s="415"/>
      <c r="G51" s="415"/>
      <c r="H51" s="416">
        <v>500000</v>
      </c>
      <c r="I51" s="416">
        <v>600000</v>
      </c>
      <c r="J51" s="405">
        <f t="shared" si="3"/>
        <v>500000</v>
      </c>
      <c r="K51" s="405">
        <f t="shared" si="3"/>
        <v>600000</v>
      </c>
      <c r="L51" s="419"/>
    </row>
    <row r="52" spans="1:12" ht="14.25" customHeight="1">
      <c r="A52" s="533" t="s">
        <v>710</v>
      </c>
      <c r="B52" s="415"/>
      <c r="C52" s="415"/>
      <c r="D52" s="415"/>
      <c r="E52" s="415"/>
      <c r="F52" s="415"/>
      <c r="G52" s="415"/>
      <c r="H52" s="416"/>
      <c r="I52" s="416">
        <v>300000</v>
      </c>
      <c r="J52" s="405">
        <f t="shared" si="3"/>
        <v>0</v>
      </c>
      <c r="K52" s="405">
        <f t="shared" si="3"/>
        <v>300000</v>
      </c>
      <c r="L52" s="419"/>
    </row>
    <row r="53" spans="1:12" ht="14.25" customHeight="1">
      <c r="A53" s="533" t="s">
        <v>817</v>
      </c>
      <c r="B53" s="415"/>
      <c r="C53" s="415"/>
      <c r="D53" s="415"/>
      <c r="E53" s="415"/>
      <c r="F53" s="415"/>
      <c r="G53" s="415"/>
      <c r="H53" s="416">
        <v>17274540</v>
      </c>
      <c r="I53" s="416">
        <v>8637270</v>
      </c>
      <c r="J53" s="405">
        <f t="shared" si="3"/>
        <v>17274540</v>
      </c>
      <c r="K53" s="405">
        <f t="shared" si="3"/>
        <v>8637270</v>
      </c>
      <c r="L53" s="419"/>
    </row>
    <row r="54" spans="1:12" ht="14.25" customHeight="1">
      <c r="A54" s="533" t="s">
        <v>816</v>
      </c>
      <c r="B54" s="415"/>
      <c r="C54" s="415"/>
      <c r="D54" s="415"/>
      <c r="E54" s="415"/>
      <c r="F54" s="415"/>
      <c r="G54" s="415"/>
      <c r="H54" s="416">
        <v>11412000</v>
      </c>
      <c r="I54" s="416">
        <v>12400000</v>
      </c>
      <c r="J54" s="405">
        <f t="shared" ref="J54:K54" si="4">SUM(B54+D54+F54+H54)</f>
        <v>11412000</v>
      </c>
      <c r="K54" s="405">
        <f t="shared" si="4"/>
        <v>12400000</v>
      </c>
      <c r="L54" s="419"/>
    </row>
    <row r="55" spans="1:12" ht="14.25" customHeight="1">
      <c r="A55" s="533" t="s">
        <v>819</v>
      </c>
      <c r="B55" s="415"/>
      <c r="C55" s="415"/>
      <c r="D55" s="415"/>
      <c r="E55" s="415"/>
      <c r="F55" s="415"/>
      <c r="G55" s="415"/>
      <c r="H55" s="416">
        <v>1000000</v>
      </c>
      <c r="I55" s="416">
        <v>1500000</v>
      </c>
      <c r="J55" s="405">
        <f t="shared" ref="J55:K57" si="5">SUM(B55+D55+F55+H55)</f>
        <v>1000000</v>
      </c>
      <c r="K55" s="405">
        <f t="shared" si="5"/>
        <v>1500000</v>
      </c>
      <c r="L55" s="419"/>
    </row>
    <row r="56" spans="1:12" ht="14.25" customHeight="1">
      <c r="A56" s="533" t="s">
        <v>869</v>
      </c>
      <c r="B56" s="415"/>
      <c r="C56" s="415"/>
      <c r="D56" s="415"/>
      <c r="E56" s="415"/>
      <c r="F56" s="415"/>
      <c r="G56" s="415"/>
      <c r="H56" s="416"/>
      <c r="I56" s="416">
        <v>500000</v>
      </c>
      <c r="J56" s="405">
        <f t="shared" si="5"/>
        <v>0</v>
      </c>
      <c r="K56" s="405">
        <f t="shared" si="5"/>
        <v>500000</v>
      </c>
      <c r="L56" s="419"/>
    </row>
    <row r="57" spans="1:12" ht="14.25" customHeight="1">
      <c r="A57" s="533" t="s">
        <v>873</v>
      </c>
      <c r="B57" s="415"/>
      <c r="C57" s="415"/>
      <c r="D57" s="415"/>
      <c r="E57" s="415"/>
      <c r="F57" s="415"/>
      <c r="G57" s="415"/>
      <c r="H57" s="416"/>
      <c r="I57" s="416">
        <v>600000</v>
      </c>
      <c r="J57" s="405">
        <f t="shared" si="5"/>
        <v>0</v>
      </c>
      <c r="K57" s="405">
        <f t="shared" si="5"/>
        <v>600000</v>
      </c>
      <c r="L57" s="419"/>
    </row>
    <row r="58" spans="1:12" s="485" customFormat="1" ht="16.8" customHeight="1">
      <c r="A58" s="486" t="s">
        <v>670</v>
      </c>
      <c r="B58" s="484">
        <f>SUM(B4,B7,B10,B23,B27,B31,B34,B38)</f>
        <v>456184</v>
      </c>
      <c r="C58" s="484">
        <f t="shared" ref="C58:K58" si="6">SUM(C4,C7,C10,C23,C27,C31,C34,C38)</f>
        <v>518620</v>
      </c>
      <c r="D58" s="484">
        <f t="shared" si="6"/>
        <v>59304</v>
      </c>
      <c r="E58" s="484">
        <f t="shared" si="6"/>
        <v>67421</v>
      </c>
      <c r="F58" s="484">
        <f t="shared" si="6"/>
        <v>8225280</v>
      </c>
      <c r="G58" s="484">
        <f t="shared" si="6"/>
        <v>8299040</v>
      </c>
      <c r="H58" s="484">
        <f t="shared" si="6"/>
        <v>59986540</v>
      </c>
      <c r="I58" s="484">
        <f t="shared" si="6"/>
        <v>60437270</v>
      </c>
      <c r="J58" s="484">
        <f t="shared" si="6"/>
        <v>68727308</v>
      </c>
      <c r="K58" s="484">
        <f t="shared" si="6"/>
        <v>69322351</v>
      </c>
      <c r="L58" s="419"/>
    </row>
    <row r="59" spans="1:12" ht="7.8" customHeight="1">
      <c r="J59" s="482"/>
      <c r="K59" s="483"/>
      <c r="L59" s="483"/>
    </row>
    <row r="60" spans="1:12" ht="14.25" customHeight="1">
      <c r="J60" s="482"/>
      <c r="K60" s="482"/>
      <c r="L60" s="482"/>
    </row>
    <row r="61" spans="1:12" ht="14.25" customHeight="1">
      <c r="J61" s="482"/>
      <c r="K61" s="482"/>
      <c r="L61" s="482"/>
    </row>
    <row r="62" spans="1:12" ht="14.25" customHeight="1">
      <c r="J62" s="482"/>
      <c r="K62" s="482"/>
      <c r="L62" s="482"/>
    </row>
    <row r="63" spans="1:12" ht="14.25" customHeight="1">
      <c r="J63" s="482"/>
      <c r="K63" s="482"/>
      <c r="L63" s="482"/>
    </row>
    <row r="64" spans="1:12" ht="14.25" customHeight="1">
      <c r="J64" s="482"/>
      <c r="K64" s="482"/>
      <c r="L64" s="482"/>
    </row>
  </sheetData>
  <mergeCells count="7">
    <mergeCell ref="J1:K1"/>
    <mergeCell ref="L1:L3"/>
    <mergeCell ref="A1:A3"/>
    <mergeCell ref="B1:C1"/>
    <mergeCell ref="D1:E1"/>
    <mergeCell ref="F1:G1"/>
    <mergeCell ref="H1:I1"/>
  </mergeCells>
  <pageMargins left="0.74803149606299213" right="0.74803149606299213" top="0.6919642857142857" bottom="0.59055118110236227" header="0.51181102362204722" footer="0.31496062992125984"/>
  <pageSetup paperSize="9" scale="60" orientation="landscape" r:id="rId1"/>
  <headerFooter alignWithMargins="0">
    <oddHeader>&amp;L&amp;"Arial CE,Félkövér" &amp;C&amp;"Arial CE,Félkövér"&amp;13 3.3 Egyéb támogatások &amp;RAdatok Ft-ban</oddHeader>
    <oddFooter>&amp;C&amp;Z&amp;F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44"/>
  <sheetViews>
    <sheetView view="pageLayout" zoomScaleSheetLayoutView="100" workbookViewId="0">
      <selection activeCell="B6" sqref="B6"/>
    </sheetView>
  </sheetViews>
  <sheetFormatPr defaultColWidth="9.109375" defaultRowHeight="13.8"/>
  <cols>
    <col min="1" max="1" width="50.33203125" style="443" customWidth="1"/>
    <col min="2" max="2" width="52.6640625" style="444" customWidth="1"/>
    <col min="3" max="3" width="12.44140625" style="443" bestFit="1" customWidth="1"/>
    <col min="4" max="16384" width="9.109375" style="443"/>
  </cols>
  <sheetData>
    <row r="1" spans="1:3" ht="16.2" thickBot="1">
      <c r="A1" s="487"/>
      <c r="B1" s="516" t="s">
        <v>756</v>
      </c>
    </row>
    <row r="2" spans="1:3" s="447" customFormat="1" ht="15.6">
      <c r="A2" s="445" t="s">
        <v>0</v>
      </c>
      <c r="B2" s="446" t="s">
        <v>865</v>
      </c>
    </row>
    <row r="3" spans="1:3" ht="20.399999999999999" customHeight="1">
      <c r="A3" s="489" t="s">
        <v>757</v>
      </c>
      <c r="B3" s="490"/>
      <c r="C3" s="448"/>
    </row>
    <row r="4" spans="1:3" ht="13.8" customHeight="1">
      <c r="A4" s="687" t="s">
        <v>881</v>
      </c>
      <c r="B4" s="689">
        <v>14919299</v>
      </c>
      <c r="C4" s="448"/>
    </row>
    <row r="5" spans="1:3" ht="21.75" customHeight="1">
      <c r="A5" s="688"/>
      <c r="B5" s="690"/>
      <c r="C5" s="448"/>
    </row>
    <row r="6" spans="1:3" ht="35.4" customHeight="1">
      <c r="A6" s="491" t="s">
        <v>882</v>
      </c>
      <c r="B6" s="492">
        <v>6065988</v>
      </c>
      <c r="C6" s="448"/>
    </row>
    <row r="7" spans="1:3" ht="48" customHeight="1">
      <c r="A7" s="491" t="s">
        <v>887</v>
      </c>
      <c r="B7" s="492">
        <v>11764704</v>
      </c>
      <c r="C7" s="448"/>
    </row>
    <row r="8" spans="1:3" ht="13.2" customHeight="1">
      <c r="A8" s="493"/>
      <c r="B8" s="490"/>
      <c r="C8" s="448"/>
    </row>
    <row r="9" spans="1:3" ht="22.2" customHeight="1">
      <c r="A9" s="494" t="s">
        <v>758</v>
      </c>
      <c r="B9" s="490"/>
      <c r="C9" s="448"/>
    </row>
    <row r="10" spans="1:3" ht="18.600000000000001" customHeight="1">
      <c r="A10" s="495" t="s">
        <v>759</v>
      </c>
      <c r="B10" s="490">
        <v>5000000</v>
      </c>
      <c r="C10" s="448"/>
    </row>
    <row r="11" spans="1:3" ht="19.8" customHeight="1">
      <c r="A11" s="496" t="s">
        <v>891</v>
      </c>
      <c r="B11" s="492">
        <v>58600000</v>
      </c>
      <c r="C11" s="448"/>
    </row>
    <row r="12" spans="1:3" ht="19.8" customHeight="1">
      <c r="A12" s="496" t="s">
        <v>883</v>
      </c>
      <c r="B12" s="492">
        <v>39000000</v>
      </c>
      <c r="C12" s="448"/>
    </row>
    <row r="13" spans="1:3" ht="21.6" customHeight="1">
      <c r="A13" s="496" t="s">
        <v>884</v>
      </c>
      <c r="B13" s="492">
        <v>16000000</v>
      </c>
      <c r="C13" s="448"/>
    </row>
    <row r="14" spans="1:3" ht="19.8" customHeight="1">
      <c r="A14" s="496" t="s">
        <v>885</v>
      </c>
      <c r="B14" s="492">
        <v>64000000</v>
      </c>
      <c r="C14" s="448"/>
    </row>
    <row r="15" spans="1:3" ht="21" customHeight="1" thickBot="1">
      <c r="A15" s="496" t="s">
        <v>886</v>
      </c>
      <c r="B15" s="492">
        <v>308644009</v>
      </c>
      <c r="C15" s="448"/>
    </row>
    <row r="16" spans="1:3" s="450" customFormat="1" ht="28.2" customHeight="1" thickBot="1">
      <c r="A16" s="497" t="s">
        <v>760</v>
      </c>
      <c r="B16" s="498">
        <f>SUM(B4:B15)</f>
        <v>523994000</v>
      </c>
      <c r="C16" s="449"/>
    </row>
    <row r="17" spans="1:2" ht="15.6">
      <c r="A17" s="499"/>
      <c r="B17" s="488"/>
    </row>
    <row r="18" spans="1:2">
      <c r="A18" s="451"/>
    </row>
    <row r="19" spans="1:2">
      <c r="A19" s="451"/>
    </row>
    <row r="20" spans="1:2">
      <c r="A20" s="451"/>
    </row>
    <row r="21" spans="1:2">
      <c r="A21" s="451"/>
    </row>
    <row r="22" spans="1:2">
      <c r="A22" s="451"/>
    </row>
    <row r="23" spans="1:2">
      <c r="A23" s="451"/>
    </row>
    <row r="24" spans="1:2">
      <c r="A24" s="451"/>
    </row>
    <row r="25" spans="1:2">
      <c r="A25" s="451"/>
    </row>
    <row r="26" spans="1:2">
      <c r="A26" s="451"/>
    </row>
    <row r="27" spans="1:2">
      <c r="A27" s="451"/>
    </row>
    <row r="28" spans="1:2">
      <c r="A28" s="451"/>
    </row>
    <row r="29" spans="1:2">
      <c r="A29" s="451"/>
    </row>
    <row r="30" spans="1:2">
      <c r="A30" s="451"/>
    </row>
    <row r="31" spans="1:2">
      <c r="A31" s="451"/>
    </row>
    <row r="32" spans="1:2">
      <c r="A32" s="451"/>
    </row>
    <row r="33" spans="1:1">
      <c r="A33" s="451"/>
    </row>
    <row r="34" spans="1:1">
      <c r="A34" s="451"/>
    </row>
    <row r="35" spans="1:1">
      <c r="A35" s="451"/>
    </row>
    <row r="36" spans="1:1">
      <c r="A36" s="451"/>
    </row>
    <row r="37" spans="1:1">
      <c r="A37" s="451"/>
    </row>
    <row r="38" spans="1:1">
      <c r="A38" s="451"/>
    </row>
    <row r="39" spans="1:1">
      <c r="A39" s="451"/>
    </row>
    <row r="40" spans="1:1">
      <c r="A40" s="451"/>
    </row>
    <row r="41" spans="1:1">
      <c r="A41" s="451"/>
    </row>
    <row r="42" spans="1:1">
      <c r="A42" s="451"/>
    </row>
    <row r="43" spans="1:1">
      <c r="A43" s="451"/>
    </row>
    <row r="44" spans="1:1">
      <c r="A44" s="451"/>
    </row>
  </sheetData>
  <mergeCells count="2">
    <mergeCell ref="A4:A5"/>
    <mergeCell ref="B4:B5"/>
  </mergeCells>
  <printOptions horizontalCentered="1"/>
  <pageMargins left="0.59055118110236227" right="0.59055118110236227" top="1.4219999999999999" bottom="0.39370078740157483" header="0.31496062992125984" footer="0.31496062992125984"/>
  <pageSetup paperSize="9" scale="79" orientation="portrait" r:id="rId1"/>
  <headerFooter alignWithMargins="0">
    <oddHeader>&amp;C&amp;"Arial,Félkövér"&amp;11
3.4. &amp;12Vagyongazdálkodás 2024. évi kiadási terve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S62"/>
  <sheetViews>
    <sheetView zoomScaleSheetLayoutView="100" zoomScalePageLayoutView="84" workbookViewId="0">
      <selection activeCell="D14" sqref="D14"/>
    </sheetView>
  </sheetViews>
  <sheetFormatPr defaultColWidth="9.109375" defaultRowHeight="13.8"/>
  <cols>
    <col min="1" max="1" width="72.6640625" style="452" customWidth="1"/>
    <col min="2" max="2" width="15.33203125" style="452" customWidth="1"/>
    <col min="3" max="3" width="15.6640625" style="452" customWidth="1"/>
    <col min="4" max="16384" width="9.109375" style="452"/>
  </cols>
  <sheetData>
    <row r="1" spans="1:3" ht="18.600000000000001" customHeight="1" thickBot="1">
      <c r="B1" s="452" t="s">
        <v>944</v>
      </c>
    </row>
    <row r="2" spans="1:3" ht="18.600000000000001" customHeight="1">
      <c r="A2" s="500" t="s">
        <v>0</v>
      </c>
      <c r="B2" s="501" t="s">
        <v>732</v>
      </c>
    </row>
    <row r="3" spans="1:3" ht="16.2">
      <c r="A3" s="502" t="s">
        <v>761</v>
      </c>
      <c r="B3" s="503"/>
    </row>
    <row r="4" spans="1:3" ht="15.6">
      <c r="A4" s="504" t="s">
        <v>762</v>
      </c>
      <c r="B4" s="505">
        <v>200000</v>
      </c>
    </row>
    <row r="5" spans="1:3" ht="15.6">
      <c r="A5" s="504" t="s">
        <v>763</v>
      </c>
      <c r="B5" s="505">
        <v>600000</v>
      </c>
    </row>
    <row r="6" spans="1:3" ht="15.6">
      <c r="A6" s="504" t="s">
        <v>888</v>
      </c>
      <c r="B6" s="505">
        <v>40000000</v>
      </c>
    </row>
    <row r="7" spans="1:3" ht="15.6">
      <c r="A7" s="504" t="s">
        <v>764</v>
      </c>
      <c r="B7" s="505">
        <v>500000</v>
      </c>
    </row>
    <row r="8" spans="1:3" ht="15.6">
      <c r="A8" s="504" t="s">
        <v>765</v>
      </c>
      <c r="B8" s="505">
        <v>2000000</v>
      </c>
    </row>
    <row r="9" spans="1:3" ht="15.6">
      <c r="A9" s="504" t="s">
        <v>766</v>
      </c>
      <c r="B9" s="505">
        <v>500000</v>
      </c>
    </row>
    <row r="10" spans="1:3" ht="15.6">
      <c r="A10" s="504" t="s">
        <v>767</v>
      </c>
      <c r="B10" s="691">
        <v>5500000</v>
      </c>
    </row>
    <row r="11" spans="1:3" ht="18.600000000000001" customHeight="1">
      <c r="A11" s="504" t="s">
        <v>768</v>
      </c>
      <c r="B11" s="692"/>
      <c r="C11" s="453"/>
    </row>
    <row r="12" spans="1:3" ht="16.2">
      <c r="A12" s="506" t="s">
        <v>769</v>
      </c>
      <c r="B12" s="503"/>
    </row>
    <row r="13" spans="1:3" ht="15.6">
      <c r="A13" s="504" t="s">
        <v>770</v>
      </c>
      <c r="B13" s="505">
        <v>10000000</v>
      </c>
    </row>
    <row r="14" spans="1:3" ht="15.6">
      <c r="A14" s="504" t="s">
        <v>771</v>
      </c>
      <c r="B14" s="505">
        <v>500000</v>
      </c>
    </row>
    <row r="15" spans="1:3" ht="15.6">
      <c r="A15" s="504" t="s">
        <v>772</v>
      </c>
      <c r="B15" s="505">
        <v>600000</v>
      </c>
    </row>
    <row r="16" spans="1:3" ht="15.6">
      <c r="A16" s="504" t="s">
        <v>773</v>
      </c>
      <c r="B16" s="505">
        <v>500000</v>
      </c>
    </row>
    <row r="17" spans="1:253" ht="15.6">
      <c r="A17" s="507" t="s">
        <v>774</v>
      </c>
      <c r="B17" s="505">
        <v>600000</v>
      </c>
    </row>
    <row r="18" spans="1:253" ht="31.2">
      <c r="A18" s="504" t="s">
        <v>775</v>
      </c>
      <c r="B18" s="505">
        <v>1000000</v>
      </c>
    </row>
    <row r="19" spans="1:253" ht="24" customHeight="1">
      <c r="A19" s="504" t="s">
        <v>776</v>
      </c>
      <c r="B19" s="505">
        <v>4000000</v>
      </c>
    </row>
    <row r="20" spans="1:253" ht="15" customHeight="1">
      <c r="A20" s="504" t="s">
        <v>892</v>
      </c>
      <c r="B20" s="505">
        <v>1000000</v>
      </c>
    </row>
    <row r="21" spans="1:253" ht="30.6" customHeight="1">
      <c r="A21" s="504" t="s">
        <v>777</v>
      </c>
      <c r="B21" s="505">
        <v>1500000</v>
      </c>
    </row>
    <row r="22" spans="1:253" ht="15.6">
      <c r="A22" s="504" t="s">
        <v>778</v>
      </c>
      <c r="B22" s="505">
        <v>7900000</v>
      </c>
    </row>
    <row r="23" spans="1:253" ht="15.6">
      <c r="A23" s="504" t="s">
        <v>779</v>
      </c>
      <c r="B23" s="505">
        <v>500000</v>
      </c>
    </row>
    <row r="24" spans="1:253" ht="22.8" customHeight="1">
      <c r="A24" s="504" t="s">
        <v>780</v>
      </c>
      <c r="B24" s="505">
        <v>500000</v>
      </c>
    </row>
    <row r="25" spans="1:253" ht="15.6">
      <c r="A25" s="504" t="s">
        <v>781</v>
      </c>
      <c r="B25" s="505">
        <v>10000000</v>
      </c>
    </row>
    <row r="26" spans="1:253" ht="15.6">
      <c r="A26" s="504" t="s">
        <v>889</v>
      </c>
      <c r="B26" s="505">
        <v>23700000</v>
      </c>
    </row>
    <row r="27" spans="1:253" ht="15.6">
      <c r="A27" s="504" t="s">
        <v>782</v>
      </c>
      <c r="B27" s="505">
        <v>3000000</v>
      </c>
    </row>
    <row r="28" spans="1:253" ht="15.6">
      <c r="A28" s="504" t="s">
        <v>835</v>
      </c>
      <c r="B28" s="505">
        <v>3000000</v>
      </c>
    </row>
    <row r="29" spans="1:253" ht="15.6">
      <c r="A29" s="504" t="s">
        <v>783</v>
      </c>
      <c r="B29" s="505">
        <v>10000000</v>
      </c>
    </row>
    <row r="30" spans="1:253" ht="25.8" customHeight="1">
      <c r="A30" s="504" t="s">
        <v>893</v>
      </c>
      <c r="B30" s="505">
        <v>1000000</v>
      </c>
    </row>
    <row r="31" spans="1:253" ht="15.6">
      <c r="A31" s="504" t="s">
        <v>784</v>
      </c>
      <c r="B31" s="505">
        <v>1000000</v>
      </c>
    </row>
    <row r="32" spans="1:253" ht="15.6">
      <c r="A32" s="495" t="s">
        <v>785</v>
      </c>
      <c r="B32" s="505">
        <v>38000000</v>
      </c>
      <c r="IS32" s="453">
        <f>SUM(B32:IR32)</f>
        <v>38000000</v>
      </c>
    </row>
    <row r="33" spans="1:2" ht="15.6">
      <c r="A33" s="504" t="s">
        <v>786</v>
      </c>
      <c r="B33" s="505">
        <v>17400000</v>
      </c>
    </row>
    <row r="34" spans="1:2" s="454" customFormat="1" ht="15.6">
      <c r="A34" s="508" t="s">
        <v>880</v>
      </c>
      <c r="B34" s="509">
        <v>2000000</v>
      </c>
    </row>
    <row r="35" spans="1:2" s="454" customFormat="1" ht="15.6">
      <c r="A35" s="508" t="s">
        <v>787</v>
      </c>
      <c r="B35" s="510">
        <f>SUM(B4:B34)</f>
        <v>187000000</v>
      </c>
    </row>
    <row r="36" spans="1:2" s="454" customFormat="1" ht="15.6">
      <c r="A36" s="508" t="s">
        <v>788</v>
      </c>
      <c r="B36" s="511">
        <v>523994000</v>
      </c>
    </row>
    <row r="37" spans="1:2" s="454" customFormat="1" ht="15.6">
      <c r="A37" s="512" t="s">
        <v>789</v>
      </c>
      <c r="B37" s="511">
        <v>0</v>
      </c>
    </row>
    <row r="38" spans="1:2" ht="19.2" customHeight="1" thickBot="1">
      <c r="A38" s="513" t="s">
        <v>790</v>
      </c>
      <c r="B38" s="514">
        <f>SUM(B35:B36)</f>
        <v>710994000</v>
      </c>
    </row>
    <row r="60" spans="1:2">
      <c r="A60" s="455"/>
      <c r="B60" s="455"/>
    </row>
    <row r="61" spans="1:2">
      <c r="A61" s="455"/>
      <c r="B61" s="455"/>
    </row>
    <row r="62" spans="1:2">
      <c r="A62" s="455"/>
      <c r="B62" s="455"/>
    </row>
  </sheetData>
  <mergeCells count="1">
    <mergeCell ref="B10:B11"/>
  </mergeCells>
  <printOptions horizontalCentered="1"/>
  <pageMargins left="0.98425196850393704" right="0.59055118110236227" top="1.1811023622047245" bottom="0.47244094488188981" header="0.51181102362204722" footer="0.31496062992125984"/>
  <pageSetup paperSize="9" scale="98" orientation="portrait" r:id="rId1"/>
  <headerFooter alignWithMargins="0">
    <oddHeader xml:space="preserve">&amp;C&amp;"Arial,Félkövér"&amp;12
 3.4.1.   2024. évi vagyongazdálkodási kiadások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15</vt:i4>
      </vt:variant>
      <vt:variant>
        <vt:lpstr>Névvel ellátott tartományok</vt:lpstr>
      </vt:variant>
      <vt:variant>
        <vt:i4>18</vt:i4>
      </vt:variant>
    </vt:vector>
  </HeadingPairs>
  <TitlesOfParts>
    <vt:vector size="33" baseType="lpstr">
      <vt:lpstr>3. mell.</vt:lpstr>
      <vt:lpstr>3.1 Kiadások.</vt:lpstr>
      <vt:lpstr>3.1.1 kötelező nem kötelező</vt:lpstr>
      <vt:lpstr>3.2</vt:lpstr>
      <vt:lpstr>3.2.1 költségvetési kiadások</vt:lpstr>
      <vt:lpstr>3.2.1 finanszírozási kiadás</vt:lpstr>
      <vt:lpstr>3.3 Egyéb támogatások</vt:lpstr>
      <vt:lpstr>3.4.</vt:lpstr>
      <vt:lpstr>3.4.1</vt:lpstr>
      <vt:lpstr>3.4.2 EU-s támogatás.</vt:lpstr>
      <vt:lpstr>3.4.3 közbeszerzési terv</vt:lpstr>
      <vt:lpstr>3.4.4 jelzáloggal terhelhető </vt:lpstr>
      <vt:lpstr>3.4.5.</vt:lpstr>
      <vt:lpstr>3.5.kiadás tervezése bázisból </vt:lpstr>
      <vt:lpstr>3.6 Szállítók-vevők</vt:lpstr>
      <vt:lpstr>'3.1.1 kötelező nem kötelező'!Nyomtatási_cím</vt:lpstr>
      <vt:lpstr>'3.2'!Nyomtatási_cím</vt:lpstr>
      <vt:lpstr>'3.2.1 költségvetési kiadások'!Nyomtatási_cím</vt:lpstr>
      <vt:lpstr>'3.3 Egyéb támogatások'!Nyomtatási_cím</vt:lpstr>
      <vt:lpstr>'3.4.'!Nyomtatási_cím</vt:lpstr>
      <vt:lpstr>'3.4.1'!Nyomtatási_cím</vt:lpstr>
      <vt:lpstr>'3.4.2 EU-s támogatás.'!Nyomtatási_cím</vt:lpstr>
      <vt:lpstr>'3. mell.'!Nyomtatási_terület</vt:lpstr>
      <vt:lpstr>'3.1 Kiadások.'!Nyomtatási_terület</vt:lpstr>
      <vt:lpstr>'3.1.1 kötelező nem kötelező'!Nyomtatási_terület</vt:lpstr>
      <vt:lpstr>'3.2'!Nyomtatási_terület</vt:lpstr>
      <vt:lpstr>'3.2.1 finanszírozási kiadás'!Nyomtatási_terület</vt:lpstr>
      <vt:lpstr>'3.2.1 költségvetési kiadások'!Nyomtatási_terület</vt:lpstr>
      <vt:lpstr>'3.3 Egyéb támogatások'!Nyomtatási_terület</vt:lpstr>
      <vt:lpstr>'3.4.'!Nyomtatási_terület</vt:lpstr>
      <vt:lpstr>'3.4.1'!Nyomtatási_terület</vt:lpstr>
      <vt:lpstr>'3.4.2 EU-s támogatás.'!Nyomtatási_terület</vt:lpstr>
      <vt:lpstr>'3.6 Szállítók-vevők'!Nyomtatási_terület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kadarneren</cp:lastModifiedBy>
  <cp:lastPrinted>2024-02-07T13:47:19Z</cp:lastPrinted>
  <dcterms:created xsi:type="dcterms:W3CDTF">1999-12-07T09:08:36Z</dcterms:created>
  <dcterms:modified xsi:type="dcterms:W3CDTF">2024-02-07T13:48:24Z</dcterms:modified>
</cp:coreProperties>
</file>