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072" windowHeight="8256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</sheets>
  <definedNames>
    <definedName name="_xlnm.Print_Area" localSheetId="16">'11. melléklet'!$A$1:$F$43</definedName>
    <definedName name="_xlnm.Print_Area" localSheetId="12">'7. melléklet'!$A$1:$F$43</definedName>
    <definedName name="_xlnm.Print_Area" localSheetId="14">'9. melléklet'!$A$1:$F$43</definedName>
  </definedNames>
  <calcPr calcId="124519"/>
</workbook>
</file>

<file path=xl/calcChain.xml><?xml version="1.0" encoding="utf-8"?>
<calcChain xmlns="http://schemas.openxmlformats.org/spreadsheetml/2006/main">
  <c r="D25" i="20"/>
  <c r="E25"/>
  <c r="C17"/>
  <c r="F17"/>
  <c r="G17"/>
  <c r="H17"/>
  <c r="I17"/>
  <c r="J17"/>
  <c r="L17"/>
  <c r="C18"/>
  <c r="D18"/>
  <c r="E18"/>
  <c r="F18"/>
  <c r="G18"/>
  <c r="H18"/>
  <c r="I18"/>
  <c r="J18"/>
  <c r="K18"/>
  <c r="L18"/>
  <c r="M18"/>
  <c r="K19"/>
  <c r="L19"/>
  <c r="M19"/>
  <c r="K20"/>
  <c r="L20"/>
  <c r="M20"/>
  <c r="K21"/>
  <c r="L21"/>
  <c r="M21"/>
  <c r="C22"/>
  <c r="D22"/>
  <c r="E22"/>
  <c r="H22"/>
  <c r="K22"/>
  <c r="L22"/>
  <c r="M22"/>
  <c r="K23"/>
  <c r="L23"/>
  <c r="M23"/>
  <c r="C24"/>
  <c r="D24"/>
  <c r="D17"/>
  <c r="E24"/>
  <c r="E17"/>
  <c r="F24"/>
  <c r="G24"/>
  <c r="H24"/>
  <c r="I24"/>
  <c r="J24"/>
  <c r="L24"/>
  <c r="C25"/>
  <c r="H25"/>
  <c r="I25"/>
  <c r="K25"/>
  <c r="M25"/>
  <c r="M24"/>
  <c r="M17"/>
  <c r="L25"/>
  <c r="C26"/>
  <c r="D26"/>
  <c r="K26"/>
  <c r="L26"/>
  <c r="M26"/>
  <c r="C14" i="19"/>
  <c r="D14"/>
  <c r="E14"/>
  <c r="F14"/>
  <c r="G14"/>
  <c r="H14"/>
  <c r="E17"/>
  <c r="C18"/>
  <c r="D18"/>
  <c r="E18"/>
  <c r="F18"/>
  <c r="G18"/>
  <c r="H18"/>
  <c r="H19"/>
  <c r="H20"/>
  <c r="H21"/>
  <c r="C22"/>
  <c r="E22"/>
  <c r="H22"/>
  <c r="H23"/>
  <c r="C24"/>
  <c r="D24"/>
  <c r="E24"/>
  <c r="F24"/>
  <c r="G24"/>
  <c r="H24"/>
  <c r="C25"/>
  <c r="E25"/>
  <c r="H25"/>
  <c r="H27"/>
  <c r="D28"/>
  <c r="G28"/>
  <c r="H28"/>
  <c r="C8" i="18"/>
  <c r="D8"/>
  <c r="E8"/>
  <c r="F8"/>
  <c r="G8"/>
  <c r="H8"/>
  <c r="I8"/>
  <c r="J8"/>
  <c r="K8"/>
  <c r="L8"/>
  <c r="M8"/>
  <c r="N8"/>
  <c r="O8"/>
  <c r="O10"/>
  <c r="O11"/>
  <c r="O12"/>
  <c r="O13"/>
  <c r="C16"/>
  <c r="D16"/>
  <c r="E16"/>
  <c r="F16"/>
  <c r="G16"/>
  <c r="H16"/>
  <c r="I16"/>
  <c r="J16"/>
  <c r="K16"/>
  <c r="L16"/>
  <c r="M16"/>
  <c r="N16"/>
  <c r="O17"/>
  <c r="O18"/>
  <c r="O19"/>
  <c r="O20"/>
  <c r="C7" i="17"/>
  <c r="C11"/>
  <c r="C14"/>
  <c r="C27"/>
  <c r="D27"/>
  <c r="E27"/>
  <c r="D40"/>
  <c r="D6" i="16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40"/>
  <c r="E40"/>
  <c r="F40"/>
  <c r="D6" i="15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14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40"/>
  <c r="E40"/>
  <c r="F40"/>
  <c r="D6" i="13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8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39"/>
  <c r="E39"/>
  <c r="F39"/>
  <c r="D40"/>
  <c r="E40"/>
  <c r="F40"/>
  <c r="D6" i="7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22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39"/>
  <c r="E39"/>
  <c r="F39"/>
  <c r="D40"/>
  <c r="E40"/>
  <c r="F40"/>
  <c r="D6" i="12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39"/>
  <c r="E39"/>
  <c r="F39"/>
  <c r="D40"/>
  <c r="E40"/>
  <c r="F40"/>
  <c r="D6" i="10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39"/>
  <c r="E39"/>
  <c r="F39"/>
  <c r="D40"/>
  <c r="E40"/>
  <c r="F40"/>
  <c r="D6" i="6"/>
  <c r="D7"/>
  <c r="D7" i="2" s="1"/>
  <c r="D8" i="6"/>
  <c r="D9"/>
  <c r="D9" i="2" s="1"/>
  <c r="D10" i="6"/>
  <c r="D11"/>
  <c r="D11" i="2" s="1"/>
  <c r="D12" i="6"/>
  <c r="D13"/>
  <c r="D13" i="2" s="1"/>
  <c r="D14" i="6"/>
  <c r="D15"/>
  <c r="D15" i="2" s="1"/>
  <c r="D16" i="6"/>
  <c r="D17"/>
  <c r="D17" i="2" s="1"/>
  <c r="D18" i="6"/>
  <c r="D19"/>
  <c r="D19" i="2" s="1"/>
  <c r="D20" i="6"/>
  <c r="D21"/>
  <c r="D21" i="2" s="1"/>
  <c r="D22" i="6"/>
  <c r="D23"/>
  <c r="D23" i="2" s="1"/>
  <c r="D24" i="6"/>
  <c r="D25"/>
  <c r="D25" i="2" s="1"/>
  <c r="D26" i="6"/>
  <c r="D27"/>
  <c r="D27" i="2" s="1"/>
  <c r="D28" i="6"/>
  <c r="D29"/>
  <c r="D29" i="2" s="1"/>
  <c r="D30" i="6"/>
  <c r="D31"/>
  <c r="D31" i="2" s="1"/>
  <c r="D32" i="6"/>
  <c r="D33"/>
  <c r="D33" i="2" s="1"/>
  <c r="D34" i="6"/>
  <c r="D35"/>
  <c r="D35" i="2" s="1"/>
  <c r="D36" i="6"/>
  <c r="D37"/>
  <c r="D37" i="2" s="1"/>
  <c r="D38" i="6"/>
  <c r="D39"/>
  <c r="D39" i="2" s="1"/>
  <c r="D40" i="6"/>
  <c r="D6" i="21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11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9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D42"/>
  <c r="E42"/>
  <c r="F42"/>
  <c r="D6" i="5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6" i="4"/>
  <c r="E6"/>
  <c r="F6"/>
  <c r="D9"/>
  <c r="E9"/>
  <c r="F9"/>
  <c r="D15"/>
  <c r="E15"/>
  <c r="F15"/>
  <c r="D20"/>
  <c r="E20"/>
  <c r="F20"/>
  <c r="D28"/>
  <c r="E28"/>
  <c r="F28"/>
  <c r="D33"/>
  <c r="E33"/>
  <c r="F33"/>
  <c r="D38"/>
  <c r="E38"/>
  <c r="F38"/>
  <c r="D39"/>
  <c r="E39"/>
  <c r="F39"/>
  <c r="D40"/>
  <c r="E40"/>
  <c r="F40"/>
  <c r="D6" i="3"/>
  <c r="E6"/>
  <c r="F6"/>
  <c r="D8"/>
  <c r="E8"/>
  <c r="F8"/>
  <c r="D13"/>
  <c r="E13"/>
  <c r="F13"/>
  <c r="D22"/>
  <c r="E22"/>
  <c r="F22"/>
  <c r="D25"/>
  <c r="E25"/>
  <c r="F25"/>
  <c r="D34"/>
  <c r="E34"/>
  <c r="F34"/>
  <c r="D37"/>
  <c r="E37"/>
  <c r="F37"/>
  <c r="D40"/>
  <c r="E40"/>
  <c r="F40"/>
  <c r="E41"/>
  <c r="F41"/>
  <c r="D42"/>
  <c r="E42"/>
  <c r="F42"/>
  <c r="D6" i="2"/>
  <c r="D8"/>
  <c r="D10"/>
  <c r="D12"/>
  <c r="D14"/>
  <c r="D16"/>
  <c r="D18"/>
  <c r="D20"/>
  <c r="D22"/>
  <c r="D24"/>
  <c r="D26"/>
  <c r="D28"/>
  <c r="D30"/>
  <c r="D32"/>
  <c r="D34"/>
  <c r="D36"/>
  <c r="D38"/>
  <c r="D40"/>
  <c r="D6" i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 s="1"/>
  <c r="C21" i="18"/>
  <c r="D21"/>
  <c r="E21"/>
  <c r="F21"/>
  <c r="G21"/>
  <c r="H21"/>
  <c r="I21"/>
  <c r="J21"/>
  <c r="K21"/>
  <c r="L21"/>
  <c r="M21"/>
  <c r="N21"/>
  <c r="O16"/>
  <c r="K24" i="20"/>
  <c r="K17"/>
</calcChain>
</file>

<file path=xl/sharedStrings.xml><?xml version="1.0" encoding="utf-8"?>
<sst xmlns="http://schemas.openxmlformats.org/spreadsheetml/2006/main" count="1914" uniqueCount="351">
  <si>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</si>
  <si>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</si>
  <si>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</si>
  <si>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</si>
  <si>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</si>
  <si>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</si>
  <si>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</si>
  <si>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</si>
  <si>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</si>
  <si>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</si>
  <si>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</si>
  <si>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</si>
  <si>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</si>
  <si>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</si>
  <si>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</si>
  <si>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</si>
  <si>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</si>
  <si>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</si>
  <si>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</si>
  <si>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</si>
  <si>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</si>
  <si>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</si>
  <si>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</si>
  <si>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</si>
  <si>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</si>
  <si>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</si>
  <si>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</si>
  <si>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</si>
  <si>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</si>
  <si>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</si>
  <si>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</si>
  <si>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</si>
  <si>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</si>
  <si>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</si>
  <si>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</si>
  <si>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</si>
  <si>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</si>
  <si>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</si>
  <si>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</si>
  <si>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</si>
  <si>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</si>
  <si>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</si>
  <si>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</si>
  <si>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</si>
  <si>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</si>
  <si>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</si>
  <si>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</si>
  <si>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</si>
  <si>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</si>
  <si>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</si>
  <si>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</si>
  <si>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</si>
  <si>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</si>
  <si>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</si>
  <si>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</si>
  <si>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</si>
  <si>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</si>
  <si>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</si>
  <si>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</si>
  <si>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</si>
  <si>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</si>
  <si>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</si>
  <si>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</si>
  <si>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</si>
  <si>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</si>
  <si>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</si>
  <si>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</si>
  <si>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</si>
  <si>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</si>
  <si>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</si>
  <si>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</si>
  <si>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</si>
  <si>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</si>
  <si>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</si>
  <si>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</si>
  <si>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</si>
  <si>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</si>
  <si>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</si>
  <si>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</si>
  <si>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</si>
  <si>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</si>
  <si>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</si>
  <si>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</si>
  <si>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</si>
  <si>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</si>
  <si>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</si>
  <si>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</si>
  <si>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</si>
  <si>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</si>
  <si>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</si>
  <si>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</si>
  <si>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</si>
  <si>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</si>
  <si>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</si>
  <si>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</si>
  <si>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</si>
  <si>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</si>
  <si>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</si>
  <si>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</si>
  <si>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</si>
  <si>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</si>
  <si>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</si>
  <si>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Működési célú támogatás Csanyteleki Polgármesteri Hivatal, Önkormányzat  számára (többletfeladat, bankköltség)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</si>
  <si>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</si>
  <si>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</si>
  <si>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</si>
  <si>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</si>
  <si>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</si>
  <si>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</si>
  <si>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</si>
  <si>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</si>
  <si>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</si>
  <si>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</si>
  <si>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</si>
  <si>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</si>
  <si>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</si>
  <si>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</si>
  <si>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</si>
  <si>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</si>
  <si>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</si>
  <si>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</si>
  <si>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</si>
  <si>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</si>
  <si>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</si>
  <si>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</si>
  <si>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</si>
  <si>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</si>
  <si>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</si>
  <si>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</si>
  <si>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</si>
  <si>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</si>
  <si>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(kerekítés)</t>
    </r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</si>
  <si>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</si>
  <si>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</si>
  <si>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</si>
  <si>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</si>
  <si>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</si>
  <si>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</si>
  <si>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</si>
  <si>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</si>
  <si>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</si>
  <si>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</si>
  <si>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</si>
  <si>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</si>
  <si>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</si>
  <si>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</si>
  <si>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</si>
  <si>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</si>
  <si>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</si>
  <si>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</si>
  <si>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</si>
  <si>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</si>
  <si>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</si>
  <si>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</si>
  <si>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</si>
  <si>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</si>
  <si>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</si>
  <si>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</si>
  <si>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</si>
  <si>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</si>
  <si>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</si>
  <si>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</si>
  <si>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</si>
  <si>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</si>
  <si>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</si>
  <si>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</si>
  <si>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</si>
  <si>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</si>
  <si>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</si>
  <si>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</si>
  <si>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</si>
  <si>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</si>
  <si>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</si>
  <si>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</si>
  <si>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</si>
  <si>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</si>
  <si>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</si>
  <si>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</si>
  <si>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</si>
  <si>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</si>
  <si>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</si>
  <si>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</si>
  <si>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</si>
  <si>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</si>
  <si>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</si>
  <si>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</si>
  <si>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</si>
  <si>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</si>
  <si>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</si>
  <si>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</si>
  <si>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</si>
  <si>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</si>
  <si>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</si>
  <si>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</si>
  <si>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</si>
  <si>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</si>
  <si>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</si>
  <si>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</si>
  <si>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</si>
  <si>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</si>
  <si>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</si>
  <si>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</si>
  <si>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</si>
  <si>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</si>
  <si>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</si>
  <si>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</si>
  <si>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</si>
  <si>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</si>
  <si>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</si>
  <si>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</si>
  <si>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</si>
  <si>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</si>
  <si>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</si>
  <si>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</si>
  <si>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</si>
  <si>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</si>
  <si>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</si>
  <si>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</si>
  <si>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</si>
  <si>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</si>
  <si>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</si>
  <si>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</si>
  <si>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</si>
  <si>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</si>
  <si>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</si>
  <si>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</si>
  <si>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</si>
  <si>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</si>
  <si>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</si>
  <si>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</si>
  <si>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</si>
  <si>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</si>
  <si>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</si>
  <si>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</si>
  <si>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</si>
  <si>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</si>
  <si>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</si>
  <si>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</si>
  <si>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</si>
  <si>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</si>
  <si>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</si>
  <si>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</si>
  <si>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</si>
  <si>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</si>
  <si>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</si>
  <si>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</si>
  <si>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</si>
  <si>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</si>
  <si>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</si>
  <si>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</si>
  <si>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</si>
  <si>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</si>
  <si>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</si>
  <si>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</si>
  <si>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</si>
  <si>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</si>
  <si>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</si>
  <si>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</si>
  <si>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 energetikai tanúsítványok fedezetére átvett forrás)</t>
  </si>
  <si>
    <t>Közfoglalkoztatás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</si>
  <si>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</si>
  <si>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</si>
  <si>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</si>
  <si>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</si>
  <si>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</si>
  <si>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</si>
  <si>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</si>
  <si>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</si>
  <si>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Belső finanszírozás kiszűrése (-)</t>
  </si>
  <si>
    <t xml:space="preserve">Az Alsó- Tisza-menti Többcélú Óvodák és Mini Bölcsődék 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</si>
  <si>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</si>
  <si>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</si>
  <si>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</si>
  <si>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</si>
  <si>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</si>
  <si>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t>Belső ellenőri díj (1 ellenőrzés/év)</t>
  </si>
  <si>
    <t>Működési célú támogatás (belső ellenőri feladatok)</t>
  </si>
  <si>
    <t>Előző évi maradvány</t>
  </si>
  <si>
    <t>Jelzőrendszeres házi segítségnyújtáshoz forrásátvétel</t>
  </si>
  <si>
    <t xml:space="preserve">Jelzőrendszeres házi segítségnyújtáshoz forrásátvétel </t>
  </si>
  <si>
    <t>mácius 20.; június 20.; szeptember 20.; november 20.</t>
  </si>
  <si>
    <t>Előző évi (2022) szabad pénzmaradvány (-)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</si>
  <si>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2023.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</si>
  <si>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Kiegészítő támogatás éves összege (forintban)</t>
  </si>
  <si>
    <t>Közfoglalkoztatott:   2  fő</t>
  </si>
  <si>
    <t>Teljes munkaidős:    13  fő</t>
  </si>
  <si>
    <t>Teljes munkaidős:   2   fő</t>
  </si>
  <si>
    <t>Engedélyezett létszámkeret:  2   fő</t>
  </si>
  <si>
    <t>13.) melléklet az Alsó- Tisza-menti Önkormányzati Társulás Társulási Tanácsa  …./2024. II. …)  határozatához</t>
  </si>
  <si>
    <t>A közös költségek felosztása 2024. évben</t>
  </si>
  <si>
    <t>A közös költségek összege teljesítése 2024. évben</t>
  </si>
  <si>
    <t>Az Alsó- Tisza-menti Önkormányzati Társulás 2024. évi előirányzat felhasználási ütemterve (halmozódás nélkül)  (ezer forintban)</t>
  </si>
  <si>
    <t>14.)  melléklet az Alsó- Tisza-menti Önkormányzati Társulás Társulási Tanácsa /2024. (II. ....)  határozatához</t>
  </si>
  <si>
    <t>2024. évi bevételek társulási szintű kiemelt előirányzatok, előirányzat-csoportok, kötelező és önként vállalt feladatok szerint (forintban)</t>
  </si>
  <si>
    <t>15/a) melléklet az Alsó- Tisza-menti Önkormányzati Társulás Társulási Tanácsa  …/2024. (II. ....)  határozatához</t>
  </si>
  <si>
    <t>15/b) melléklet az Alsó- Tisza-menti Önkormányzati Társulás Társulási Tanácsa …/2024. (II. …)  határozatához</t>
  </si>
  <si>
    <t>2024. évi kiadások társulási szintű kiemelt előirányzatok, előirányzat csoportok, kötelező és önként vállalt feladatok szerint (forintban)</t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</si>
  <si>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....) határozatához</t>
    </r>
  </si>
  <si>
    <t>Az Alsó- Tisza-menti Önkormányzati Társulás 2024. évi költségvetési bevételei (forintban)</t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</si>
  <si>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</si>
  <si>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Önkormányzati Társulás 2024. évi költségvetési kiadásai (forintban)</t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</si>
  <si>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</si>
  <si>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 Társulás 2024. évi költségvetési bevételei (forintban)</t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</si>
  <si>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</si>
  <si>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 Társulás 2024. évi költségvetési kiadásai (forintban)</t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</si>
  <si>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</si>
  <si>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Többcélú Óvodák és Mini Bölcsődék 2024. évi költségvetési bevételei (forintban)</t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</si>
  <si>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</si>
  <si>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Többcélú Óvodák és Mini Bölcsődék (Felgyő) 2024. évi költségvetési bevételei (forintban)</t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</si>
  <si>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</si>
  <si>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Többcélú Óvodák és Mini Bölcsődék (Csanytelek) 2024. évi költségvetési bevételei (forintban)</t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</si>
  <si>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</si>
  <si>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Többcélú Óvodák és Mini Bölcsődék (Tömörkényi Mini Bölcsőde) 2024. évi költségvetési bevételei (forintban)</t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</si>
  <si>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.../2024. (II. ...) határozatához</t>
    </r>
  </si>
  <si>
    <t>Az Alsó- Tisza-menti Többcélú Óvodák és Mini Bölcsődék  2024. évi költségvetési kiadásai (forintban)</t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</si>
  <si>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(II. ...) határozatához</t>
    </r>
  </si>
  <si>
    <t>Az Alsó- Tisza-menti Többcélú Óvodák és Mini Bölcsődék (Felgyő) 2024. évi költségvetési kiadásai (forintban)</t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</si>
  <si>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</si>
  <si>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Az Alsó- Tisza-menti Többcélú Óvodák és Mini Bölcsődék (Csanytelek) 2024. évi költségvetési kiadásai (forintban)</t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</si>
  <si>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</si>
  <si>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Az Alsó- Tisza-menti Többcélú Óvodák és Mini Bölcsődék (Tömörkényi Mini Bölcsőde) 2024. évi költségvetési kiadásai (forintban)</t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</si>
  <si>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</si>
  <si>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 Remény Szociális Alapszolgáltató Központ 2024. évi költségvetési bevételei (forintban)</t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</si>
  <si>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</si>
  <si>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 Remény Szociális Alapszolgáltató Központ 2024. évi költségvetési kiadásai (forintban)</t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</si>
  <si>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 ….) határozatához</t>
    </r>
  </si>
  <si>
    <t>A Gondozási Központ Rózsafüzér Szociális Otthon (Tömörkény)  2024. évi költségvetési bevételei (forintban)</t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</si>
  <si>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</si>
  <si>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 Gondozási Központ Rózsafüzér Szociális Otthon (Tömörkény)  2024. évi költségvetési kiadásai (forintban)</t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</si>
  <si>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</si>
  <si>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Az Esély Szociális  Alapellátási Központ 2024. évi költségvetési bevételei (forintban)</t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</si>
  <si>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(II. ….) határozatához</t>
    </r>
  </si>
  <si>
    <t>Az Esély Szociális  Alapellátási Központ 2024. évi költségvetési kiadásai (forintban)</t>
  </si>
  <si>
    <t>2024. évben</t>
  </si>
  <si>
    <t>ebből: megváltozott munkaképességű:   2 fő</t>
  </si>
  <si>
    <t>Részmunkaidős:                                      2 fő</t>
  </si>
  <si>
    <t xml:space="preserve">ebből: közfoglalkoztatott:                       0 fő </t>
  </si>
  <si>
    <t>Teljes munkaidős:                               45,5 fő</t>
  </si>
  <si>
    <t>Engedélyezett létszámkeret:                50  fő</t>
  </si>
  <si>
    <t>Engedélyezett létszámkeret:      31 fő</t>
  </si>
  <si>
    <t>Teljes munkaidős:                      27 fő</t>
  </si>
  <si>
    <t>Részmunkaidős:                           4 fő</t>
  </si>
  <si>
    <t>Engedélyezett létszámkeret:         29 fő</t>
  </si>
  <si>
    <t>Teljes munkaidős:                        24 fő</t>
  </si>
  <si>
    <t>Részmunkaidős:                            4 fő</t>
  </si>
  <si>
    <t>Közfoglalkoztatott:                       1 fő</t>
  </si>
  <si>
    <t>Részmunkaidős:     2  fő</t>
  </si>
  <si>
    <t>Engedélyezett létszámkeret:  17  fő</t>
  </si>
  <si>
    <t>Teljes munkaidős:   7  fő</t>
  </si>
  <si>
    <t>Engedélyezett létszámkeret:   7  fő</t>
  </si>
  <si>
    <t>Működési célú támogatás a Csanyteleki, Felgyői és Tömörkényi önkormányzattól az óvoda, mini bölcsődék tagintézményeinek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</si>
</sst>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horizontal="justify" wrapText="1"/>
    </xf>
    <xf numFmtId="49" fontId="8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justify" wrapText="1"/>
    </xf>
    <xf numFmtId="49" fontId="8" fillId="0" borderId="3" xfId="0" applyNumberFormat="1" applyFont="1" applyBorder="1" applyAlignment="1">
      <alignment horizontal="justify" wrapText="1"/>
    </xf>
    <xf numFmtId="49" fontId="8" fillId="0" borderId="2" xfId="0" applyNumberFormat="1" applyFont="1" applyBorder="1" applyAlignment="1">
      <alignment horizontal="justify" wrapText="1"/>
    </xf>
    <xf numFmtId="49" fontId="7" fillId="0" borderId="1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8" fillId="0" borderId="3" xfId="0" applyNumberFormat="1" applyFont="1" applyBorder="1" applyAlignment="1">
      <alignment horizontal="right" wrapText="1"/>
    </xf>
    <xf numFmtId="3" fontId="8" fillId="0" borderId="2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justify"/>
    </xf>
    <xf numFmtId="0" fontId="8" fillId="0" borderId="1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49" fontId="7" fillId="0" borderId="0" xfId="0" applyNumberFormat="1" applyFont="1" applyBorder="1" applyAlignment="1">
      <alignment horizontal="justify" wrapText="1"/>
    </xf>
    <xf numFmtId="0" fontId="7" fillId="0" borderId="0" xfId="0" applyFont="1" applyBorder="1" applyAlignment="1">
      <alignment horizontal="justify" wrapText="1"/>
    </xf>
    <xf numFmtId="49" fontId="9" fillId="0" borderId="0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right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49" fontId="8" fillId="0" borderId="0" xfId="0" applyNumberFormat="1" applyFont="1"/>
    <xf numFmtId="49" fontId="8" fillId="0" borderId="0" xfId="0" applyNumberFormat="1" applyFont="1" applyAlignment="1">
      <alignment horizontal="justify"/>
    </xf>
    <xf numFmtId="49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0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justify" vertical="top" wrapText="1"/>
    </xf>
    <xf numFmtId="49" fontId="15" fillId="0" borderId="1" xfId="0" applyNumberFormat="1" applyFont="1" applyBorder="1" applyAlignment="1">
      <alignment horizontal="justify" vertical="top" wrapText="1"/>
    </xf>
    <xf numFmtId="3" fontId="12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center" wrapText="1"/>
    </xf>
    <xf numFmtId="0" fontId="0" fillId="0" borderId="0" xfId="0" applyFont="1"/>
    <xf numFmtId="0" fontId="7" fillId="0" borderId="1" xfId="0" applyFont="1" applyBorder="1"/>
    <xf numFmtId="0" fontId="0" fillId="0" borderId="0" xfId="0" applyFont="1" applyAlignment="1">
      <alignment wrapText="1"/>
    </xf>
    <xf numFmtId="49" fontId="16" fillId="0" borderId="0" xfId="0" applyNumberFormat="1" applyFont="1"/>
    <xf numFmtId="49" fontId="7" fillId="0" borderId="0" xfId="0" applyNumberFormat="1" applyFont="1" applyAlignment="1">
      <alignment horizontal="center"/>
    </xf>
    <xf numFmtId="49" fontId="7" fillId="0" borderId="1" xfId="0" applyNumberFormat="1" applyFont="1" applyBorder="1"/>
    <xf numFmtId="49" fontId="8" fillId="0" borderId="1" xfId="0" applyNumberFormat="1" applyFont="1" applyBorder="1"/>
    <xf numFmtId="49" fontId="8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7" fillId="0" borderId="0" xfId="0" applyNumberFormat="1" applyFont="1"/>
    <xf numFmtId="49" fontId="0" fillId="0" borderId="0" xfId="0" applyNumberFormat="1" applyFont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/>
    <xf numFmtId="0" fontId="8" fillId="0" borderId="1" xfId="0" applyFont="1" applyBorder="1" applyAlignment="1"/>
    <xf numFmtId="3" fontId="8" fillId="0" borderId="1" xfId="0" applyNumberFormat="1" applyFont="1" applyBorder="1" applyAlignment="1"/>
    <xf numFmtId="49" fontId="8" fillId="0" borderId="0" xfId="0" applyNumberFormat="1" applyFont="1" applyBorder="1" applyAlignment="1"/>
    <xf numFmtId="0" fontId="8" fillId="0" borderId="0" xfId="0" applyFont="1" applyBorder="1" applyAlignment="1"/>
    <xf numFmtId="3" fontId="8" fillId="0" borderId="0" xfId="0" applyNumberFormat="1" applyFont="1" applyBorder="1" applyAlignment="1"/>
    <xf numFmtId="3" fontId="7" fillId="0" borderId="0" xfId="0" applyNumberFormat="1" applyFont="1" applyBorder="1" applyAlignment="1">
      <alignment horizontal="right"/>
    </xf>
    <xf numFmtId="0" fontId="6" fillId="0" borderId="0" xfId="0" applyFont="1"/>
    <xf numFmtId="3" fontId="8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wrapText="1"/>
    </xf>
    <xf numFmtId="49" fontId="8" fillId="0" borderId="1" xfId="0" applyNumberFormat="1" applyFont="1" applyBorder="1"/>
    <xf numFmtId="3" fontId="0" fillId="0" borderId="0" xfId="0" applyNumberFormat="1"/>
    <xf numFmtId="3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7" fillId="0" borderId="0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16" fillId="0" borderId="0" xfId="0" applyNumberFormat="1" applyFont="1" applyAlignment="1">
      <alignment horizontal="left"/>
    </xf>
    <xf numFmtId="3" fontId="7" fillId="0" borderId="1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0" fontId="8" fillId="0" borderId="1" xfId="0" applyFont="1" applyBorder="1" applyAlignment="1">
      <alignment wrapText="1"/>
    </xf>
    <xf numFmtId="3" fontId="8" fillId="0" borderId="2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F6" sqref="F6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2.21875" customWidth="1"/>
    <col min="5" max="5" width="15.33203125" customWidth="1"/>
    <col min="6" max="6" width="13.6640625" customWidth="1"/>
  </cols>
  <sheetData>
    <row r="1" spans="1:6">
      <c r="A1" s="127" t="s">
        <v>297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298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'3. melléklet'!D6+'5. melléklet'!D6+'7. melléklet'!D6+'9. melléklet'!D6+'11. melléklet'!D6</f>
        <v>903447705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'3. melléklet'!D7+'5. melléklet'!D7+'7. melléklet'!D7+'9. melléklet'!D7+'11. melléklet'!D7</f>
        <v>887511487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24">
        <f>'3. melléklet'!D8+'5. melléklet'!D8+'7. melléklet'!D8+'9. melléklet'!D8+'11. melléklet'!D8</f>
        <v>6248200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24">
        <f>'3. melléklet'!D9+'5. melléklet'!D9+'7. melléklet'!D9+'9. melléklet'!D9+'11. melléklet'!D9</f>
        <v>1187136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24">
        <f>'3. melléklet'!D10+'5. melléklet'!D10+'7. melléklet'!D10+'9. melléklet'!D10+'11. melléklet'!D10</f>
        <v>1336209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24">
        <f>'3. melléklet'!D11+'5. melléklet'!D11+'7. melléklet'!D11+'9. melléklet'!D11+'11. melléklet'!D11</f>
        <v>272025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24">
        <f>'3. melléklet'!D12+'5. melléklet'!D12+'7. melléklet'!D12+'9. melléklet'!D12+'11. melléklet'!D12</f>
        <v>3452830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24">
        <f>'3. melléklet'!D13+'5. melléklet'!D13+'7. melléklet'!D13+'9. melléklet'!D13+'11. melléklet'!D13</f>
        <v>9688018</v>
      </c>
      <c r="E13" s="6"/>
      <c r="F13" s="6"/>
    </row>
    <row r="14" spans="1:6" ht="44.25" customHeight="1">
      <c r="A14" s="12" t="s">
        <v>51</v>
      </c>
      <c r="B14" s="110" t="s">
        <v>350</v>
      </c>
      <c r="C14" s="18"/>
      <c r="D14" s="24">
        <f>'3. melléklet'!D14+'5. melléklet'!D14+'7. melléklet'!D14+'9. melléklet'!D14+'11. melléklet'!D14</f>
        <v>1600000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24">
        <f>'3. melléklet'!D15+'5. melléklet'!D15+'7. melléklet'!D15+'9. melléklet'!D15+'11. melléklet'!D15</f>
        <v>0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4">
        <f>'3. melléklet'!D16+'5. melléklet'!D16+'7. melléklet'!D16+'9. melléklet'!D16+'11. melléklet'!D16</f>
        <v>2000000</v>
      </c>
      <c r="E16" s="25"/>
      <c r="F16" s="25"/>
    </row>
    <row r="17" spans="1:6" ht="47.25" customHeight="1">
      <c r="A17" s="12" t="s">
        <v>54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6"/>
      <c r="F17" s="6"/>
    </row>
    <row r="18" spans="1:6" ht="30" customHeight="1">
      <c r="A18" s="14" t="s">
        <v>55</v>
      </c>
      <c r="B18" s="7" t="s">
        <v>278</v>
      </c>
      <c r="C18" s="20"/>
      <c r="D18" s="123">
        <f>'3. melléklet'!D18+'5. melléklet'!D18+'7. melléklet'!D18+'9. melléklet'!D18+'11. melléklet'!D18</f>
        <v>1960000</v>
      </c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4">
        <f>'3. melléklet'!D19+'5. melléklet'!D19+'7. melléklet'!D19+'9. melléklet'!D19+'11. melléklet'!D19</f>
        <v>908018</v>
      </c>
      <c r="E19" s="26"/>
      <c r="F19" s="26"/>
    </row>
    <row r="20" spans="1:6" ht="30" customHeight="1">
      <c r="A20" s="14" t="s">
        <v>57</v>
      </c>
      <c r="B20" s="7" t="s">
        <v>276</v>
      </c>
      <c r="C20" s="20"/>
      <c r="D20" s="24">
        <f>'3. melléklet'!D20+'5. melléklet'!D20+'7. melléklet'!D20+'9. melléklet'!D20+'11. melléklet'!D20</f>
        <v>1260000</v>
      </c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4">
        <f>'3. melléklet'!D21+'5. melléklet'!D21+'7. melléklet'!D21+'9. melléklet'!D21+'11. melléklet'!D21</f>
        <v>1960000</v>
      </c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'3. melléklet'!D22+'5. melléklet'!D22+'7. melléklet'!D22+'9. melléklet'!D22+'11. melléklet'!D22</f>
        <v>0</v>
      </c>
      <c r="E22" s="24"/>
      <c r="F22" s="24"/>
    </row>
    <row r="23" spans="1:6" ht="30" customHeight="1">
      <c r="A23" s="12" t="s">
        <v>59</v>
      </c>
      <c r="B23" s="5" t="s">
        <v>75</v>
      </c>
      <c r="C23" s="21"/>
      <c r="D23" s="24">
        <f>'3. melléklet'!D23+'5. melléklet'!D23+'7. melléklet'!D23+'9. melléklet'!D23+'11. melléklet'!D23</f>
        <v>0</v>
      </c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24">
        <f>'3. melléklet'!D24+'5. melléklet'!D24+'7. melléklet'!D24+'9. melléklet'!D24+'11. melléklet'!D24</f>
        <v>0</v>
      </c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'3. melléklet'!D25+'5. melléklet'!D25+'7. melléklet'!D25+'9. melléklet'!D25+'11. melléklet'!D25</f>
        <v>222545956</v>
      </c>
      <c r="E25" s="24"/>
      <c r="F25" s="24"/>
    </row>
    <row r="26" spans="1:6" ht="30" customHeight="1">
      <c r="A26" s="12" t="s">
        <v>60</v>
      </c>
      <c r="B26" s="40" t="s">
        <v>24</v>
      </c>
      <c r="C26" s="19"/>
      <c r="D26" s="24">
        <f>'3. melléklet'!D26+'5. melléklet'!D26+'7. melléklet'!D26+'9. melléklet'!D26+'11. melléklet'!D26</f>
        <v>0</v>
      </c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24">
        <f>'3. melléklet'!D27+'5. melléklet'!D27+'7. melléklet'!D27+'9. melléklet'!D27+'11. melléklet'!D27</f>
        <v>10193844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24">
        <f>'3. melléklet'!D28+'5. melléklet'!D28+'7. melléklet'!D28+'9. melléklet'!D28+'11. melléklet'!D28</f>
        <v>10000</v>
      </c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24">
        <f>'3. melléklet'!D29+'5. melléklet'!D29+'7. melléklet'!D29+'9. melléklet'!D29+'11. melléklet'!D29</f>
        <v>181723641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24">
        <f>'3. melléklet'!D30+'5. melléklet'!D30+'7. melléklet'!D30+'9. melléklet'!D30+'11. melléklet'!D30</f>
        <v>18248471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24">
        <f>'3. melléklet'!D31+'5. melléklet'!D31+'7. melléklet'!D31+'9. melléklet'!D31+'11. melléklet'!D31</f>
        <v>11370000</v>
      </c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24">
        <f>'3. melléklet'!D32+'5. melléklet'!D32+'7. melléklet'!D32+'9. melléklet'!D32+'11. melléklet'!D32</f>
        <v>300000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24">
        <f>'3. melléklet'!D33+'5. melléklet'!D33+'7. melléklet'!D33+'9. melléklet'!D33+'11. melléklet'!D33</f>
        <v>700000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'3. melléklet'!D34+'5. melléklet'!D34+'7. melléklet'!D34+'9. melléklet'!D34+'11. melléklet'!D34</f>
        <v>0</v>
      </c>
      <c r="E34" s="24"/>
      <c r="F34" s="24"/>
    </row>
    <row r="35" spans="1:6" ht="30" customHeight="1">
      <c r="A35" s="12" t="s">
        <v>68</v>
      </c>
      <c r="B35" s="5" t="s">
        <v>73</v>
      </c>
      <c r="C35" s="18"/>
      <c r="D35" s="24">
        <f>'3. melléklet'!D35+'5. melléklet'!D35+'7. melléklet'!D35+'9. melléklet'!D35+'11. melléklet'!D35</f>
        <v>0</v>
      </c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24">
        <f>'3. melléklet'!D36+'5. melléklet'!D36+'7. melléklet'!D36+'9. melléklet'!D36+'11. melléklet'!D36</f>
        <v>0</v>
      </c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'3. melléklet'!D37+'5. melléklet'!D37+'7. melléklet'!D37+'9. melléklet'!D37+'11. melléklet'!D37</f>
        <v>889864331</v>
      </c>
      <c r="E37" s="24"/>
      <c r="F37" s="24"/>
    </row>
    <row r="38" spans="1:6" ht="30" customHeight="1">
      <c r="A38" s="12" t="s">
        <v>70</v>
      </c>
      <c r="B38" s="4" t="s">
        <v>34</v>
      </c>
      <c r="C38" s="19"/>
      <c r="D38" s="24">
        <f>'3. melléklet'!D38+'5. melléklet'!D38+'7. melléklet'!D38+'9. melléklet'!D38+'11. melléklet'!D38</f>
        <v>2352844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24">
        <f>'3. melléklet'!D39+'5. melléklet'!D39+'7. melléklet'!D39+'9. melléklet'!D39+'11. melléklet'!D39</f>
        <v>887511487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112">
        <f>'3. melléklet'!D40+'5. melléklet'!D40+'7. melléklet'!D40+'9. melléklet'!D40+'11. melléklet'!D40</f>
        <v>2015857992</v>
      </c>
      <c r="E40" s="27"/>
      <c r="F40" s="27"/>
    </row>
    <row r="41" spans="1:6" ht="30" customHeight="1">
      <c r="A41" s="11" t="s">
        <v>38</v>
      </c>
      <c r="B41" s="1" t="s">
        <v>39</v>
      </c>
      <c r="C41" s="23"/>
      <c r="D41" s="24">
        <f>D39</f>
        <v>887511487</v>
      </c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1128346505</v>
      </c>
      <c r="E42" s="24"/>
      <c r="F42" s="24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3"/>
  <sheetViews>
    <sheetView topLeftCell="A31" workbookViewId="0">
      <selection activeCell="D46" sqref="D46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27" t="s">
        <v>315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316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51833805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51833805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/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6316186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6316186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5234227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577075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3442437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20000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1194715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599205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595510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2935100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24.6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66319318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66319318</v>
      </c>
      <c r="E40" s="24">
        <f>E38-E39</f>
        <v>0</v>
      </c>
      <c r="F40" s="24">
        <f>F38-F39</f>
        <v>0</v>
      </c>
    </row>
    <row r="41" spans="1:6" ht="16.8" customHeight="1">
      <c r="A41" s="34"/>
      <c r="B41" s="35"/>
      <c r="C41" s="36"/>
      <c r="D41" s="37"/>
      <c r="E41" s="37"/>
      <c r="F41" s="37"/>
    </row>
    <row r="42" spans="1:6" ht="19.8" customHeight="1">
      <c r="A42" s="34"/>
      <c r="B42" s="35" t="s">
        <v>349</v>
      </c>
      <c r="C42" s="38"/>
      <c r="D42" s="37"/>
      <c r="E42" s="37"/>
      <c r="F42" s="37"/>
    </row>
    <row r="43" spans="1:6">
      <c r="B43" s="102" t="s">
        <v>348</v>
      </c>
    </row>
  </sheetData>
  <mergeCells count="2">
    <mergeCell ref="A1:F1"/>
    <mergeCell ref="A3:F3"/>
  </mergeCells>
  <pageMargins left="0.7" right="0.7" top="0.75" bottom="0.75" header="0.3" footer="0.3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J23" sqref="J23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44140625" customWidth="1"/>
  </cols>
  <sheetData>
    <row r="1" spans="1:6">
      <c r="A1" s="127" t="s">
        <v>317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318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113005301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113005301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/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13801991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13801991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30735012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990000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36600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22456513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40000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7211899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5953249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1258650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>
        <v>578290</v>
      </c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1174872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159295466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159295466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347</v>
      </c>
      <c r="C42" s="38"/>
      <c r="D42" s="37"/>
      <c r="E42" s="37"/>
      <c r="F42" s="37"/>
    </row>
    <row r="43" spans="1:6">
      <c r="B43" s="102" t="s">
        <v>285</v>
      </c>
    </row>
    <row r="44" spans="1:6">
      <c r="B44" s="102" t="s">
        <v>346</v>
      </c>
    </row>
    <row r="45" spans="1:6">
      <c r="B45" s="102" t="s">
        <v>284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zoomScaleSheetLayoutView="100" workbookViewId="0">
      <selection activeCell="D28" sqref="D28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88671875" customWidth="1"/>
  </cols>
  <sheetData>
    <row r="1" spans="1:6">
      <c r="A1" s="127" t="s">
        <v>319</v>
      </c>
      <c r="B1" s="127"/>
      <c r="C1" s="127"/>
      <c r="D1" s="127"/>
      <c r="E1" s="127"/>
      <c r="F1" s="127"/>
    </row>
    <row r="2" spans="1:6">
      <c r="A2" s="9"/>
    </row>
    <row r="3" spans="1:6" ht="29.25" customHeight="1">
      <c r="A3" s="129" t="s">
        <v>320</v>
      </c>
      <c r="B3" s="129"/>
      <c r="C3" s="129"/>
      <c r="D3" s="129"/>
      <c r="E3" s="129"/>
      <c r="F3" s="129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15" t="s">
        <v>7</v>
      </c>
      <c r="B6" s="108" t="s">
        <v>78</v>
      </c>
      <c r="C6" s="15" t="s">
        <v>138</v>
      </c>
      <c r="D6" s="107">
        <f>D7+D8</f>
        <v>13627302</v>
      </c>
      <c r="E6" s="107">
        <f>E7+E8</f>
        <v>0</v>
      </c>
      <c r="F6" s="107">
        <f>F7+F8</f>
        <v>0</v>
      </c>
    </row>
    <row r="7" spans="1:6" ht="30" customHeight="1">
      <c r="A7" s="18" t="s">
        <v>44</v>
      </c>
      <c r="B7" s="103" t="s">
        <v>79</v>
      </c>
      <c r="C7" s="18"/>
      <c r="D7" s="6">
        <v>13627302</v>
      </c>
      <c r="E7" s="6"/>
      <c r="F7" s="6"/>
    </row>
    <row r="8" spans="1:6" ht="30" customHeight="1">
      <c r="A8" s="18" t="s">
        <v>45</v>
      </c>
      <c r="B8" s="103" t="s">
        <v>80</v>
      </c>
      <c r="C8" s="18"/>
      <c r="D8" s="6"/>
      <c r="E8" s="6"/>
      <c r="F8" s="6"/>
    </row>
    <row r="9" spans="1:6" ht="30" customHeight="1">
      <c r="A9" s="15" t="s">
        <v>20</v>
      </c>
      <c r="B9" s="104" t="s">
        <v>81</v>
      </c>
      <c r="C9" s="15" t="s">
        <v>139</v>
      </c>
      <c r="D9" s="107">
        <f>D10+D11+D12+D13+D14</f>
        <v>1404832</v>
      </c>
      <c r="E9" s="107">
        <f>E10+E11+E12+E13+E14</f>
        <v>0</v>
      </c>
      <c r="F9" s="107">
        <f>F10+F11+F12+F13+F14</f>
        <v>0</v>
      </c>
    </row>
    <row r="10" spans="1:6" ht="30" customHeight="1">
      <c r="A10" s="18" t="s">
        <v>59</v>
      </c>
      <c r="B10" s="103" t="s">
        <v>82</v>
      </c>
      <c r="C10" s="18"/>
      <c r="D10" s="6">
        <v>1404832</v>
      </c>
      <c r="E10" s="6"/>
      <c r="F10" s="6"/>
    </row>
    <row r="11" spans="1:6" ht="30" customHeight="1">
      <c r="A11" s="18" t="s">
        <v>77</v>
      </c>
      <c r="B11" s="103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103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103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103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04" t="s">
        <v>87</v>
      </c>
      <c r="C15" s="15" t="s">
        <v>140</v>
      </c>
      <c r="D15" s="107">
        <f>D16+D17+D18+D19+D20</f>
        <v>1146163</v>
      </c>
      <c r="E15" s="107">
        <f>E16+E17+E18+E19+E20</f>
        <v>0</v>
      </c>
      <c r="F15" s="107">
        <f>F16+F17+F18+F19+F20</f>
        <v>0</v>
      </c>
    </row>
    <row r="16" spans="1:6" ht="30" customHeight="1">
      <c r="A16" s="18" t="s">
        <v>60</v>
      </c>
      <c r="B16" s="103" t="s">
        <v>88</v>
      </c>
      <c r="C16" s="18"/>
      <c r="D16" s="6">
        <v>148010</v>
      </c>
      <c r="E16" s="6"/>
      <c r="F16" s="6"/>
    </row>
    <row r="17" spans="1:6" ht="30" customHeight="1">
      <c r="A17" s="18" t="s">
        <v>61</v>
      </c>
      <c r="B17" s="103" t="s">
        <v>89</v>
      </c>
      <c r="C17" s="18"/>
      <c r="D17" s="6">
        <v>80000</v>
      </c>
      <c r="E17" s="6"/>
      <c r="F17" s="6"/>
    </row>
    <row r="18" spans="1:6" ht="30" customHeight="1">
      <c r="A18" s="18" t="s">
        <v>62</v>
      </c>
      <c r="B18" s="103" t="s">
        <v>90</v>
      </c>
      <c r="C18" s="18"/>
      <c r="D18" s="6">
        <v>643736</v>
      </c>
      <c r="E18" s="6"/>
      <c r="F18" s="6"/>
    </row>
    <row r="19" spans="1:6" ht="30" customHeight="1">
      <c r="A19" s="18" t="s">
        <v>63</v>
      </c>
      <c r="B19" s="103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103" t="s">
        <v>92</v>
      </c>
      <c r="C20" s="18"/>
      <c r="D20" s="6">
        <f>D21+D22+D23+D24</f>
        <v>274417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103" t="s">
        <v>93</v>
      </c>
      <c r="C21" s="18"/>
      <c r="D21" s="6">
        <v>197577</v>
      </c>
      <c r="E21" s="6"/>
      <c r="F21" s="6"/>
    </row>
    <row r="22" spans="1:6" ht="30" customHeight="1">
      <c r="A22" s="18" t="s">
        <v>119</v>
      </c>
      <c r="B22" s="103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103" t="s">
        <v>95</v>
      </c>
      <c r="C23" s="18"/>
      <c r="D23" s="6"/>
      <c r="E23" s="6"/>
      <c r="F23" s="107"/>
    </row>
    <row r="24" spans="1:6" ht="30" customHeight="1">
      <c r="A24" s="18" t="s">
        <v>121</v>
      </c>
      <c r="B24" s="103" t="s">
        <v>96</v>
      </c>
      <c r="C24" s="18"/>
      <c r="D24" s="6">
        <v>76840</v>
      </c>
      <c r="E24" s="6"/>
      <c r="F24" s="107"/>
    </row>
    <row r="25" spans="1:6" ht="30" customHeight="1">
      <c r="A25" s="15" t="s">
        <v>30</v>
      </c>
      <c r="B25" s="104" t="s">
        <v>97</v>
      </c>
      <c r="C25" s="15" t="s">
        <v>141</v>
      </c>
      <c r="D25" s="107"/>
      <c r="E25" s="107"/>
      <c r="F25" s="6"/>
    </row>
    <row r="26" spans="1:6" ht="30" customHeight="1">
      <c r="A26" s="15" t="s">
        <v>32</v>
      </c>
      <c r="B26" s="104" t="s">
        <v>98</v>
      </c>
      <c r="C26" s="15" t="s">
        <v>142</v>
      </c>
      <c r="D26" s="107"/>
      <c r="E26" s="107"/>
      <c r="F26" s="107"/>
    </row>
    <row r="27" spans="1:6" ht="30" customHeight="1">
      <c r="A27" s="15" t="s">
        <v>99</v>
      </c>
      <c r="B27" s="104" t="s">
        <v>100</v>
      </c>
      <c r="C27" s="15" t="s">
        <v>143</v>
      </c>
      <c r="D27" s="107">
        <v>254000</v>
      </c>
      <c r="E27" s="107"/>
      <c r="F27" s="6"/>
    </row>
    <row r="28" spans="1:6" ht="30" customHeight="1">
      <c r="A28" s="15" t="s">
        <v>40</v>
      </c>
      <c r="B28" s="104" t="s">
        <v>101</v>
      </c>
      <c r="C28" s="15" t="s">
        <v>142</v>
      </c>
      <c r="D28" s="107">
        <f>D29+D30+D31</f>
        <v>0</v>
      </c>
      <c r="E28" s="107">
        <f>E29+E30+E31</f>
        <v>0</v>
      </c>
      <c r="F28" s="107">
        <f>F29+F30+F31</f>
        <v>0</v>
      </c>
    </row>
    <row r="29" spans="1:6" ht="42" customHeight="1">
      <c r="A29" s="18" t="s">
        <v>122</v>
      </c>
      <c r="B29" s="103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103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103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04" t="s">
        <v>105</v>
      </c>
      <c r="C32" s="15" t="s">
        <v>144</v>
      </c>
      <c r="D32" s="107"/>
      <c r="E32" s="107"/>
      <c r="F32" s="6"/>
    </row>
    <row r="33" spans="1:6" ht="30" customHeight="1">
      <c r="A33" s="15" t="s">
        <v>106</v>
      </c>
      <c r="B33" s="104" t="s">
        <v>107</v>
      </c>
      <c r="C33" s="15" t="s">
        <v>145</v>
      </c>
      <c r="D33" s="107">
        <f>D34+D35+D36+D37</f>
        <v>0</v>
      </c>
      <c r="E33" s="107">
        <f>E34+E35+E36+E37</f>
        <v>0</v>
      </c>
      <c r="F33" s="107">
        <f>F34+F35+F36+F37</f>
        <v>0</v>
      </c>
    </row>
    <row r="34" spans="1:6" ht="30" customHeight="1">
      <c r="A34" s="18" t="s">
        <v>125</v>
      </c>
      <c r="B34" s="103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103" t="s">
        <v>108</v>
      </c>
      <c r="C35" s="18"/>
      <c r="D35" s="6"/>
      <c r="E35" s="6"/>
      <c r="F35" s="107"/>
    </row>
    <row r="36" spans="1:6" ht="30" customHeight="1">
      <c r="A36" s="18" t="s">
        <v>127</v>
      </c>
      <c r="B36" s="103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103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107">
        <f>D6+D9+D15+D25+D26+D27+D28+D32+D33</f>
        <v>16432297</v>
      </c>
      <c r="E38" s="107">
        <f>E6+E9+E15+E25+E26+E27+E28+E32+E33</f>
        <v>0</v>
      </c>
      <c r="F38" s="107">
        <f>F6+F9+F15+F25+F26+F27+F28+F32+F33</f>
        <v>0</v>
      </c>
    </row>
    <row r="39" spans="1:6" ht="30" customHeight="1">
      <c r="A39" s="15" t="s">
        <v>112</v>
      </c>
      <c r="B39" s="103" t="s">
        <v>113</v>
      </c>
      <c r="C39" s="15"/>
      <c r="D39" s="107">
        <f>D33</f>
        <v>0</v>
      </c>
      <c r="E39" s="107">
        <f>E33</f>
        <v>0</v>
      </c>
      <c r="F39" s="107">
        <f>F33</f>
        <v>0</v>
      </c>
    </row>
    <row r="40" spans="1:6" ht="30" customHeight="1">
      <c r="A40" s="15" t="s">
        <v>114</v>
      </c>
      <c r="B40" s="104" t="s">
        <v>111</v>
      </c>
      <c r="C40" s="15"/>
      <c r="D40" s="107">
        <f>D38-D39</f>
        <v>16432297</v>
      </c>
      <c r="E40" s="107">
        <f>E38-E39</f>
        <v>0</v>
      </c>
      <c r="F40" s="107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287</v>
      </c>
      <c r="C42" s="38"/>
      <c r="D42" s="37"/>
      <c r="E42" s="37"/>
      <c r="F42" s="37"/>
    </row>
    <row r="43" spans="1:6">
      <c r="B43" s="102" t="s">
        <v>286</v>
      </c>
    </row>
    <row r="44" spans="1:6">
      <c r="B44" s="102" t="s">
        <v>264</v>
      </c>
    </row>
    <row r="45" spans="1:6">
      <c r="B45" s="102" t="s">
        <v>263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2"/>
  <sheetViews>
    <sheetView topLeftCell="A31" workbookViewId="0">
      <selection activeCell="E10" sqref="E10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109375" customWidth="1"/>
  </cols>
  <sheetData>
    <row r="1" spans="1:6">
      <c r="A1" s="127" t="s">
        <v>321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322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2302672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2302672</v>
      </c>
      <c r="E13" s="6">
        <f>E14+E15+E16+E17+E18+E19+E20+E21</f>
        <v>0</v>
      </c>
      <c r="F13" s="6">
        <f>F14+F15+F16+F17+F18+F19+F20+F21</f>
        <v>0</v>
      </c>
    </row>
    <row r="14" spans="1:6" ht="43.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>
        <v>2000000</v>
      </c>
      <c r="E16" s="25"/>
      <c r="F16" s="25"/>
    </row>
    <row r="17" spans="1:6" ht="42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26.4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29.4" customHeight="1">
      <c r="A19" s="14" t="s">
        <v>56</v>
      </c>
      <c r="B19" s="7" t="s">
        <v>72</v>
      </c>
      <c r="C19" s="20"/>
      <c r="D19" s="26">
        <v>302672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24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2.4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27" customHeight="1">
      <c r="A23" s="12" t="s">
        <v>59</v>
      </c>
      <c r="B23" s="5" t="s">
        <v>75</v>
      </c>
      <c r="C23" s="21"/>
      <c r="D23" s="6"/>
      <c r="E23" s="24"/>
      <c r="F23" s="24"/>
    </row>
    <row r="24" spans="1:6" ht="25.2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24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58857300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25.2" customHeight="1">
      <c r="A29" s="12" t="s">
        <v>63</v>
      </c>
      <c r="B29" s="40" t="s">
        <v>130</v>
      </c>
      <c r="C29" s="19"/>
      <c r="D29" s="6">
        <v>53490000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5067300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300000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167849513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123540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167725973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229009485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229009485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B45" sqref="B45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5546875" customWidth="1"/>
  </cols>
  <sheetData>
    <row r="1" spans="1:6">
      <c r="A1" s="127" t="s">
        <v>323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324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116865800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116515800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350000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14945540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14945540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77072630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11055000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400000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49222010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50000</v>
      </c>
      <c r="E19" s="6"/>
      <c r="F19" s="6"/>
    </row>
    <row r="20" spans="1:6" s="92" customFormat="1" ht="30" customHeight="1">
      <c r="A20" s="15" t="s">
        <v>64</v>
      </c>
      <c r="B20" s="118" t="s">
        <v>92</v>
      </c>
      <c r="C20" s="15"/>
      <c r="D20" s="119">
        <f>D21+D22+D23+D24</f>
        <v>16345620</v>
      </c>
      <c r="E20" s="119">
        <f>E21+E22+E23+E24</f>
        <v>0</v>
      </c>
      <c r="F20" s="119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14545620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1800000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20125515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229009485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229009485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342</v>
      </c>
      <c r="C42" s="38"/>
      <c r="D42" s="37"/>
      <c r="E42" s="37"/>
      <c r="F42" s="37"/>
    </row>
    <row r="43" spans="1:6">
      <c r="B43" s="102" t="s">
        <v>343</v>
      </c>
    </row>
    <row r="44" spans="1:6">
      <c r="B44" s="102" t="s">
        <v>344</v>
      </c>
    </row>
    <row r="45" spans="1:6">
      <c r="B45" s="102" t="s">
        <v>345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2"/>
  <sheetViews>
    <sheetView topLeftCell="A34" workbookViewId="0">
      <selection activeCell="B6" sqref="B6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21875" customWidth="1"/>
  </cols>
  <sheetData>
    <row r="1" spans="1:6">
      <c r="A1" s="127" t="s">
        <v>325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326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0</v>
      </c>
      <c r="F13" s="6">
        <f>F14+F15+F16+F17+F18+F19+F20+F21</f>
        <v>0</v>
      </c>
    </row>
    <row r="14" spans="1:6" ht="40.5" customHeight="1">
      <c r="A14" s="12" t="s">
        <v>51</v>
      </c>
      <c r="B14" s="110" t="s">
        <v>262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43.8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26.4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90428966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>
        <v>443844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>
        <v>87186641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2098481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>
        <v>700000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225516773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225516773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315945739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315945739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5" orientation="portrait" r:id="rId1"/>
  <rowBreaks count="1" manualBreakCount="1">
    <brk id="3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L34" sqref="L34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44140625" customWidth="1"/>
  </cols>
  <sheetData>
    <row r="1" spans="1:6">
      <c r="A1" s="127" t="s">
        <v>327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328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155555842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153155842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2400000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20836609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20110046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>
        <v>726563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121138288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18208480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860356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79243907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839754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21985791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20946830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>
        <v>665867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373094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18415000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315945739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/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D38-D39</f>
        <v>315945739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339</v>
      </c>
      <c r="C42" s="38"/>
      <c r="D42" s="37"/>
      <c r="E42" s="37"/>
      <c r="F42" s="37"/>
    </row>
    <row r="43" spans="1:6">
      <c r="B43" s="102" t="s">
        <v>340</v>
      </c>
    </row>
    <row r="44" spans="1:6">
      <c r="B44" s="102" t="s">
        <v>341</v>
      </c>
    </row>
    <row r="45" spans="1:6">
      <c r="B45" s="102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B5" sqref="B5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109375" customWidth="1"/>
  </cols>
  <sheetData>
    <row r="1" spans="1:6">
      <c r="A1" s="127" t="s">
        <v>329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330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1960000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1960000</v>
      </c>
      <c r="E13" s="6">
        <f>E14+E15+E16+E17+E18+E19+E20+E21</f>
        <v>0</v>
      </c>
      <c r="F13" s="6">
        <f>F14+F15+F16+F17+F18+F19+F20+F21</f>
        <v>0</v>
      </c>
    </row>
    <row r="14" spans="1:6" ht="43.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42.6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25.2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265</v>
      </c>
      <c r="C21" s="20"/>
      <c r="D21" s="26">
        <v>1960000</v>
      </c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73259690</v>
      </c>
      <c r="E25" s="24">
        <f>E26+E27+E28+E29+E30+E31+E32+E33</f>
        <v>0</v>
      </c>
      <c r="F25" s="24">
        <f>F26+F27+F28+F29+F30+F31+F32+F33</f>
        <v>0</v>
      </c>
    </row>
    <row r="26" spans="1:6" ht="24.6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26.4" customHeight="1">
      <c r="A27" s="12" t="s">
        <v>61</v>
      </c>
      <c r="B27" s="39" t="s">
        <v>25</v>
      </c>
      <c r="C27" s="19"/>
      <c r="D27" s="6">
        <v>9750000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>
        <v>10000</v>
      </c>
      <c r="E28" s="6"/>
      <c r="F28" s="6"/>
    </row>
    <row r="29" spans="1:6" ht="25.2" customHeight="1">
      <c r="A29" s="12" t="s">
        <v>63</v>
      </c>
      <c r="B29" s="40" t="s">
        <v>130</v>
      </c>
      <c r="C29" s="19"/>
      <c r="D29" s="6">
        <v>41047000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11082690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>
        <v>11370000</v>
      </c>
      <c r="E31" s="6"/>
      <c r="F31" s="6"/>
    </row>
    <row r="32" spans="1:6" ht="25.2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256656310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120">
        <v>256656310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331876000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331876000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topLeftCell="A25" workbookViewId="0">
      <selection activeCell="D41" sqref="D41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109375" customWidth="1"/>
  </cols>
  <sheetData>
    <row r="1" spans="1:6">
      <c r="A1" s="127" t="s">
        <v>331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332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187324619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183752963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3571656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23926261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23926261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120625120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11600000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2542000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71393120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540000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34550000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21500000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>
        <v>11370000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1680000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/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331876000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/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D38-D39</f>
        <v>331876000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18.75" customHeight="1">
      <c r="A42" s="34"/>
      <c r="B42" s="35" t="s">
        <v>338</v>
      </c>
      <c r="C42" s="38"/>
      <c r="D42" s="37"/>
      <c r="E42" s="37"/>
      <c r="F42" s="37"/>
    </row>
    <row r="43" spans="1:6" ht="17.25" customHeight="1">
      <c r="B43" s="102" t="s">
        <v>337</v>
      </c>
    </row>
    <row r="44" spans="1:6" ht="17.25" customHeight="1">
      <c r="B44" s="102" t="s">
        <v>336</v>
      </c>
    </row>
    <row r="45" spans="1:6" ht="17.25" customHeight="1">
      <c r="B45" s="102" t="s">
        <v>335</v>
      </c>
    </row>
    <row r="46" spans="1:6" ht="15.75" customHeight="1">
      <c r="B46" s="102" t="s">
        <v>334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E42"/>
  <sheetViews>
    <sheetView topLeftCell="A10" workbookViewId="0">
      <selection activeCell="G11" sqref="G11"/>
    </sheetView>
  </sheetViews>
  <sheetFormatPr defaultRowHeight="14.4"/>
  <cols>
    <col min="1" max="1" width="16.33203125" style="17" customWidth="1"/>
    <col min="2" max="2" width="50.109375" customWidth="1"/>
    <col min="3" max="3" width="27" customWidth="1"/>
    <col min="4" max="4" width="18.77734375" customWidth="1"/>
  </cols>
  <sheetData>
    <row r="1" spans="1:5">
      <c r="A1" s="127" t="s">
        <v>288</v>
      </c>
      <c r="B1" s="127"/>
      <c r="C1" s="127"/>
    </row>
    <row r="2" spans="1:5">
      <c r="A2" s="41"/>
    </row>
    <row r="3" spans="1:5" ht="15.6">
      <c r="A3" s="131" t="s">
        <v>173</v>
      </c>
      <c r="B3" s="131"/>
      <c r="C3" s="131"/>
    </row>
    <row r="4" spans="1:5" ht="15.6">
      <c r="A4" s="132" t="s">
        <v>333</v>
      </c>
      <c r="B4" s="132"/>
      <c r="C4" s="132"/>
    </row>
    <row r="5" spans="1:5">
      <c r="A5" s="141" t="s">
        <v>147</v>
      </c>
      <c r="B5" s="3" t="s">
        <v>0</v>
      </c>
      <c r="C5" s="3" t="s">
        <v>1</v>
      </c>
    </row>
    <row r="6" spans="1:5" ht="28.8">
      <c r="A6" s="141"/>
      <c r="B6" s="3" t="s">
        <v>148</v>
      </c>
      <c r="C6" s="3" t="s">
        <v>149</v>
      </c>
    </row>
    <row r="7" spans="1:5" ht="50.1" customHeight="1">
      <c r="A7" s="10" t="s">
        <v>7</v>
      </c>
      <c r="B7" s="1" t="s">
        <v>150</v>
      </c>
      <c r="C7" s="24">
        <f>C8+C9+C10</f>
        <v>1340000</v>
      </c>
    </row>
    <row r="8" spans="1:5" ht="50.1" customHeight="1">
      <c r="A8" s="47" t="s">
        <v>44</v>
      </c>
      <c r="B8" s="5" t="s">
        <v>151</v>
      </c>
      <c r="C8" s="6">
        <v>110000</v>
      </c>
    </row>
    <row r="9" spans="1:5" ht="50.1" customHeight="1">
      <c r="A9" s="47" t="s">
        <v>45</v>
      </c>
      <c r="B9" s="5" t="s">
        <v>152</v>
      </c>
      <c r="C9" s="6">
        <v>1050000</v>
      </c>
    </row>
    <row r="10" spans="1:5" ht="50.1" customHeight="1">
      <c r="A10" s="47" t="s">
        <v>50</v>
      </c>
      <c r="B10" s="122" t="s">
        <v>275</v>
      </c>
      <c r="C10" s="6">
        <v>180000</v>
      </c>
      <c r="E10" s="97"/>
    </row>
    <row r="11" spans="1:5" ht="50.1" customHeight="1">
      <c r="A11" s="10" t="s">
        <v>20</v>
      </c>
      <c r="B11" s="1" t="s">
        <v>153</v>
      </c>
      <c r="C11" s="24">
        <f>C12</f>
        <v>4908200</v>
      </c>
    </row>
    <row r="12" spans="1:5" ht="50.1" customHeight="1">
      <c r="A12" s="47" t="s">
        <v>59</v>
      </c>
      <c r="B12" s="5" t="s">
        <v>154</v>
      </c>
      <c r="C12" s="6">
        <v>4908200</v>
      </c>
    </row>
    <row r="13" spans="1:5" ht="50.1" customHeight="1">
      <c r="A13" s="109" t="s">
        <v>22</v>
      </c>
      <c r="B13" s="121" t="s">
        <v>281</v>
      </c>
      <c r="C13" s="6">
        <v>0</v>
      </c>
    </row>
    <row r="14" spans="1:5" ht="50.1" customHeight="1">
      <c r="A14" s="109" t="s">
        <v>30</v>
      </c>
      <c r="B14" s="1" t="s">
        <v>155</v>
      </c>
      <c r="C14" s="24">
        <f>C7+C11+C13</f>
        <v>6248200</v>
      </c>
    </row>
    <row r="15" spans="1:5">
      <c r="A15" s="42"/>
    </row>
    <row r="16" spans="1:5">
      <c r="A16" s="133" t="s">
        <v>289</v>
      </c>
      <c r="B16" s="133"/>
      <c r="C16" s="133"/>
      <c r="D16" s="133"/>
      <c r="E16" s="133"/>
    </row>
    <row r="17" spans="1:5">
      <c r="A17" s="134" t="s">
        <v>282</v>
      </c>
      <c r="B17" s="134"/>
      <c r="C17" s="134"/>
      <c r="D17" s="134"/>
      <c r="E17" s="134"/>
    </row>
    <row r="18" spans="1:5">
      <c r="A18" s="141" t="s">
        <v>147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41"/>
      <c r="B19" s="142" t="s">
        <v>156</v>
      </c>
      <c r="C19" s="142" t="s">
        <v>283</v>
      </c>
      <c r="D19" s="142" t="s">
        <v>157</v>
      </c>
      <c r="E19" s="142"/>
    </row>
    <row r="20" spans="1:5">
      <c r="A20" s="141"/>
      <c r="B20" s="142"/>
      <c r="C20" s="142"/>
      <c r="D20" s="3" t="s">
        <v>158</v>
      </c>
      <c r="E20" s="3" t="s">
        <v>159</v>
      </c>
    </row>
    <row r="21" spans="1:5">
      <c r="A21" s="10" t="s">
        <v>7</v>
      </c>
      <c r="B21" s="1" t="s">
        <v>160</v>
      </c>
      <c r="C21" s="93">
        <v>12157840</v>
      </c>
      <c r="D21" s="93">
        <v>1187136</v>
      </c>
      <c r="E21" s="46">
        <v>19</v>
      </c>
    </row>
    <row r="22" spans="1:5">
      <c r="A22" s="10" t="s">
        <v>20</v>
      </c>
      <c r="B22" s="1" t="s">
        <v>161</v>
      </c>
      <c r="C22" s="93">
        <v>2785890</v>
      </c>
      <c r="D22" s="93">
        <v>272025</v>
      </c>
      <c r="E22" s="46">
        <v>4.3499999999999996</v>
      </c>
    </row>
    <row r="23" spans="1:5">
      <c r="A23" s="10" t="s">
        <v>22</v>
      </c>
      <c r="B23" s="1" t="s">
        <v>162</v>
      </c>
      <c r="C23" s="93">
        <v>13684535</v>
      </c>
      <c r="D23" s="93">
        <v>1336209</v>
      </c>
      <c r="E23" s="46">
        <v>21.39</v>
      </c>
    </row>
    <row r="24" spans="1:5">
      <c r="A24" s="141" t="s">
        <v>30</v>
      </c>
      <c r="B24" s="138" t="s">
        <v>163</v>
      </c>
      <c r="C24" s="93">
        <v>35361530</v>
      </c>
      <c r="D24" s="139">
        <v>3452830</v>
      </c>
      <c r="E24" s="140">
        <v>55.26</v>
      </c>
    </row>
    <row r="25" spans="1:5" ht="12.75" hidden="1" customHeight="1">
      <c r="A25" s="141"/>
      <c r="B25" s="138"/>
      <c r="C25" s="93"/>
      <c r="D25" s="139"/>
      <c r="E25" s="140"/>
    </row>
    <row r="26" spans="1:5" hidden="1">
      <c r="A26" s="141"/>
      <c r="B26" s="138"/>
      <c r="C26" s="95"/>
      <c r="D26" s="139"/>
      <c r="E26" s="140"/>
    </row>
    <row r="27" spans="1:5">
      <c r="A27" s="10" t="s">
        <v>32</v>
      </c>
      <c r="B27" s="1" t="s">
        <v>164</v>
      </c>
      <c r="C27" s="94">
        <f>SUM(C21:C26)</f>
        <v>63989795</v>
      </c>
      <c r="D27" s="94">
        <f>SUM(D21:D26)</f>
        <v>6248200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33" t="s">
        <v>290</v>
      </c>
      <c r="B30" s="133"/>
      <c r="C30" s="133"/>
      <c r="D30" s="133"/>
    </row>
    <row r="31" spans="1:5">
      <c r="A31" s="9"/>
    </row>
    <row r="32" spans="1:5">
      <c r="A32" s="141" t="s">
        <v>147</v>
      </c>
      <c r="B32" s="3" t="s">
        <v>0</v>
      </c>
      <c r="C32" s="48" t="s">
        <v>1</v>
      </c>
      <c r="D32" s="3" t="s">
        <v>1</v>
      </c>
    </row>
    <row r="33" spans="1:4" ht="28.8">
      <c r="A33" s="141"/>
      <c r="B33" s="142" t="s">
        <v>156</v>
      </c>
      <c r="C33" s="142" t="s">
        <v>165</v>
      </c>
      <c r="D33" s="3" t="s">
        <v>166</v>
      </c>
    </row>
    <row r="34" spans="1:4">
      <c r="A34" s="141"/>
      <c r="B34" s="142"/>
      <c r="C34" s="142"/>
      <c r="D34" s="3" t="s">
        <v>167</v>
      </c>
    </row>
    <row r="35" spans="1:4">
      <c r="A35" s="141"/>
      <c r="B35" s="142"/>
      <c r="C35" s="3" t="s">
        <v>168</v>
      </c>
      <c r="D35" s="49"/>
    </row>
    <row r="36" spans="1:4" ht="15" customHeight="1">
      <c r="A36" s="10" t="s">
        <v>7</v>
      </c>
      <c r="B36" s="1" t="s">
        <v>160</v>
      </c>
      <c r="C36" s="135" t="s">
        <v>280</v>
      </c>
      <c r="D36" s="6">
        <v>296784</v>
      </c>
    </row>
    <row r="37" spans="1:4" ht="15" customHeight="1">
      <c r="A37" s="10" t="s">
        <v>20</v>
      </c>
      <c r="B37" s="1" t="s">
        <v>161</v>
      </c>
      <c r="C37" s="136"/>
      <c r="D37" s="6">
        <v>68006</v>
      </c>
    </row>
    <row r="38" spans="1:4" ht="15" customHeight="1">
      <c r="A38" s="10" t="s">
        <v>22</v>
      </c>
      <c r="B38" s="1" t="s">
        <v>162</v>
      </c>
      <c r="C38" s="136"/>
      <c r="D38" s="6">
        <v>334052</v>
      </c>
    </row>
    <row r="39" spans="1:4" ht="15" customHeight="1">
      <c r="A39" s="10" t="s">
        <v>30</v>
      </c>
      <c r="B39" s="1" t="s">
        <v>169</v>
      </c>
      <c r="C39" s="137"/>
      <c r="D39" s="6">
        <v>863208</v>
      </c>
    </row>
    <row r="40" spans="1:4">
      <c r="A40" s="10" t="s">
        <v>32</v>
      </c>
      <c r="B40" s="1" t="s">
        <v>170</v>
      </c>
      <c r="C40" s="3" t="s">
        <v>171</v>
      </c>
      <c r="D40" s="24">
        <f>SUM(D36:D39)*4</f>
        <v>6248200</v>
      </c>
    </row>
    <row r="41" spans="1:4" ht="56.25" customHeight="1">
      <c r="A41" s="130" t="s">
        <v>172</v>
      </c>
      <c r="B41" s="130"/>
      <c r="C41" s="130"/>
      <c r="D41" s="130"/>
    </row>
    <row r="42" spans="1:4">
      <c r="A42" s="41"/>
    </row>
  </sheetData>
  <mergeCells count="20">
    <mergeCell ref="B19:B20"/>
    <mergeCell ref="C19:C20"/>
    <mergeCell ref="D19:E19"/>
    <mergeCell ref="A24:A26"/>
    <mergeCell ref="A41:D41"/>
    <mergeCell ref="A3:C3"/>
    <mergeCell ref="A1:C1"/>
    <mergeCell ref="A4:C4"/>
    <mergeCell ref="A16:E16"/>
    <mergeCell ref="A17:E17"/>
    <mergeCell ref="A30:D30"/>
    <mergeCell ref="C36:C39"/>
    <mergeCell ref="B24:B26"/>
    <mergeCell ref="D24:D26"/>
    <mergeCell ref="E24:E26"/>
    <mergeCell ref="A32:A35"/>
    <mergeCell ref="B33:B35"/>
    <mergeCell ref="C33:C34"/>
    <mergeCell ref="A5:A6"/>
    <mergeCell ref="A18:A20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K16" sqref="K16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5.88671875" customWidth="1"/>
    <col min="6" max="6" width="15.33203125" customWidth="1"/>
  </cols>
  <sheetData>
    <row r="1" spans="1:6">
      <c r="A1" s="127" t="s">
        <v>299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300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'4. melléklet'!D6+'6. mellélet'!D6+'8. melléklet'!D6+'10. melléklet'!D6+'12. melléklet'!D6</f>
        <v>638212669</v>
      </c>
      <c r="E6" s="24"/>
      <c r="F6" s="24"/>
    </row>
    <row r="7" spans="1:6" ht="30" customHeight="1">
      <c r="A7" s="18" t="s">
        <v>44</v>
      </c>
      <c r="B7" s="5" t="s">
        <v>79</v>
      </c>
      <c r="C7" s="18"/>
      <c r="D7" s="24">
        <f>'4. melléklet'!D7+'6. mellélet'!D7+'8. melléklet'!D7+'10. melléklet'!D7+'12. melléklet'!D7</f>
        <v>631891013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24">
        <f>'4. melléklet'!D8+'6. mellélet'!D8+'8. melléklet'!D8+'10. melléklet'!D8+'12. melléklet'!D8</f>
        <v>6321656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'4. melléklet'!D9+'6. mellélet'!D9+'8. melléklet'!D9+'10. melléklet'!D9+'12. melléklet'!D9</f>
        <v>81231419</v>
      </c>
      <c r="E9" s="24"/>
      <c r="F9" s="24"/>
    </row>
    <row r="10" spans="1:6" ht="30" customHeight="1">
      <c r="A10" s="18" t="s">
        <v>59</v>
      </c>
      <c r="B10" s="5" t="s">
        <v>82</v>
      </c>
      <c r="C10" s="18"/>
      <c r="D10" s="24">
        <f>'4. melléklet'!D10+'6. mellélet'!D10+'8. melléklet'!D10+'10. melléklet'!D10+'12. melléklet'!D10</f>
        <v>80504856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24">
        <f>'4. melléklet'!D11+'6. mellélet'!D11+'8. melléklet'!D11+'10. melléklet'!D11+'12. melléklet'!D11</f>
        <v>0</v>
      </c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24">
        <f>'4. melléklet'!D12+'6. mellélet'!D12+'8. melléklet'!D12+'10. melléklet'!D12+'12. melléklet'!D12</f>
        <v>0</v>
      </c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24">
        <f>'4. melléklet'!D13+'6. mellélet'!D13+'8. melléklet'!D13+'10. melléklet'!D13+'12. melléklet'!D13</f>
        <v>726563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24">
        <f>'4. melléklet'!D14+'6. mellélet'!D14+'8. melléklet'!D14+'10. melléklet'!D14+'12. melléklet'!D14</f>
        <v>0</v>
      </c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'4. melléklet'!D15+'6. mellélet'!D15+'8. melléklet'!D15+'10. melléklet'!D15+'12. melléklet'!D15</f>
        <v>357551440</v>
      </c>
      <c r="E15" s="24"/>
      <c r="F15" s="24"/>
    </row>
    <row r="16" spans="1:6" ht="30" customHeight="1">
      <c r="A16" s="18" t="s">
        <v>60</v>
      </c>
      <c r="B16" s="5" t="s">
        <v>88</v>
      </c>
      <c r="C16" s="18"/>
      <c r="D16" s="24">
        <f>'4. melléklet'!D16+'6. mellélet'!D16+'8. melléklet'!D16+'10. melléklet'!D16+'12. melléklet'!D16</f>
        <v>42665179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24">
        <f>'4. melléklet'!D17+'6. mellélet'!D17+'8. melléklet'!D17+'10. melléklet'!D17+'12. melléklet'!D17</f>
        <v>3918956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24">
        <f>'4. melléklet'!D18+'6. mellélet'!D18+'8. melléklet'!D18+'10. melléklet'!D18+'12. melléklet'!D18</f>
        <v>227891723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24">
        <f>'4. melléklet'!D19+'6. mellélet'!D19+'8. melléklet'!D19+'10. melléklet'!D19+'12. melléklet'!D19</f>
        <v>1489754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24">
        <f>'4. melléklet'!D20+'6. mellélet'!D20+'8. melléklet'!D20+'10. melléklet'!D20+'12. melléklet'!D20</f>
        <v>81585828</v>
      </c>
      <c r="E20" s="6"/>
      <c r="F20" s="6"/>
    </row>
    <row r="21" spans="1:6" ht="30" customHeight="1">
      <c r="A21" s="18" t="s">
        <v>118</v>
      </c>
      <c r="B21" s="5" t="s">
        <v>93</v>
      </c>
      <c r="C21" s="18"/>
      <c r="D21" s="24">
        <f>'4. melléklet'!D21+'6. mellélet'!D21+'8. melléklet'!D21+'10. melléklet'!D21+'12. melléklet'!D21</f>
        <v>63765867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24">
        <f>'4. melléklet'!D22+'6. mellélet'!D22+'8. melléklet'!D22+'10. melléklet'!D22+'12. melléklet'!D22</f>
        <v>12035867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24">
        <f>'4. melléklet'!D23+'6. mellélet'!D23+'8. melléklet'!D23+'10. melléklet'!D23+'12. melléklet'!D23</f>
        <v>0</v>
      </c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24">
        <f>'4. melléklet'!D24+'6. mellélet'!D24+'8. melléklet'!D24+'10. melléklet'!D24+'12. melléklet'!D24</f>
        <v>5784094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>
        <f>'4. melléklet'!D25+'6. mellélet'!D25+'8. melléklet'!D25+'10. melléklet'!D25+'12. melléklet'!D25</f>
        <v>0</v>
      </c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>
        <f>'4. melléklet'!D26+'6. mellélet'!D26+'8. melléklet'!D26+'10. melléklet'!D26+'12. melléklet'!D26</f>
        <v>578290</v>
      </c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f>'4. melléklet'!D27+'6. mellélet'!D27+'8. melléklet'!D27+'10. melléklet'!D27+'12. melléklet'!D27</f>
        <v>42904487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'4. melléklet'!D28+'6. mellélet'!D28+'8. melléklet'!D28+'10. melléklet'!D28+'12. melléklet'!D28</f>
        <v>7868200</v>
      </c>
      <c r="E28" s="24"/>
      <c r="F28" s="24"/>
    </row>
    <row r="29" spans="1:6" ht="42" customHeight="1">
      <c r="A29" s="18" t="s">
        <v>122</v>
      </c>
      <c r="B29" s="5" t="s">
        <v>272</v>
      </c>
      <c r="C29" s="18"/>
      <c r="D29" s="24">
        <f>'4. melléklet'!D29+'6. mellélet'!D29+'8. melléklet'!D29+'10. melléklet'!D29+'12. melléklet'!D29</f>
        <v>1960000</v>
      </c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24">
        <f>'4. melléklet'!D30+'6. mellélet'!D30+'8. melléklet'!D30+'10. melléklet'!D30+'12. melléklet'!D30</f>
        <v>5908200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24">
        <f>'4. melléklet'!D31+'6. mellélet'!D31+'8. melléklet'!D31+'10. melléklet'!D31+'12. melléklet'!D31</f>
        <v>0</v>
      </c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>
        <f>'4. melléklet'!D32+'6. mellélet'!D32+'8. melléklet'!D32+'10. melléklet'!D32+'12. melléklet'!D32</f>
        <v>0</v>
      </c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'4. melléklet'!D33+'6. mellélet'!D33+'8. melléklet'!D33+'10. melléklet'!D33+'12. melléklet'!D33</f>
        <v>887511487</v>
      </c>
      <c r="E33" s="24"/>
      <c r="F33" s="24"/>
    </row>
    <row r="34" spans="1:6" ht="30" customHeight="1">
      <c r="A34" s="18" t="s">
        <v>125</v>
      </c>
      <c r="B34" s="5" t="s">
        <v>270</v>
      </c>
      <c r="C34" s="18"/>
      <c r="D34" s="24">
        <f>'4. melléklet'!D34+'6. mellélet'!D34+'8. melléklet'!D34+'10. melléklet'!D34+'12. melléklet'!D34</f>
        <v>237612431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24">
        <f>'4. melléklet'!D35+'6. mellélet'!D35+'8. melléklet'!D35+'10. melléklet'!D35+'12. melléklet'!D35</f>
        <v>225516773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24">
        <f>'4. melléklet'!D36+'6. mellélet'!D36+'8. melléklet'!D36+'10. melléklet'!D36+'12. melléklet'!D36</f>
        <v>167725973</v>
      </c>
      <c r="E36" s="6"/>
      <c r="F36" s="6"/>
    </row>
    <row r="37" spans="1:6" ht="30" customHeight="1">
      <c r="A37" s="18" t="s">
        <v>128</v>
      </c>
      <c r="B37" s="5" t="s">
        <v>271</v>
      </c>
      <c r="C37" s="18"/>
      <c r="D37" s="24">
        <f>'4. melléklet'!D37+'6. mellélet'!D37+'8. melléklet'!D37+'10. melléklet'!D37+'12. melléklet'!D37</f>
        <v>256656310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'4. melléklet'!D38+'6. mellélet'!D38+'8. melléklet'!D38+'10. melléklet'!D38+'12. melléklet'!D38</f>
        <v>2015857992</v>
      </c>
      <c r="E38" s="24"/>
      <c r="F38" s="24"/>
    </row>
    <row r="39" spans="1:6" ht="30" customHeight="1">
      <c r="A39" s="15" t="s">
        <v>112</v>
      </c>
      <c r="B39" s="5" t="s">
        <v>113</v>
      </c>
      <c r="C39" s="15"/>
      <c r="D39" s="24">
        <f>'4. melléklet'!D39+'6. mellélet'!D39+'8. melléklet'!D39+'10. melléklet'!D39+'12. melléklet'!D39</f>
        <v>887511487</v>
      </c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'4. melléklet'!D40+'6. mellélet'!D40+'8. melléklet'!D40+'10. melléklet'!D40+'12. melléklet'!D40</f>
        <v>1128346505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O20" sqref="O20"/>
    </sheetView>
  </sheetViews>
  <sheetFormatPr defaultRowHeight="14.4"/>
  <cols>
    <col min="1" max="1" width="4.88671875" style="17" customWidth="1"/>
    <col min="2" max="2" width="29.44140625" customWidth="1"/>
    <col min="3" max="7" width="10.33203125" customWidth="1"/>
    <col min="8" max="8" width="10" customWidth="1"/>
    <col min="9" max="9" width="9.88671875" customWidth="1"/>
    <col min="10" max="12" width="10.33203125" customWidth="1"/>
    <col min="13" max="13" width="10.44140625" customWidth="1"/>
    <col min="14" max="15" width="10.6640625" customWidth="1"/>
  </cols>
  <sheetData>
    <row r="1" spans="1:17">
      <c r="A1" s="127" t="s">
        <v>292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7">
      <c r="A2" s="50"/>
    </row>
    <row r="3" spans="1:17">
      <c r="A3" s="144" t="s">
        <v>291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7">
      <c r="A4" s="51"/>
    </row>
    <row r="5" spans="1:17">
      <c r="A5" s="52"/>
    </row>
    <row r="6" spans="1:17">
      <c r="A6" s="53" t="s">
        <v>175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177</v>
      </c>
      <c r="H6" s="55" t="s">
        <v>178</v>
      </c>
      <c r="I6" s="55" t="s">
        <v>179</v>
      </c>
      <c r="J6" s="55" t="s">
        <v>180</v>
      </c>
      <c r="K6" s="55" t="s">
        <v>181</v>
      </c>
      <c r="L6" s="55" t="s">
        <v>182</v>
      </c>
      <c r="M6" s="55" t="s">
        <v>183</v>
      </c>
      <c r="N6" s="55" t="s">
        <v>184</v>
      </c>
      <c r="O6" s="55" t="s">
        <v>185</v>
      </c>
    </row>
    <row r="7" spans="1:17">
      <c r="A7" s="53" t="s">
        <v>176</v>
      </c>
      <c r="B7" s="54" t="s">
        <v>186</v>
      </c>
      <c r="C7" s="55" t="s">
        <v>187</v>
      </c>
      <c r="D7" s="55" t="s">
        <v>188</v>
      </c>
      <c r="E7" s="55" t="s">
        <v>189</v>
      </c>
      <c r="F7" s="55" t="s">
        <v>190</v>
      </c>
      <c r="G7" s="55" t="s">
        <v>191</v>
      </c>
      <c r="H7" s="55" t="s">
        <v>192</v>
      </c>
      <c r="I7" s="55" t="s">
        <v>193</v>
      </c>
      <c r="J7" s="55" t="s">
        <v>194</v>
      </c>
      <c r="K7" s="55" t="s">
        <v>195</v>
      </c>
      <c r="L7" s="55" t="s">
        <v>196</v>
      </c>
      <c r="M7" s="55" t="s">
        <v>197</v>
      </c>
      <c r="N7" s="55" t="s">
        <v>198</v>
      </c>
      <c r="O7" s="55" t="s">
        <v>199</v>
      </c>
    </row>
    <row r="8" spans="1:17" ht="20.100000000000001" customHeight="1">
      <c r="A8" s="56" t="s">
        <v>7</v>
      </c>
      <c r="B8" s="57" t="s">
        <v>200</v>
      </c>
      <c r="C8" s="63">
        <f>C10+C11+C12+C13</f>
        <v>136843</v>
      </c>
      <c r="D8" s="63">
        <f t="shared" ref="D8:N8" si="0">D10+D11+D12+D13+D9</f>
        <v>89816</v>
      </c>
      <c r="E8" s="63">
        <f t="shared" si="0"/>
        <v>110519</v>
      </c>
      <c r="F8" s="63">
        <f t="shared" si="0"/>
        <v>89002</v>
      </c>
      <c r="G8" s="63">
        <f t="shared" si="0"/>
        <v>89001</v>
      </c>
      <c r="H8" s="63">
        <f t="shared" si="0"/>
        <v>94800</v>
      </c>
      <c r="I8" s="63">
        <f t="shared" si="0"/>
        <v>89301</v>
      </c>
      <c r="J8" s="63">
        <f t="shared" si="0"/>
        <v>89603</v>
      </c>
      <c r="K8" s="63">
        <f t="shared" si="0"/>
        <v>90878</v>
      </c>
      <c r="L8" s="63">
        <f t="shared" si="0"/>
        <v>89003</v>
      </c>
      <c r="M8" s="63">
        <f t="shared" si="0"/>
        <v>89001</v>
      </c>
      <c r="N8" s="63">
        <f t="shared" si="0"/>
        <v>70580</v>
      </c>
      <c r="O8" s="63">
        <f>SUM(C10:N13)</f>
        <v>1128347</v>
      </c>
    </row>
    <row r="9" spans="1:17" ht="15.75" customHeight="1">
      <c r="A9" s="56"/>
      <c r="B9" s="58" t="s">
        <v>201</v>
      </c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3"/>
    </row>
    <row r="10" spans="1:17" ht="15.75" customHeight="1">
      <c r="A10" s="59" t="s">
        <v>44</v>
      </c>
      <c r="B10" s="60" t="s">
        <v>23</v>
      </c>
      <c r="C10" s="64">
        <v>18545</v>
      </c>
      <c r="D10" s="64">
        <v>18546</v>
      </c>
      <c r="E10" s="64">
        <v>18545</v>
      </c>
      <c r="F10" s="64">
        <v>18546</v>
      </c>
      <c r="G10" s="64">
        <v>18545</v>
      </c>
      <c r="H10" s="64">
        <v>18546</v>
      </c>
      <c r="I10" s="64">
        <v>18545</v>
      </c>
      <c r="J10" s="64">
        <v>18546</v>
      </c>
      <c r="K10" s="64">
        <v>18545</v>
      </c>
      <c r="L10" s="64">
        <v>18546</v>
      </c>
      <c r="M10" s="64">
        <v>18545</v>
      </c>
      <c r="N10" s="64">
        <v>18546</v>
      </c>
      <c r="O10" s="63">
        <f>SUM(C10:N10)</f>
        <v>222546</v>
      </c>
    </row>
    <row r="11" spans="1:17" ht="15.75" customHeight="1">
      <c r="A11" s="59" t="s">
        <v>45</v>
      </c>
      <c r="B11" s="60" t="s">
        <v>202</v>
      </c>
      <c r="C11" s="64">
        <v>115945</v>
      </c>
      <c r="D11" s="64">
        <v>71270</v>
      </c>
      <c r="E11" s="64">
        <v>91974</v>
      </c>
      <c r="F11" s="64">
        <v>70456</v>
      </c>
      <c r="G11" s="64">
        <v>70456</v>
      </c>
      <c r="H11" s="64">
        <v>76254</v>
      </c>
      <c r="I11" s="64">
        <v>70756</v>
      </c>
      <c r="J11" s="64">
        <v>71057</v>
      </c>
      <c r="K11" s="64">
        <v>72333</v>
      </c>
      <c r="L11" s="64">
        <v>70457</v>
      </c>
      <c r="M11" s="64">
        <v>70456</v>
      </c>
      <c r="N11" s="64">
        <v>52034</v>
      </c>
      <c r="O11" s="63">
        <f>SUM(C11:N11)</f>
        <v>903448</v>
      </c>
    </row>
    <row r="12" spans="1:17" ht="15.75" customHeight="1">
      <c r="A12" s="59" t="s">
        <v>50</v>
      </c>
      <c r="B12" s="60" t="s">
        <v>260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3">
        <f>SUM(C12:N12)</f>
        <v>0</v>
      </c>
    </row>
    <row r="13" spans="1:17" ht="15.75" customHeight="1">
      <c r="A13" s="59" t="s">
        <v>174</v>
      </c>
      <c r="B13" s="60" t="s">
        <v>277</v>
      </c>
      <c r="C13" s="64">
        <v>2353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3">
        <f>SUM(C13:N13)</f>
        <v>2353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2"/>
    </row>
    <row r="15" spans="1:17">
      <c r="A15" s="143" t="s">
        <v>203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</row>
    <row r="16" spans="1:17" ht="20.100000000000001" customHeight="1">
      <c r="A16" s="61" t="s">
        <v>20</v>
      </c>
      <c r="B16" s="57" t="s">
        <v>111</v>
      </c>
      <c r="C16" s="63">
        <f>C17+C18+C19+C20</f>
        <v>91800</v>
      </c>
      <c r="D16" s="63">
        <f t="shared" ref="D16:N16" si="1">D17+D18+D19+D20</f>
        <v>92500</v>
      </c>
      <c r="E16" s="63">
        <f t="shared" si="1"/>
        <v>90501</v>
      </c>
      <c r="F16" s="63">
        <f t="shared" si="1"/>
        <v>90078</v>
      </c>
      <c r="G16" s="63">
        <f t="shared" si="1"/>
        <v>89360</v>
      </c>
      <c r="H16" s="63">
        <f t="shared" si="1"/>
        <v>105015</v>
      </c>
      <c r="I16" s="63">
        <f t="shared" si="1"/>
        <v>95700</v>
      </c>
      <c r="J16" s="63">
        <f t="shared" si="1"/>
        <v>95741</v>
      </c>
      <c r="K16" s="63">
        <f t="shared" si="1"/>
        <v>87001</v>
      </c>
      <c r="L16" s="63">
        <f t="shared" si="1"/>
        <v>94000</v>
      </c>
      <c r="M16" s="63">
        <f t="shared" si="1"/>
        <v>101630</v>
      </c>
      <c r="N16" s="63">
        <f t="shared" si="1"/>
        <v>95021</v>
      </c>
      <c r="O16" s="63">
        <f>SUM(C16:N16)</f>
        <v>1128347</v>
      </c>
    </row>
    <row r="17" spans="1:17" ht="15.75" customHeight="1">
      <c r="A17" s="62" t="s">
        <v>59</v>
      </c>
      <c r="B17" s="58" t="s">
        <v>204</v>
      </c>
      <c r="C17" s="64">
        <v>59500</v>
      </c>
      <c r="D17" s="64">
        <v>59500</v>
      </c>
      <c r="E17" s="64">
        <v>59501</v>
      </c>
      <c r="F17" s="64">
        <v>59500</v>
      </c>
      <c r="G17" s="64">
        <v>59500</v>
      </c>
      <c r="H17" s="64">
        <v>59501</v>
      </c>
      <c r="I17" s="64">
        <v>59500</v>
      </c>
      <c r="J17" s="64">
        <v>59500</v>
      </c>
      <c r="K17" s="64">
        <v>59501</v>
      </c>
      <c r="L17" s="64">
        <v>59500</v>
      </c>
      <c r="M17" s="64">
        <v>64940</v>
      </c>
      <c r="N17" s="64">
        <v>59501</v>
      </c>
      <c r="O17" s="63">
        <f>SUM(C17:N17)</f>
        <v>719444</v>
      </c>
    </row>
    <row r="18" spans="1:17">
      <c r="A18" s="59" t="s">
        <v>77</v>
      </c>
      <c r="B18" s="60" t="s">
        <v>205</v>
      </c>
      <c r="C18" s="64">
        <v>32300</v>
      </c>
      <c r="D18" s="64">
        <v>33000</v>
      </c>
      <c r="E18" s="64">
        <v>31000</v>
      </c>
      <c r="F18" s="64">
        <v>30000</v>
      </c>
      <c r="G18" s="64">
        <v>29860</v>
      </c>
      <c r="H18" s="64">
        <v>28600</v>
      </c>
      <c r="I18" s="64">
        <v>23200</v>
      </c>
      <c r="J18" s="64">
        <v>23200</v>
      </c>
      <c r="K18" s="64">
        <v>25500</v>
      </c>
      <c r="L18" s="64">
        <v>32500</v>
      </c>
      <c r="M18" s="64">
        <v>33872</v>
      </c>
      <c r="N18" s="64">
        <v>34520</v>
      </c>
      <c r="O18" s="63">
        <f>SUM(C18:N18)</f>
        <v>357552</v>
      </c>
    </row>
    <row r="19" spans="1:17">
      <c r="A19" s="59" t="s">
        <v>115</v>
      </c>
      <c r="B19" s="60" t="s">
        <v>206</v>
      </c>
      <c r="C19" s="64"/>
      <c r="D19" s="64"/>
      <c r="E19" s="64"/>
      <c r="F19" s="64"/>
      <c r="G19" s="64"/>
      <c r="H19" s="64">
        <v>12500</v>
      </c>
      <c r="I19" s="64">
        <v>13000</v>
      </c>
      <c r="J19" s="64">
        <v>13041</v>
      </c>
      <c r="K19" s="64">
        <v>2000</v>
      </c>
      <c r="L19" s="64">
        <v>2000</v>
      </c>
      <c r="M19" s="64">
        <v>364</v>
      </c>
      <c r="N19" s="64"/>
      <c r="O19" s="63">
        <f>SUM(C19:N19)</f>
        <v>42905</v>
      </c>
    </row>
    <row r="20" spans="1:17">
      <c r="A20" s="59" t="s">
        <v>116</v>
      </c>
      <c r="B20" s="60" t="s">
        <v>207</v>
      </c>
      <c r="C20" s="65"/>
      <c r="D20" s="64"/>
      <c r="E20" s="64"/>
      <c r="F20" s="64">
        <v>578</v>
      </c>
      <c r="G20" s="64"/>
      <c r="H20" s="64">
        <v>4414</v>
      </c>
      <c r="I20" s="64"/>
      <c r="J20" s="64"/>
      <c r="K20" s="64"/>
      <c r="L20" s="64"/>
      <c r="M20" s="64">
        <v>2454</v>
      </c>
      <c r="N20" s="64">
        <v>1000</v>
      </c>
      <c r="O20" s="63">
        <f>SUM(C20:N20)</f>
        <v>8446</v>
      </c>
    </row>
    <row r="21" spans="1:17">
      <c r="A21" s="59" t="s">
        <v>117</v>
      </c>
      <c r="B21" s="60" t="s">
        <v>208</v>
      </c>
      <c r="C21" s="64">
        <f>C8-C16</f>
        <v>45043</v>
      </c>
      <c r="D21" s="64">
        <f>C21+D8-D16</f>
        <v>42359</v>
      </c>
      <c r="E21" s="64">
        <f t="shared" ref="E21:N21" si="2">D21+E8-E16</f>
        <v>62377</v>
      </c>
      <c r="F21" s="64">
        <f t="shared" si="2"/>
        <v>61301</v>
      </c>
      <c r="G21" s="64">
        <f t="shared" si="2"/>
        <v>60942</v>
      </c>
      <c r="H21" s="64">
        <f t="shared" si="2"/>
        <v>50727</v>
      </c>
      <c r="I21" s="64">
        <f t="shared" si="2"/>
        <v>44328</v>
      </c>
      <c r="J21" s="64">
        <f t="shared" si="2"/>
        <v>38190</v>
      </c>
      <c r="K21" s="64">
        <f t="shared" si="2"/>
        <v>42067</v>
      </c>
      <c r="L21" s="64">
        <f t="shared" si="2"/>
        <v>37070</v>
      </c>
      <c r="M21" s="64">
        <f t="shared" si="2"/>
        <v>24441</v>
      </c>
      <c r="N21" s="64">
        <f t="shared" si="2"/>
        <v>0</v>
      </c>
      <c r="O21" s="63"/>
      <c r="Q21" s="92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3"/>
  <sheetViews>
    <sheetView workbookViewId="0">
      <selection activeCell="D28" sqref="D28"/>
    </sheetView>
  </sheetViews>
  <sheetFormatPr defaultColWidth="9.109375" defaultRowHeight="14.4"/>
  <cols>
    <col min="1" max="1" width="9.109375" style="78"/>
    <col min="2" max="2" width="32.6640625" style="68" customWidth="1"/>
    <col min="3" max="3" width="18.109375" style="68" customWidth="1"/>
    <col min="4" max="5" width="19.44140625" style="68" customWidth="1"/>
    <col min="6" max="6" width="17.5546875" style="68" customWidth="1"/>
    <col min="7" max="7" width="24.5546875" style="68" customWidth="1"/>
    <col min="8" max="8" width="23.77734375" style="68" customWidth="1"/>
    <col min="9" max="9" width="14.6640625" style="68" customWidth="1"/>
    <col min="10" max="10" width="16" style="68" customWidth="1"/>
    <col min="11" max="11" width="12.109375" style="68" customWidth="1"/>
    <col min="12" max="12" width="10.33203125" style="68" customWidth="1"/>
    <col min="13" max="16384" width="9.109375" style="68"/>
  </cols>
  <sheetData>
    <row r="1" spans="1:8">
      <c r="A1" s="147" t="s">
        <v>294</v>
      </c>
      <c r="B1" s="147"/>
      <c r="C1" s="147"/>
      <c r="D1" s="147"/>
      <c r="E1" s="147"/>
      <c r="F1" s="147"/>
      <c r="G1" s="147"/>
      <c r="H1" s="147"/>
    </row>
    <row r="2" spans="1:8">
      <c r="A2" s="71"/>
    </row>
    <row r="3" spans="1:8">
      <c r="A3" s="133" t="s">
        <v>293</v>
      </c>
      <c r="B3" s="133"/>
      <c r="C3" s="133"/>
      <c r="D3" s="133"/>
      <c r="E3" s="133"/>
      <c r="F3" s="133"/>
      <c r="G3" s="133"/>
      <c r="H3" s="133"/>
    </row>
    <row r="4" spans="1:8">
      <c r="A4" s="72"/>
    </row>
    <row r="5" spans="1:8" ht="39" customHeight="1">
      <c r="A5" s="145" t="s">
        <v>43</v>
      </c>
      <c r="B5" s="146" t="s">
        <v>186</v>
      </c>
      <c r="C5" s="142" t="s">
        <v>209</v>
      </c>
      <c r="D5" s="142" t="s">
        <v>210</v>
      </c>
      <c r="E5" s="163" t="s">
        <v>224</v>
      </c>
      <c r="F5" s="142" t="s">
        <v>211</v>
      </c>
      <c r="G5" s="163" t="s">
        <v>225</v>
      </c>
      <c r="H5" s="142" t="s">
        <v>212</v>
      </c>
    </row>
    <row r="6" spans="1:8">
      <c r="A6" s="145"/>
      <c r="B6" s="146"/>
      <c r="C6" s="142"/>
      <c r="D6" s="142"/>
      <c r="E6" s="164"/>
      <c r="F6" s="142"/>
      <c r="G6" s="164"/>
      <c r="H6" s="142"/>
    </row>
    <row r="7" spans="1:8" ht="4.5" customHeight="1">
      <c r="A7" s="145"/>
      <c r="B7" s="146"/>
      <c r="C7" s="142"/>
      <c r="D7" s="142"/>
      <c r="E7" s="165"/>
      <c r="F7" s="142"/>
      <c r="G7" s="164"/>
      <c r="H7" s="142"/>
    </row>
    <row r="8" spans="1:8" ht="15" hidden="1" customHeight="1" thickBot="1">
      <c r="A8" s="145"/>
      <c r="B8" s="146"/>
      <c r="C8" s="142"/>
      <c r="D8" s="142"/>
      <c r="E8" s="45"/>
      <c r="F8" s="142"/>
      <c r="G8" s="164"/>
      <c r="H8" s="142"/>
    </row>
    <row r="9" spans="1:8" ht="15" hidden="1" customHeight="1">
      <c r="A9" s="145"/>
      <c r="B9" s="146"/>
      <c r="C9" s="142"/>
      <c r="D9" s="142"/>
      <c r="E9" s="45"/>
      <c r="F9" s="142"/>
      <c r="G9" s="164"/>
      <c r="H9" s="142"/>
    </row>
    <row r="10" spans="1:8" ht="15" hidden="1" customHeight="1">
      <c r="A10" s="145"/>
      <c r="B10" s="146"/>
      <c r="C10" s="142"/>
      <c r="D10" s="142"/>
      <c r="E10" s="45"/>
      <c r="F10" s="142"/>
      <c r="G10" s="165"/>
      <c r="H10" s="142"/>
    </row>
    <row r="11" spans="1:8">
      <c r="A11" s="145"/>
      <c r="B11" s="146" t="s">
        <v>0</v>
      </c>
      <c r="C11" s="146" t="s">
        <v>1</v>
      </c>
      <c r="D11" s="146" t="s">
        <v>2</v>
      </c>
      <c r="E11" s="166" t="s">
        <v>3</v>
      </c>
      <c r="F11" s="142" t="s">
        <v>4</v>
      </c>
      <c r="G11" s="146" t="s">
        <v>177</v>
      </c>
      <c r="H11" s="142" t="s">
        <v>178</v>
      </c>
    </row>
    <row r="12" spans="1:8" ht="11.25" customHeight="1">
      <c r="A12" s="145"/>
      <c r="B12" s="146"/>
      <c r="C12" s="146"/>
      <c r="D12" s="146"/>
      <c r="E12" s="167"/>
      <c r="F12" s="142"/>
      <c r="G12" s="146"/>
      <c r="H12" s="142"/>
    </row>
    <row r="13" spans="1:8" ht="15" hidden="1" customHeight="1">
      <c r="A13" s="145"/>
      <c r="B13" s="146"/>
      <c r="C13" s="146"/>
      <c r="D13" s="146"/>
      <c r="E13" s="79"/>
      <c r="F13" s="142"/>
      <c r="G13" s="146"/>
      <c r="H13" s="142"/>
    </row>
    <row r="14" spans="1:8" ht="28.5" customHeight="1">
      <c r="A14" s="160" t="s">
        <v>213</v>
      </c>
      <c r="B14" s="168" t="s">
        <v>214</v>
      </c>
      <c r="C14" s="148">
        <f>C18+C24</f>
        <v>222545956</v>
      </c>
      <c r="D14" s="149">
        <f>D18+D24</f>
        <v>15936218</v>
      </c>
      <c r="E14" s="80">
        <f>E18+E24</f>
        <v>887511487</v>
      </c>
      <c r="F14" s="152">
        <f>F18+F24</f>
        <v>0</v>
      </c>
      <c r="G14" s="148">
        <f>G18+G24</f>
        <v>2352844</v>
      </c>
      <c r="H14" s="152">
        <f>SUM(C14:G14)</f>
        <v>1128346505</v>
      </c>
    </row>
    <row r="15" spans="1:8" ht="4.5" hidden="1" customHeight="1">
      <c r="A15" s="161"/>
      <c r="B15" s="168"/>
      <c r="C15" s="148"/>
      <c r="D15" s="150"/>
      <c r="E15" s="80"/>
      <c r="F15" s="152"/>
      <c r="G15" s="148"/>
      <c r="H15" s="152"/>
    </row>
    <row r="16" spans="1:8" ht="15" hidden="1" customHeight="1">
      <c r="A16" s="161"/>
      <c r="B16" s="168"/>
      <c r="C16" s="148"/>
      <c r="D16" s="150"/>
      <c r="E16" s="80"/>
      <c r="F16" s="152"/>
      <c r="G16" s="148"/>
      <c r="H16" s="152"/>
    </row>
    <row r="17" spans="1:13" ht="15" hidden="1" customHeight="1">
      <c r="A17" s="162"/>
      <c r="B17" s="168"/>
      <c r="C17" s="148"/>
      <c r="D17" s="151"/>
      <c r="E17" s="80">
        <f>SUM(E14:E16)</f>
        <v>887511487</v>
      </c>
      <c r="F17" s="152"/>
      <c r="G17" s="148"/>
      <c r="H17" s="152"/>
    </row>
    <row r="18" spans="1:13">
      <c r="A18" s="73" t="s">
        <v>7</v>
      </c>
      <c r="B18" s="69" t="s">
        <v>215</v>
      </c>
      <c r="C18" s="80">
        <f>C19+C20+C21+C22+C23</f>
        <v>101066956</v>
      </c>
      <c r="D18" s="80">
        <f>D19+D20+D21+D22+D23</f>
        <v>15028200</v>
      </c>
      <c r="E18" s="80">
        <f>E19+E20+E21+E22+E23</f>
        <v>616944416</v>
      </c>
      <c r="F18" s="80">
        <f>F19+F20+F21+F22+F23</f>
        <v>0</v>
      </c>
      <c r="G18" s="80">
        <f>G19+G20+G21+G22+G23</f>
        <v>1982224</v>
      </c>
      <c r="H18" s="80">
        <f>SUM(C18:G18)</f>
        <v>735021796</v>
      </c>
    </row>
    <row r="19" spans="1:13">
      <c r="A19" s="74" t="s">
        <v>44</v>
      </c>
      <c r="B19" s="40" t="s">
        <v>216</v>
      </c>
      <c r="C19" s="83"/>
      <c r="D19" s="83"/>
      <c r="E19" s="98">
        <v>167788757</v>
      </c>
      <c r="F19" s="99"/>
      <c r="G19" s="83">
        <v>906259</v>
      </c>
      <c r="H19" s="83">
        <f t="shared" ref="H19:H24" si="0">SUM(C19:G19)</f>
        <v>168695016</v>
      </c>
      <c r="I19" s="92"/>
      <c r="J19" s="101"/>
    </row>
    <row r="20" spans="1:13">
      <c r="A20" s="74" t="s">
        <v>45</v>
      </c>
      <c r="B20" s="40" t="s">
        <v>217</v>
      </c>
      <c r="C20" s="83"/>
      <c r="D20" s="83"/>
      <c r="E20" s="98">
        <v>18492485</v>
      </c>
      <c r="F20" s="99"/>
      <c r="G20" s="83">
        <v>1065515</v>
      </c>
      <c r="H20" s="83">
        <f t="shared" si="0"/>
        <v>19558000</v>
      </c>
      <c r="I20" s="92"/>
    </row>
    <row r="21" spans="1:13">
      <c r="A21" s="96" t="s">
        <v>50</v>
      </c>
      <c r="B21" s="40" t="s">
        <v>257</v>
      </c>
      <c r="C21" s="83"/>
      <c r="D21" s="83">
        <v>1600000</v>
      </c>
      <c r="E21" s="98">
        <v>51331189</v>
      </c>
      <c r="F21" s="99"/>
      <c r="G21" s="83">
        <v>10450</v>
      </c>
      <c r="H21" s="100">
        <f t="shared" si="0"/>
        <v>52941639</v>
      </c>
      <c r="I21" s="92"/>
      <c r="J21" s="101"/>
    </row>
    <row r="22" spans="1:13">
      <c r="A22" s="74" t="s">
        <v>174</v>
      </c>
      <c r="B22" s="40" t="s">
        <v>218</v>
      </c>
      <c r="C22" s="83">
        <f>73259690+6864966+20942300</f>
        <v>101066956</v>
      </c>
      <c r="D22" s="83">
        <v>3960000</v>
      </c>
      <c r="E22" s="98">
        <f>256656310+47434435+75241240</f>
        <v>379331985</v>
      </c>
      <c r="F22" s="99"/>
      <c r="G22" s="83"/>
      <c r="H22" s="83">
        <f t="shared" si="0"/>
        <v>484358941</v>
      </c>
      <c r="I22" s="92"/>
    </row>
    <row r="23" spans="1:13">
      <c r="A23" s="74" t="s">
        <v>223</v>
      </c>
      <c r="B23" s="40" t="s">
        <v>219</v>
      </c>
      <c r="C23" s="83"/>
      <c r="D23" s="83">
        <v>9468200</v>
      </c>
      <c r="E23" s="98"/>
      <c r="F23" s="99"/>
      <c r="G23" s="83"/>
      <c r="H23" s="83">
        <f t="shared" si="0"/>
        <v>9468200</v>
      </c>
      <c r="I23" s="92"/>
    </row>
    <row r="24" spans="1:13">
      <c r="A24" s="73" t="s">
        <v>20</v>
      </c>
      <c r="B24" s="32" t="s">
        <v>220</v>
      </c>
      <c r="C24" s="80">
        <f>C25+C27+C28</f>
        <v>121479000</v>
      </c>
      <c r="D24" s="80">
        <f>D25+D27+D28</f>
        <v>908018</v>
      </c>
      <c r="E24" s="80">
        <f>E25+E27+E28</f>
        <v>270567071</v>
      </c>
      <c r="F24" s="80">
        <f>F25+F27+F28</f>
        <v>0</v>
      </c>
      <c r="G24" s="80">
        <f>G25+G27+G28</f>
        <v>370620</v>
      </c>
      <c r="H24" s="80">
        <f t="shared" si="0"/>
        <v>393324709</v>
      </c>
    </row>
    <row r="25" spans="1:13">
      <c r="A25" s="154" t="s">
        <v>59</v>
      </c>
      <c r="B25" s="155" t="s">
        <v>221</v>
      </c>
      <c r="C25" s="153">
        <f>83564000+37915000</f>
        <v>121479000</v>
      </c>
      <c r="D25" s="153"/>
      <c r="E25" s="156">
        <f>178082338+92484733</f>
        <v>270567071</v>
      </c>
      <c r="F25" s="158"/>
      <c r="G25" s="153"/>
      <c r="H25" s="153">
        <f>C25+D25+E25+F25+G25</f>
        <v>392046071</v>
      </c>
    </row>
    <row r="26" spans="1:13">
      <c r="A26" s="154"/>
      <c r="B26" s="155"/>
      <c r="C26" s="153"/>
      <c r="D26" s="153"/>
      <c r="E26" s="157"/>
      <c r="F26" s="159"/>
      <c r="G26" s="153"/>
      <c r="H26" s="153"/>
    </row>
    <row r="27" spans="1:13" ht="43.2">
      <c r="A27" s="74" t="s">
        <v>77</v>
      </c>
      <c r="B27" s="44" t="s">
        <v>222</v>
      </c>
      <c r="C27" s="83"/>
      <c r="D27" s="83"/>
      <c r="E27" s="98"/>
      <c r="F27" s="99"/>
      <c r="G27" s="83"/>
      <c r="H27" s="83">
        <f>C27+D27+E27+F27+G27</f>
        <v>0</v>
      </c>
    </row>
    <row r="28" spans="1:13">
      <c r="A28" s="74" t="s">
        <v>115</v>
      </c>
      <c r="B28" s="40" t="s">
        <v>259</v>
      </c>
      <c r="C28" s="83"/>
      <c r="D28" s="83">
        <f>302672+605346</f>
        <v>908018</v>
      </c>
      <c r="E28" s="98"/>
      <c r="F28" s="99"/>
      <c r="G28" s="83">
        <f>123540+247080</f>
        <v>370620</v>
      </c>
      <c r="H28" s="83">
        <f>C28+D28+E28+F28+G28</f>
        <v>1278638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>
      <c r="B32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  <row r="33" spans="2:13">
      <c r="B33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2:13"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</row>
    <row r="35" spans="2:13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2:13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</row>
    <row r="37" spans="2:13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</row>
    <row r="38" spans="2:13">
      <c r="B38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</row>
    <row r="39" spans="2:13">
      <c r="B39"/>
      <c r="H39" s="101"/>
    </row>
    <row r="40" spans="2:13">
      <c r="B40"/>
      <c r="C40" s="101"/>
      <c r="D40" s="101"/>
      <c r="E40" s="101"/>
      <c r="F40" s="101"/>
      <c r="G40" s="101"/>
      <c r="H40" s="101"/>
      <c r="I40" s="101"/>
    </row>
    <row r="41" spans="2:13">
      <c r="C41" s="101"/>
      <c r="D41" s="101"/>
      <c r="E41" s="101"/>
      <c r="F41" s="101"/>
      <c r="G41" s="101"/>
      <c r="H41" s="101"/>
      <c r="I41" s="101"/>
    </row>
    <row r="42" spans="2:13">
      <c r="C42" s="101"/>
      <c r="D42" s="101"/>
      <c r="E42" s="101"/>
      <c r="F42" s="101"/>
      <c r="G42" s="101"/>
      <c r="H42" s="101"/>
      <c r="I42" s="101"/>
    </row>
    <row r="43" spans="2:13">
      <c r="C43" s="101"/>
      <c r="D43" s="101"/>
      <c r="E43" s="101"/>
      <c r="F43" s="101"/>
      <c r="G43" s="101"/>
      <c r="H43" s="101"/>
      <c r="I43" s="101"/>
    </row>
  </sheetData>
  <mergeCells count="32"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A14:A17"/>
    <mergeCell ref="D11:D13"/>
    <mergeCell ref="E11:E12"/>
    <mergeCell ref="H14:H17"/>
    <mergeCell ref="B14:B17"/>
    <mergeCell ref="C14:C17"/>
    <mergeCell ref="D14:D17"/>
    <mergeCell ref="F14:F17"/>
    <mergeCell ref="G14:G17"/>
    <mergeCell ref="F5:F10"/>
    <mergeCell ref="F11:F13"/>
    <mergeCell ref="C5:C10"/>
    <mergeCell ref="D5:D10"/>
    <mergeCell ref="G5:G10"/>
    <mergeCell ref="E5:E7"/>
    <mergeCell ref="A5:A13"/>
    <mergeCell ref="B5:B10"/>
    <mergeCell ref="B11:B13"/>
    <mergeCell ref="C11:C13"/>
    <mergeCell ref="A1:H1"/>
    <mergeCell ref="A3:H3"/>
    <mergeCell ref="H5:H1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E25" sqref="E25"/>
    </sheetView>
  </sheetViews>
  <sheetFormatPr defaultColWidth="9.109375" defaultRowHeight="14.4"/>
  <cols>
    <col min="1" max="1" width="9.109375" style="78"/>
    <col min="2" max="2" width="35.33203125" style="68" customWidth="1"/>
    <col min="3" max="8" width="12.109375" style="68" customWidth="1"/>
    <col min="9" max="9" width="11.77734375" style="68" customWidth="1"/>
    <col min="10" max="10" width="11.5546875" style="68" customWidth="1"/>
    <col min="11" max="11" width="12.88671875" style="68" customWidth="1"/>
    <col min="12" max="13" width="12.109375" style="68" customWidth="1"/>
    <col min="14" max="14" width="9.109375" style="68"/>
    <col min="15" max="15" width="21" style="68" customWidth="1"/>
    <col min="16" max="16384" width="9.109375" style="68"/>
  </cols>
  <sheetData>
    <row r="1" spans="1:13">
      <c r="A1" s="147" t="s">
        <v>295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13">
      <c r="A2" s="71"/>
    </row>
    <row r="3" spans="1:13">
      <c r="A3" s="133" t="s">
        <v>296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>
      <c r="A4" s="72"/>
    </row>
    <row r="5" spans="1:13" ht="39" customHeight="1">
      <c r="A5" s="169" t="s">
        <v>43</v>
      </c>
      <c r="B5" s="142" t="s">
        <v>226</v>
      </c>
      <c r="C5" s="142" t="s">
        <v>227</v>
      </c>
      <c r="D5" s="142" t="s">
        <v>228</v>
      </c>
      <c r="E5" s="142" t="s">
        <v>229</v>
      </c>
      <c r="F5" s="142" t="s">
        <v>230</v>
      </c>
      <c r="G5" s="142" t="s">
        <v>231</v>
      </c>
      <c r="H5" s="142" t="s">
        <v>255</v>
      </c>
      <c r="I5" s="142"/>
      <c r="J5" s="142"/>
      <c r="K5" s="142" t="s">
        <v>232</v>
      </c>
      <c r="L5" s="142"/>
      <c r="M5" s="142"/>
    </row>
    <row r="6" spans="1:13" ht="3.75" customHeight="1">
      <c r="A6" s="169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3" hidden="1">
      <c r="A7" s="169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3" hidden="1">
      <c r="A8" s="169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</row>
    <row r="9" spans="1:13" hidden="1">
      <c r="A9" s="169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</row>
    <row r="10" spans="1:13" hidden="1">
      <c r="A10" s="169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</row>
    <row r="11" spans="1:13" hidden="1">
      <c r="A11" s="169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</row>
    <row r="12" spans="1:13" hidden="1">
      <c r="A12" s="169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idden="1">
      <c r="A13" s="169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3" hidden="1">
      <c r="A14" s="169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</row>
    <row r="15" spans="1:13" ht="43.2">
      <c r="A15" s="169"/>
      <c r="B15" s="142"/>
      <c r="C15" s="67" t="s">
        <v>233</v>
      </c>
      <c r="D15" s="67" t="s">
        <v>233</v>
      </c>
      <c r="E15" s="67" t="s">
        <v>233</v>
      </c>
      <c r="F15" s="67" t="s">
        <v>233</v>
      </c>
      <c r="G15" s="67" t="s">
        <v>233</v>
      </c>
      <c r="H15" s="67" t="s">
        <v>234</v>
      </c>
      <c r="I15" s="67" t="s">
        <v>235</v>
      </c>
      <c r="J15" s="67" t="s">
        <v>236</v>
      </c>
      <c r="K15" s="67" t="s">
        <v>233</v>
      </c>
      <c r="L15" s="67" t="s">
        <v>237</v>
      </c>
      <c r="M15" s="67" t="s">
        <v>238</v>
      </c>
    </row>
    <row r="16" spans="1:13">
      <c r="A16" s="73"/>
      <c r="B16" s="67" t="s">
        <v>0</v>
      </c>
      <c r="C16" s="67" t="s">
        <v>239</v>
      </c>
      <c r="D16" s="67" t="s">
        <v>240</v>
      </c>
      <c r="E16" s="67" t="s">
        <v>241</v>
      </c>
      <c r="F16" s="67" t="s">
        <v>242</v>
      </c>
      <c r="G16" s="67" t="s">
        <v>243</v>
      </c>
      <c r="H16" s="67" t="s">
        <v>244</v>
      </c>
      <c r="I16" s="67" t="s">
        <v>245</v>
      </c>
      <c r="J16" s="67" t="s">
        <v>246</v>
      </c>
      <c r="K16" s="79" t="s">
        <v>247</v>
      </c>
      <c r="L16" s="79" t="s">
        <v>248</v>
      </c>
      <c r="M16" s="79" t="s">
        <v>249</v>
      </c>
    </row>
    <row r="17" spans="1:15" ht="30" customHeight="1">
      <c r="A17" s="73" t="s">
        <v>213</v>
      </c>
      <c r="B17" s="66" t="s">
        <v>250</v>
      </c>
      <c r="C17" s="80">
        <f>C18+C24</f>
        <v>638212669</v>
      </c>
      <c r="D17" s="80">
        <f t="shared" ref="D17:M17" si="0">D18+D24</f>
        <v>81231419</v>
      </c>
      <c r="E17" s="80">
        <f t="shared" si="0"/>
        <v>357551440</v>
      </c>
      <c r="F17" s="80">
        <f t="shared" si="0"/>
        <v>8446490</v>
      </c>
      <c r="G17" s="80">
        <f t="shared" si="0"/>
        <v>0</v>
      </c>
      <c r="H17" s="80">
        <f t="shared" si="0"/>
        <v>10890496</v>
      </c>
      <c r="I17" s="80">
        <f t="shared" si="0"/>
        <v>32013991</v>
      </c>
      <c r="J17" s="80">
        <f t="shared" si="0"/>
        <v>0</v>
      </c>
      <c r="K17" s="80">
        <f t="shared" si="0"/>
        <v>1085442018</v>
      </c>
      <c r="L17" s="80">
        <f t="shared" si="0"/>
        <v>42904487</v>
      </c>
      <c r="M17" s="80">
        <f t="shared" si="0"/>
        <v>1128346505</v>
      </c>
    </row>
    <row r="18" spans="1:15" ht="24.9" customHeight="1">
      <c r="A18" s="73" t="s">
        <v>7</v>
      </c>
      <c r="B18" s="81" t="s">
        <v>256</v>
      </c>
      <c r="C18" s="80">
        <f t="shared" ref="C18:M18" si="1">C19+C20+C21+C22+C23</f>
        <v>460559755</v>
      </c>
      <c r="D18" s="80">
        <f t="shared" si="1"/>
        <v>57980773</v>
      </c>
      <c r="E18" s="80">
        <f t="shared" si="1"/>
        <v>201459567</v>
      </c>
      <c r="F18" s="80">
        <f t="shared" si="1"/>
        <v>8446490</v>
      </c>
      <c r="G18" s="80">
        <f t="shared" si="1"/>
        <v>0</v>
      </c>
      <c r="H18" s="80">
        <f t="shared" si="1"/>
        <v>6526624</v>
      </c>
      <c r="I18" s="80">
        <f t="shared" si="1"/>
        <v>48587</v>
      </c>
      <c r="J18" s="80">
        <f t="shared" si="1"/>
        <v>0</v>
      </c>
      <c r="K18" s="80">
        <f t="shared" si="1"/>
        <v>728446585</v>
      </c>
      <c r="L18" s="80">
        <f t="shared" si="1"/>
        <v>6575211</v>
      </c>
      <c r="M18" s="80">
        <f t="shared" si="1"/>
        <v>735021796</v>
      </c>
    </row>
    <row r="19" spans="1:15" ht="24.9" customHeight="1">
      <c r="A19" s="75" t="s">
        <v>44</v>
      </c>
      <c r="B19" s="82" t="s">
        <v>251</v>
      </c>
      <c r="C19" s="83">
        <v>135378265</v>
      </c>
      <c r="D19" s="83">
        <v>16581392</v>
      </c>
      <c r="E19" s="83">
        <v>12705880</v>
      </c>
      <c r="F19" s="83">
        <v>578290</v>
      </c>
      <c r="G19" s="83"/>
      <c r="H19" s="83">
        <v>3451189</v>
      </c>
      <c r="I19" s="83"/>
      <c r="J19" s="83"/>
      <c r="K19" s="83">
        <f>C19+D19+E19+F19+G19</f>
        <v>165243827</v>
      </c>
      <c r="L19" s="124">
        <f>H19+I19+J19</f>
        <v>3451189</v>
      </c>
      <c r="M19" s="80">
        <f>K19+L19</f>
        <v>168695016</v>
      </c>
      <c r="O19" s="101"/>
    </row>
    <row r="20" spans="1:15" ht="24.9" customHeight="1">
      <c r="A20" s="75" t="s">
        <v>45</v>
      </c>
      <c r="B20" s="82" t="s">
        <v>217</v>
      </c>
      <c r="C20" s="83"/>
      <c r="D20" s="83"/>
      <c r="E20" s="83">
        <v>19558000</v>
      </c>
      <c r="F20" s="83"/>
      <c r="G20" s="83"/>
      <c r="H20" s="83"/>
      <c r="I20" s="83"/>
      <c r="J20" s="83"/>
      <c r="K20" s="83">
        <f t="shared" ref="K20:K26" si="2">C20+D20+E20+F20+G20</f>
        <v>19558000</v>
      </c>
      <c r="L20" s="84">
        <f t="shared" ref="L20:L26" si="3">H20+I20+J20</f>
        <v>0</v>
      </c>
      <c r="M20" s="80">
        <f t="shared" ref="M20:M26" si="4">K20+L20</f>
        <v>19558000</v>
      </c>
    </row>
    <row r="21" spans="1:15" ht="24.9" customHeight="1">
      <c r="A21" s="96" t="s">
        <v>50</v>
      </c>
      <c r="B21" s="82" t="s">
        <v>257</v>
      </c>
      <c r="C21" s="83">
        <v>42287743</v>
      </c>
      <c r="D21" s="83">
        <v>4889591</v>
      </c>
      <c r="E21" s="83">
        <v>4851522</v>
      </c>
      <c r="F21" s="83"/>
      <c r="G21" s="83"/>
      <c r="H21" s="83">
        <v>912783</v>
      </c>
      <c r="I21" s="83"/>
      <c r="J21" s="83"/>
      <c r="K21" s="83">
        <f t="shared" si="2"/>
        <v>52028856</v>
      </c>
      <c r="L21" s="124">
        <f t="shared" si="3"/>
        <v>912783</v>
      </c>
      <c r="M21" s="80">
        <f t="shared" si="4"/>
        <v>52941639</v>
      </c>
      <c r="O21" s="101"/>
    </row>
    <row r="22" spans="1:15" ht="24.9" customHeight="1">
      <c r="A22" s="75" t="s">
        <v>174</v>
      </c>
      <c r="B22" s="82" t="s">
        <v>218</v>
      </c>
      <c r="C22" s="83">
        <f>187324619+36925846+58643282</f>
        <v>282893747</v>
      </c>
      <c r="D22" s="83">
        <f>23926261+4987860+7595669</f>
        <v>36509790</v>
      </c>
      <c r="E22" s="113">
        <f>120625120+12258695+29860350</f>
        <v>162744165</v>
      </c>
      <c r="F22" s="83"/>
      <c r="G22" s="83"/>
      <c r="H22" s="83">
        <f>127000+2035652</f>
        <v>2162652</v>
      </c>
      <c r="I22" s="83">
        <v>48587</v>
      </c>
      <c r="J22" s="83"/>
      <c r="K22" s="83">
        <f>C22+D22+E22+F22+G22</f>
        <v>482147702</v>
      </c>
      <c r="L22" s="125">
        <f t="shared" si="3"/>
        <v>2211239</v>
      </c>
      <c r="M22" s="80">
        <f t="shared" si="4"/>
        <v>484358941</v>
      </c>
    </row>
    <row r="23" spans="1:15" ht="24.9" customHeight="1">
      <c r="A23" s="75" t="s">
        <v>223</v>
      </c>
      <c r="B23" s="82" t="s">
        <v>252</v>
      </c>
      <c r="C23" s="83"/>
      <c r="D23" s="83"/>
      <c r="E23" s="83">
        <v>1600000</v>
      </c>
      <c r="F23" s="83">
        <v>7868200</v>
      </c>
      <c r="G23" s="83"/>
      <c r="H23" s="83"/>
      <c r="I23" s="83"/>
      <c r="J23" s="83"/>
      <c r="K23" s="83">
        <f t="shared" si="2"/>
        <v>9468200</v>
      </c>
      <c r="L23" s="84">
        <f t="shared" si="3"/>
        <v>0</v>
      </c>
      <c r="M23" s="80">
        <f t="shared" si="4"/>
        <v>9468200</v>
      </c>
    </row>
    <row r="24" spans="1:15" ht="24.9" customHeight="1">
      <c r="A24" s="73" t="s">
        <v>20</v>
      </c>
      <c r="B24" s="81" t="s">
        <v>253</v>
      </c>
      <c r="C24" s="80">
        <f>C25+C26</f>
        <v>177652914</v>
      </c>
      <c r="D24" s="80">
        <f t="shared" ref="D24:M24" si="5">D25+D26</f>
        <v>23250646</v>
      </c>
      <c r="E24" s="80">
        <f t="shared" si="5"/>
        <v>156091873</v>
      </c>
      <c r="F24" s="80">
        <f t="shared" si="5"/>
        <v>0</v>
      </c>
      <c r="G24" s="80">
        <f t="shared" si="5"/>
        <v>0</v>
      </c>
      <c r="H24" s="80">
        <f t="shared" si="5"/>
        <v>4363872</v>
      </c>
      <c r="I24" s="80">
        <f t="shared" si="5"/>
        <v>31965404</v>
      </c>
      <c r="J24" s="80">
        <f t="shared" si="5"/>
        <v>0</v>
      </c>
      <c r="K24" s="80">
        <f t="shared" si="5"/>
        <v>356995433</v>
      </c>
      <c r="L24" s="80">
        <f t="shared" si="5"/>
        <v>36329276</v>
      </c>
      <c r="M24" s="80">
        <f t="shared" si="5"/>
        <v>393324709</v>
      </c>
    </row>
    <row r="25" spans="1:15" ht="27.75" customHeight="1">
      <c r="A25" s="75" t="s">
        <v>59</v>
      </c>
      <c r="B25" s="82" t="s">
        <v>254</v>
      </c>
      <c r="C25" s="83">
        <f>118629996+57822318</f>
        <v>176452314</v>
      </c>
      <c r="D25" s="83">
        <f>15848749+7323859</f>
        <v>23172608</v>
      </c>
      <c r="E25" s="83">
        <f>108879593+47212280</f>
        <v>156091873</v>
      </c>
      <c r="F25" s="83"/>
      <c r="G25" s="83"/>
      <c r="H25" s="83">
        <f>2413000+1950872</f>
        <v>4363872</v>
      </c>
      <c r="I25" s="83">
        <f>15875000+16090404</f>
        <v>31965404</v>
      </c>
      <c r="J25" s="83"/>
      <c r="K25" s="83">
        <f t="shared" si="2"/>
        <v>355716795</v>
      </c>
      <c r="L25" s="126">
        <f t="shared" si="3"/>
        <v>36329276</v>
      </c>
      <c r="M25" s="80">
        <f t="shared" si="4"/>
        <v>392046071</v>
      </c>
    </row>
    <row r="26" spans="1:15" ht="24.9" customHeight="1">
      <c r="A26" s="85" t="s">
        <v>77</v>
      </c>
      <c r="B26" s="86" t="s">
        <v>259</v>
      </c>
      <c r="C26" s="87">
        <f>400200+800400</f>
        <v>1200600</v>
      </c>
      <c r="D26" s="87">
        <f>26012+52026</f>
        <v>78038</v>
      </c>
      <c r="E26" s="87"/>
      <c r="F26" s="87"/>
      <c r="G26" s="87"/>
      <c r="H26" s="87"/>
      <c r="I26" s="87"/>
      <c r="J26" s="87"/>
      <c r="K26" s="83">
        <f t="shared" si="2"/>
        <v>1278638</v>
      </c>
      <c r="L26" s="84">
        <f t="shared" si="3"/>
        <v>0</v>
      </c>
      <c r="M26" s="80">
        <f t="shared" si="4"/>
        <v>1278638</v>
      </c>
    </row>
    <row r="27" spans="1:15">
      <c r="A27" s="88"/>
      <c r="B27" s="89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1"/>
    </row>
  </sheetData>
  <mergeCells count="11">
    <mergeCell ref="D5:D14"/>
    <mergeCell ref="F5:F14"/>
    <mergeCell ref="G5:G14"/>
    <mergeCell ref="A3:M3"/>
    <mergeCell ref="A1:M1"/>
    <mergeCell ref="B5:B15"/>
    <mergeCell ref="C5:C14"/>
    <mergeCell ref="E5:E14"/>
    <mergeCell ref="H5:J14"/>
    <mergeCell ref="K5:M14"/>
    <mergeCell ref="A5:A1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I15" sqref="I15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6640625" customWidth="1"/>
  </cols>
  <sheetData>
    <row r="1" spans="1:6">
      <c r="A1" s="127" t="s">
        <v>301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302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896979687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>
        <v>887511487</v>
      </c>
      <c r="E7" s="6"/>
      <c r="F7" s="6"/>
    </row>
    <row r="8" spans="1:6" ht="30" customHeight="1">
      <c r="A8" s="11" t="s">
        <v>45</v>
      </c>
      <c r="B8" s="115" t="s">
        <v>10</v>
      </c>
      <c r="C8" s="15"/>
      <c r="D8" s="116">
        <f>D9+D10+D11+D12</f>
        <v>6248200</v>
      </c>
      <c r="E8" s="116">
        <f>E9+E10+E11+E12</f>
        <v>0</v>
      </c>
      <c r="F8" s="11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>
        <v>1187136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>
        <v>1336209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>
        <v>272025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>
        <v>3452830</v>
      </c>
      <c r="E12" s="6"/>
      <c r="F12" s="6"/>
    </row>
    <row r="13" spans="1:6" s="92" customFormat="1" ht="30" customHeight="1">
      <c r="A13" s="11" t="s">
        <v>50</v>
      </c>
      <c r="B13" s="2" t="s">
        <v>15</v>
      </c>
      <c r="C13" s="15"/>
      <c r="D13" s="117">
        <f>D14+D15+D16+D17+D18+D19+D20+D21</f>
        <v>3220000</v>
      </c>
      <c r="E13" s="123">
        <f>E14+E15+E16+E17+E18+E19+E20+E21</f>
        <v>0</v>
      </c>
      <c r="F13" s="123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>
        <v>1960000</v>
      </c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267</v>
      </c>
      <c r="C20" s="20"/>
      <c r="D20" s="26">
        <v>1260000</v>
      </c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39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0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/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896979687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11" t="s">
        <v>268</v>
      </c>
      <c r="C41" s="23"/>
      <c r="D41" s="24">
        <v>887511487</v>
      </c>
      <c r="E41" s="24">
        <f>E39</f>
        <v>0</v>
      </c>
      <c r="F41" s="24">
        <f>F39</f>
        <v>0</v>
      </c>
    </row>
    <row r="42" spans="1:6" ht="30" customHeight="1">
      <c r="A42" s="11" t="s">
        <v>40</v>
      </c>
      <c r="B42" s="1" t="s">
        <v>37</v>
      </c>
      <c r="C42" s="15"/>
      <c r="D42" s="24">
        <f>D40-D41</f>
        <v>9468200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K32" sqref="K32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6.33203125" customWidth="1"/>
  </cols>
  <sheetData>
    <row r="1" spans="1:6">
      <c r="A1" s="127" t="s">
        <v>303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304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/>
      <c r="E7" s="6"/>
      <c r="F7" s="6"/>
    </row>
    <row r="8" spans="1:6" ht="30" customHeight="1">
      <c r="A8" s="18" t="s">
        <v>45</v>
      </c>
      <c r="B8" s="5" t="s">
        <v>80</v>
      </c>
      <c r="C8" s="18"/>
      <c r="D8" s="6"/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/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1600000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86614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1490000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23386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23386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/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7868200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>
        <v>1960000</v>
      </c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>
        <v>5908200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887511487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114" t="s">
        <v>269</v>
      </c>
      <c r="C34" s="18"/>
      <c r="D34" s="6">
        <v>237612431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>
        <v>225516773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>
        <v>167725973</v>
      </c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>
        <v>256656310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896979687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D34+D35+D36+D37</f>
        <v>887511487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9468200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B17" sqref="B17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5546875" customWidth="1"/>
    <col min="6" max="6" width="16.6640625" customWidth="1"/>
  </cols>
  <sheetData>
    <row r="1" spans="1:6">
      <c r="A1" s="127" t="s">
        <v>305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306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'5a) melléklet'!D6+'5b) melléklet'!D6+'5c) melléklet '!D6</f>
        <v>2205346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'5a) melléklet'!D7+'5b) melléklet'!D7+'5c) melléklet '!D7</f>
        <v>0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112">
        <f>'5a) melléklet'!D8+'5b) melléklet'!D8+'5c) melléklet '!D8</f>
        <v>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112">
        <f>'5a) melléklet'!D9+'5b) melléklet'!D9+'5c) melléklet '!D9</f>
        <v>0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112">
        <f>'5a) melléklet'!D10+'5b) melléklet'!D10+'5c) melléklet '!D10</f>
        <v>0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112">
        <f>'5a) melléklet'!D11+'5b) melléklet'!D11+'5c) melléklet '!D11</f>
        <v>0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112">
        <f>'5a) melléklet'!D12+'5b) melléklet'!D12+'5c) melléklet '!D12</f>
        <v>0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112">
        <f>'5a) melléklet'!D13+'5b) melléklet'!D13+'5c) melléklet '!D13</f>
        <v>2205346</v>
      </c>
      <c r="E13" s="6"/>
      <c r="F13" s="6"/>
    </row>
    <row r="14" spans="1:6" ht="42" customHeight="1">
      <c r="A14" s="12" t="s">
        <v>51</v>
      </c>
      <c r="B14" s="110" t="s">
        <v>261</v>
      </c>
      <c r="C14" s="18"/>
      <c r="D14" s="123">
        <f>'5a) melléklet'!D14+'5b) melléklet'!D14+'5c) melléklet '!D14</f>
        <v>1600000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112">
        <f>'5a) melléklet'!D15+'5b) melléklet'!D15+'5c) melléklet '!D15</f>
        <v>0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112">
        <f>'5a) melléklet'!D16+'5b) melléklet'!D16+'5c) melléklet '!D16</f>
        <v>0</v>
      </c>
      <c r="E16" s="25"/>
      <c r="F16" s="25"/>
    </row>
    <row r="17" spans="1:6" ht="46.5" customHeight="1">
      <c r="A17" s="12" t="s">
        <v>54</v>
      </c>
      <c r="B17" s="5" t="s">
        <v>16</v>
      </c>
      <c r="C17" s="19"/>
      <c r="D17" s="112">
        <f>'5a) melléklet'!D17+'5b) melléklet'!D17+'5c) melléklet '!D17</f>
        <v>0</v>
      </c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123">
        <f>'5a) melléklet'!D18+'5b) melléklet'!D18+'5c) melléklet '!D18</f>
        <v>0</v>
      </c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123">
        <f>'5a) melléklet'!D19+'5b) melléklet'!D19+'5c) melléklet '!D19</f>
        <v>605346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112">
        <f>'5a) melléklet'!D20+'5b) melléklet'!D20+'5c) melléklet '!D20</f>
        <v>0</v>
      </c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112">
        <f>'5a) melléklet'!D21+'5b) melléklet'!D21+'5c) melléklet '!D21</f>
        <v>0</v>
      </c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112">
        <f>'5a) melléklet'!D22+'5b) melléklet'!D22+'5c) melléklet '!D22</f>
        <v>0</v>
      </c>
      <c r="E22" s="24"/>
      <c r="F22" s="24"/>
    </row>
    <row r="23" spans="1:6" ht="30" customHeight="1">
      <c r="A23" s="12" t="s">
        <v>59</v>
      </c>
      <c r="B23" s="5" t="s">
        <v>75</v>
      </c>
      <c r="C23" s="21"/>
      <c r="D23" s="112">
        <f>'5a) melléklet'!D23+'5b) melléklet'!D23+'5c) melléklet '!D23</f>
        <v>0</v>
      </c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112">
        <f>'5a) melléklet'!D24+'5b) melléklet'!D24+'5c) melléklet '!D24</f>
        <v>0</v>
      </c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112">
        <f>'5a) melléklet'!D25+'5b) melléklet'!D25+'5c) melléklet '!D25</f>
        <v>0</v>
      </c>
      <c r="E25" s="24"/>
      <c r="F25" s="24"/>
    </row>
    <row r="26" spans="1:6" ht="30" customHeight="1">
      <c r="A26" s="12" t="s">
        <v>60</v>
      </c>
      <c r="B26" s="40" t="s">
        <v>24</v>
      </c>
      <c r="C26" s="19"/>
      <c r="D26" s="112">
        <f>'5a) melléklet'!D26+'5b) melléklet'!D26+'5c) melléklet '!D26</f>
        <v>0</v>
      </c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112">
        <f>'5a) melléklet'!D27+'5b) melléklet'!D27+'5c) melléklet '!D27</f>
        <v>0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112">
        <f>'5a) melléklet'!D28+'5b) melléklet'!D28+'5c) melléklet '!D28</f>
        <v>0</v>
      </c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112">
        <f>'5a) melléklet'!D29+'5b) melléklet'!D29+'5c) melléklet '!D29</f>
        <v>0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112">
        <f>'5a) melléklet'!D30+'5b) melléklet'!D30+'5c) melléklet '!D30</f>
        <v>0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112">
        <f>'5a) melléklet'!D31+'5b) melléklet'!D31+'5c) melléklet '!D31</f>
        <v>0</v>
      </c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112">
        <f>'5a) melléklet'!D32+'5b) melléklet'!D32+'5c) melléklet '!D32</f>
        <v>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112">
        <f>'5a) melléklet'!D33+'5b) melléklet'!D33+'5c) melléklet '!D33</f>
        <v>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112">
        <f>'5a) melléklet'!D34+'5b) melléklet'!D34+'5c) melléklet '!D34</f>
        <v>0</v>
      </c>
      <c r="E34" s="24"/>
      <c r="F34" s="24"/>
    </row>
    <row r="35" spans="1:6" ht="30" customHeight="1">
      <c r="A35" s="12" t="s">
        <v>68</v>
      </c>
      <c r="B35" s="5" t="s">
        <v>73</v>
      </c>
      <c r="C35" s="18"/>
      <c r="D35" s="112">
        <f>'5a) melléklet'!D35+'5b) melléklet'!D35+'5c) melléklet '!D35</f>
        <v>0</v>
      </c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112">
        <f>'5a) melléklet'!D36+'5b) melléklet'!D36+'5c) melléklet '!D36</f>
        <v>0</v>
      </c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112">
        <f>'5a) melléklet'!D37+'5b) melléklet'!D37+'5c) melléklet '!D37</f>
        <v>239841735</v>
      </c>
      <c r="E37" s="24"/>
      <c r="F37" s="24"/>
    </row>
    <row r="38" spans="1:6" ht="30" customHeight="1">
      <c r="A38" s="12" t="s">
        <v>70</v>
      </c>
      <c r="B38" s="4" t="s">
        <v>34</v>
      </c>
      <c r="C38" s="19"/>
      <c r="D38" s="112">
        <f>'5a) melléklet'!D38+'5b) melléklet'!D38+'5c) melléklet '!D38</f>
        <v>2229304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112">
        <f>'5a) melléklet'!D39+'5b) melléklet'!D39+'5c) melléklet '!D39</f>
        <v>237612431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112">
        <f>'5a) melléklet'!D40+'5b) melléklet'!D40+'5c) melléklet '!D40</f>
        <v>242047081</v>
      </c>
      <c r="E40" s="27"/>
      <c r="F40" s="27"/>
    </row>
    <row r="41" spans="1:6" ht="30" customHeight="1">
      <c r="A41" s="11" t="s">
        <v>38</v>
      </c>
      <c r="B41" s="1" t="s">
        <v>39</v>
      </c>
      <c r="C41" s="23"/>
      <c r="D41" s="123">
        <f>'5a) melléklet'!D41+'5b) melléklet'!D41+'5c) melléklet '!D41</f>
        <v>0</v>
      </c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112">
        <f>'5a) melléklet'!D42+'5b) melléklet'!D42+'5c) melléklet '!D42</f>
        <v>242047081</v>
      </c>
      <c r="E42" s="24"/>
      <c r="F42" s="24"/>
    </row>
  </sheetData>
  <mergeCells count="2">
    <mergeCell ref="A1:F1"/>
    <mergeCell ref="A3:F3"/>
  </mergeCells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J37" sqref="J37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27" t="s">
        <v>307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308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66319318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327969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65991349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66319318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66319318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2"/>
  <sheetViews>
    <sheetView topLeftCell="A31" workbookViewId="0">
      <selection activeCell="B15" sqref="B15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27" t="s">
        <v>309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310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1605346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1605346</v>
      </c>
      <c r="E13" s="6">
        <f>E14+E15+E16+E17+E18+E19+E20+E21</f>
        <v>0</v>
      </c>
      <c r="F13" s="6">
        <f>F14+F15+F16+F17+F18+F19+F20+F21</f>
        <v>0</v>
      </c>
    </row>
    <row r="14" spans="1:6" ht="42" customHeight="1">
      <c r="A14" s="12" t="s">
        <v>51</v>
      </c>
      <c r="B14" s="110" t="s">
        <v>261</v>
      </c>
      <c r="C14" s="18"/>
      <c r="D14" s="6">
        <v>1000000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43.2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22.8" customHeight="1">
      <c r="A18" s="14" t="s">
        <v>55</v>
      </c>
      <c r="B18" s="7" t="s">
        <v>278</v>
      </c>
      <c r="C18" s="20"/>
      <c r="D18" s="26"/>
      <c r="E18" s="26"/>
      <c r="F18" s="26"/>
    </row>
    <row r="19" spans="1:6" ht="22.8" customHeight="1">
      <c r="A19" s="14" t="s">
        <v>56</v>
      </c>
      <c r="B19" s="7" t="s">
        <v>72</v>
      </c>
      <c r="C19" s="20"/>
      <c r="D19" s="26">
        <v>605346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157690120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1901335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155788785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159295466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159295466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5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2"/>
  <sheetViews>
    <sheetView zoomScaleSheetLayoutView="100" workbookViewId="0">
      <selection activeCell="J39" sqref="J39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33203125" customWidth="1"/>
  </cols>
  <sheetData>
    <row r="1" spans="1:6">
      <c r="A1" s="127" t="s">
        <v>311</v>
      </c>
      <c r="B1" s="127"/>
      <c r="C1" s="127"/>
      <c r="D1" s="127"/>
      <c r="E1" s="127"/>
      <c r="F1" s="127"/>
    </row>
    <row r="2" spans="1:6">
      <c r="A2" s="9"/>
    </row>
    <row r="3" spans="1:6" ht="30.75" customHeight="1">
      <c r="A3" s="129" t="s">
        <v>312</v>
      </c>
      <c r="B3" s="129"/>
      <c r="C3" s="129"/>
      <c r="D3" s="129"/>
      <c r="E3" s="129"/>
      <c r="F3" s="129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107">
        <f>D7+D8+D13</f>
        <v>600000</v>
      </c>
      <c r="E6" s="107">
        <f>E7+E8+E13</f>
        <v>0</v>
      </c>
      <c r="F6" s="107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103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103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103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103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600000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>
        <v>600000</v>
      </c>
      <c r="E14" s="6"/>
      <c r="F14" s="6"/>
    </row>
    <row r="15" spans="1:6" ht="47.25" customHeight="1">
      <c r="A15" s="12" t="s">
        <v>52</v>
      </c>
      <c r="B15" s="103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103" t="s">
        <v>42</v>
      </c>
      <c r="C16" s="19"/>
      <c r="D16" s="25"/>
      <c r="E16" s="25"/>
      <c r="F16" s="25"/>
    </row>
    <row r="17" spans="1:6" ht="46.5" customHeight="1">
      <c r="A17" s="12" t="s">
        <v>54</v>
      </c>
      <c r="B17" s="103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278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04" t="s">
        <v>21</v>
      </c>
      <c r="C22" s="21" t="s">
        <v>133</v>
      </c>
      <c r="D22" s="107">
        <f>D23+D24</f>
        <v>0</v>
      </c>
      <c r="E22" s="107">
        <f>E23+E24</f>
        <v>0</v>
      </c>
      <c r="F22" s="107">
        <f>F23+F24</f>
        <v>0</v>
      </c>
    </row>
    <row r="23" spans="1:6" ht="30" customHeight="1">
      <c r="A23" s="12" t="s">
        <v>59</v>
      </c>
      <c r="B23" s="103" t="s">
        <v>75</v>
      </c>
      <c r="C23" s="21"/>
      <c r="D23" s="107"/>
      <c r="E23" s="107"/>
      <c r="F23" s="107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04" t="s">
        <v>23</v>
      </c>
      <c r="C25" s="15" t="s">
        <v>134</v>
      </c>
      <c r="D25" s="107">
        <f>D26+D27+D28+D29+D30+D31+D32+D33</f>
        <v>0</v>
      </c>
      <c r="E25" s="107">
        <f>E26+E27+E28+E29+E30+E31+E32+E33</f>
        <v>0</v>
      </c>
      <c r="F25" s="107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04" t="s">
        <v>31</v>
      </c>
      <c r="C34" s="15" t="s">
        <v>135</v>
      </c>
      <c r="D34" s="107">
        <f>D35+D36</f>
        <v>0</v>
      </c>
      <c r="E34" s="107">
        <f>E35+E36</f>
        <v>0</v>
      </c>
      <c r="F34" s="107">
        <f>F35+F36</f>
        <v>0</v>
      </c>
    </row>
    <row r="35" spans="1:6" ht="30" customHeight="1">
      <c r="A35" s="12" t="s">
        <v>68</v>
      </c>
      <c r="B35" s="103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103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04" t="s">
        <v>33</v>
      </c>
      <c r="C37" s="15" t="s">
        <v>136</v>
      </c>
      <c r="D37" s="107">
        <f>D38+D39</f>
        <v>15832297</v>
      </c>
      <c r="E37" s="107">
        <f>E38+E39</f>
        <v>0</v>
      </c>
      <c r="F37" s="107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15832297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16432297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04" t="s">
        <v>39</v>
      </c>
      <c r="C41" s="23"/>
      <c r="D41" s="107"/>
      <c r="E41" s="107"/>
      <c r="F41" s="107"/>
    </row>
    <row r="42" spans="1:6" ht="30" customHeight="1">
      <c r="A42" s="11" t="s">
        <v>40</v>
      </c>
      <c r="B42" s="104" t="s">
        <v>37</v>
      </c>
      <c r="C42" s="15"/>
      <c r="D42" s="107">
        <f>D40-D41</f>
        <v>16432297</v>
      </c>
      <c r="E42" s="107">
        <f>E40-E41</f>
        <v>0</v>
      </c>
      <c r="F42" s="107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K14" sqref="K14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5.21875" customWidth="1"/>
  </cols>
  <sheetData>
    <row r="1" spans="1:6">
      <c r="A1" s="127" t="s">
        <v>313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314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'6a) melléklet'!D6+'6b) melléklet'!D6+'6c) melléklet'!D6</f>
        <v>178466408</v>
      </c>
      <c r="E6" s="24"/>
      <c r="F6" s="24"/>
    </row>
    <row r="7" spans="1:6" ht="30" customHeight="1">
      <c r="A7" s="18" t="s">
        <v>44</v>
      </c>
      <c r="B7" s="5" t="s">
        <v>79</v>
      </c>
      <c r="C7" s="18"/>
      <c r="D7" s="112">
        <f>'6a) melléklet'!D7+'6b) melléklet'!D7+'6c) melléklet'!D7</f>
        <v>178466408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112">
        <f>'6a) melléklet'!D8+'6b) melléklet'!D8+'6c) melléklet'!D8</f>
        <v>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112">
        <f>'6a) melléklet'!D9+'6b) melléklet'!D9+'6c) melléklet'!D9</f>
        <v>21523009</v>
      </c>
      <c r="E9" s="24"/>
      <c r="F9" s="24"/>
    </row>
    <row r="10" spans="1:6" ht="30" customHeight="1">
      <c r="A10" s="18" t="s">
        <v>59</v>
      </c>
      <c r="B10" s="5" t="s">
        <v>82</v>
      </c>
      <c r="C10" s="18"/>
      <c r="D10" s="112">
        <f>'6a) melléklet'!D10+'6b) melléklet'!D10+'6c) melléklet'!D10</f>
        <v>21523009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112">
        <f>'6a) melléklet'!D11+'6b) melléklet'!D11+'6c) melléklet'!D11</f>
        <v>0</v>
      </c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112">
        <f>'6a) melléklet'!D12+'6b) melléklet'!D12+'6c) melléklet'!D12</f>
        <v>0</v>
      </c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112">
        <f>'6a) melléklet'!D13+'6b) melléklet'!D13+'6c) melléklet'!D13</f>
        <v>0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112">
        <f>'6a) melléklet'!D14+'6b) melléklet'!D14+'6c) melléklet'!D14</f>
        <v>0</v>
      </c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112">
        <f>'6a) melléklet'!D15+'6b) melléklet'!D15+'6c) melléklet'!D15</f>
        <v>37115402</v>
      </c>
      <c r="E15" s="24"/>
      <c r="F15" s="24"/>
    </row>
    <row r="16" spans="1:6" ht="30" customHeight="1">
      <c r="A16" s="18" t="s">
        <v>60</v>
      </c>
      <c r="B16" s="5" t="s">
        <v>88</v>
      </c>
      <c r="C16" s="18"/>
      <c r="D16" s="112">
        <f>'6a) melléklet'!D16+'6b) melléklet'!D16+'6c) melléklet'!D16</f>
        <v>1715085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112">
        <f>'6a) melléklet'!D17+'6b) melléklet'!D17+'6c) melléklet'!D17</f>
        <v>116600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112">
        <f>'6a) melléklet'!D18+'6b) melléklet'!D18+'6c) melléklet'!D18</f>
        <v>26542686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112">
        <f>'6a) melléklet'!D19+'6b) melléklet'!D19+'6c) melléklet'!D19</f>
        <v>60000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112">
        <f>'6a) melléklet'!D20+'6b) melléklet'!D20+'6c) melléklet'!D20</f>
        <v>8681031</v>
      </c>
      <c r="E20" s="6"/>
      <c r="F20" s="6"/>
    </row>
    <row r="21" spans="1:6" ht="30" customHeight="1">
      <c r="A21" s="18" t="s">
        <v>118</v>
      </c>
      <c r="B21" s="5" t="s">
        <v>93</v>
      </c>
      <c r="C21" s="18"/>
      <c r="D21" s="112">
        <f>'6a) melléklet'!D21+'6b) melléklet'!D21+'6c) melléklet'!D21</f>
        <v>6750031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112">
        <f>'6a) melléklet'!D22+'6b) melléklet'!D22+'6c) melléklet'!D22</f>
        <v>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112">
        <f>'6a) melléklet'!D23+'6b) melléklet'!D23+'6c) melléklet'!D23</f>
        <v>0</v>
      </c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112">
        <f>'6a) melléklet'!D24+'6b) melléklet'!D24+'6c) melléklet'!D24</f>
        <v>1931000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112">
        <f>'6a) melléklet'!D25+'6b) melléklet'!D25+'6c) melléklet'!D25</f>
        <v>0</v>
      </c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112">
        <f>'6a) melléklet'!D26+'6b) melléklet'!D26+'6c) melléklet'!D26</f>
        <v>578290</v>
      </c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112">
        <f>'6a) melléklet'!D27+'6b) melléklet'!D27+'6c) melléklet'!D27</f>
        <v>4363972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112">
        <f>'6a) melléklet'!D28+'6b) melléklet'!D28+'6c) melléklet'!D28</f>
        <v>0</v>
      </c>
      <c r="E28" s="24"/>
      <c r="F28" s="24"/>
    </row>
    <row r="29" spans="1:6" ht="42" customHeight="1">
      <c r="A29" s="18" t="s">
        <v>122</v>
      </c>
      <c r="B29" s="5" t="s">
        <v>272</v>
      </c>
      <c r="C29" s="18"/>
      <c r="D29" s="112">
        <f>'6a) melléklet'!D29+'6b) melléklet'!D29+'6c) melléklet'!D29</f>
        <v>0</v>
      </c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112">
        <f>'6a) melléklet'!D30+'6b) melléklet'!D30+'6c) melléklet'!D30</f>
        <v>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112">
        <f>'6a) melléklet'!D31+'6b) melléklet'!D31+'6c) melléklet'!D31</f>
        <v>0</v>
      </c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112">
        <f>'6a) melléklet'!D32+'6b) melléklet'!D32+'6c) melléklet'!D32</f>
        <v>0</v>
      </c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112">
        <f>'6a) melléklet'!D33+'6b) melléklet'!D33+'6c) melléklet'!D33</f>
        <v>0</v>
      </c>
      <c r="E33" s="24"/>
      <c r="F33" s="24"/>
    </row>
    <row r="34" spans="1:6" ht="30" customHeight="1">
      <c r="A34" s="18" t="s">
        <v>125</v>
      </c>
      <c r="B34" s="5" t="s">
        <v>270</v>
      </c>
      <c r="C34" s="18"/>
      <c r="D34" s="112">
        <f>'6a) melléklet'!D34+'6b) melléklet'!D34+'6c) melléklet'!D34</f>
        <v>0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112">
        <f>'6a) melléklet'!D35+'6b) melléklet'!D35+'6c) melléklet'!D35</f>
        <v>0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112">
        <f>'6a) melléklet'!D36+'6b) melléklet'!D36+'6c) melléklet'!D36</f>
        <v>0</v>
      </c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112">
        <f>'6a) melléklet'!D37+'6b) melléklet'!D37+'6c) melléklet'!D37</f>
        <v>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112">
        <f>'6a) melléklet'!D38+'6b) melléklet'!D38+'6c) melléklet'!D38</f>
        <v>242047081</v>
      </c>
      <c r="E38" s="24"/>
      <c r="F38" s="24"/>
    </row>
    <row r="39" spans="1:6" ht="30" customHeight="1">
      <c r="A39" s="15" t="s">
        <v>112</v>
      </c>
      <c r="B39" s="5" t="s">
        <v>113</v>
      </c>
      <c r="C39" s="15"/>
      <c r="D39" s="112">
        <f>'6a) melléklet'!D39+'6b) melléklet'!D39+'6c) melléklet'!D39</f>
        <v>0</v>
      </c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112">
        <f>'6a) melléklet'!D40+'6b) melléklet'!D40+'6c) melléklet'!D40</f>
        <v>242047081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22</vt:i4>
      </vt:variant>
      <vt:variant>
        <vt:lpstr>Névvel ellátott tartományok</vt:lpstr>
      </vt:variant>
      <vt:variant>
        <vt:i4>3</vt:i4>
      </vt:variant>
    </vt:vector>
  </HeadingPairs>
  <TitlesOfParts>
    <vt:vector size="25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  <vt:lpstr>'11. melléklet'!Nyomtatási_terület</vt:lpstr>
      <vt:lpstr>'7. melléklet'!Nyomtatási_terület</vt:lpstr>
      <vt:lpstr>'9. melléklet'!Nyomtatási_terület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2024-02-21T13:07:21Z</cp:lastPrinted>
  <dcterms:created xsi:type="dcterms:W3CDTF">2018-02-13T16:53:39Z</dcterms:created>
  <dcterms:modified xsi:type="dcterms:W3CDTF">2024-02-21T13:09:08Z</dcterms:modified>
</cp:coreProperties>
</file>