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Titkárság\Testületi_\2024. április18\Nyilvános ülés\"/>
    </mc:Choice>
  </mc:AlternateContent>
  <bookViews>
    <workbookView xWindow="0" yWindow="0" windowWidth="28800" windowHeight="12300" activeTab="1"/>
  </bookViews>
  <sheets>
    <sheet name="Csongrád helyi" sheetId="1" r:id="rId1"/>
    <sheet name="Csongrád helyi_bevétel kiesé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2" l="1"/>
  <c r="E26" i="2"/>
  <c r="E24" i="2"/>
  <c r="F17" i="2"/>
  <c r="F18" i="2"/>
  <c r="F19" i="2"/>
  <c r="F20" i="2"/>
  <c r="F16" i="2"/>
  <c r="E17" i="2"/>
  <c r="E18" i="2"/>
  <c r="E19" i="2"/>
  <c r="E20" i="2"/>
  <c r="E16" i="2"/>
  <c r="B6" i="2"/>
  <c r="D39" i="1"/>
  <c r="E39" i="1"/>
  <c r="F39" i="1"/>
  <c r="G39" i="1"/>
  <c r="H39" i="1"/>
  <c r="I39" i="1"/>
  <c r="J39" i="1"/>
  <c r="K39" i="1"/>
  <c r="L39" i="1"/>
  <c r="M39" i="1"/>
  <c r="N39" i="1"/>
  <c r="D40" i="1"/>
  <c r="E40" i="1"/>
  <c r="F40" i="1"/>
  <c r="G40" i="1"/>
  <c r="H40" i="1"/>
  <c r="I40" i="1"/>
  <c r="J40" i="1"/>
  <c r="K40" i="1"/>
  <c r="L40" i="1"/>
  <c r="M40" i="1"/>
  <c r="N40" i="1"/>
  <c r="D41" i="1"/>
  <c r="E41" i="1"/>
  <c r="F41" i="1"/>
  <c r="G41" i="1"/>
  <c r="H41" i="1"/>
  <c r="I41" i="1"/>
  <c r="J41" i="1"/>
  <c r="K41" i="1"/>
  <c r="L41" i="1"/>
  <c r="M41" i="1"/>
  <c r="N41" i="1"/>
  <c r="C40" i="1"/>
  <c r="C41" i="1"/>
  <c r="C39" i="1"/>
  <c r="D31" i="1"/>
  <c r="E31" i="1"/>
  <c r="F31" i="1"/>
  <c r="G31" i="1"/>
  <c r="H31" i="1"/>
  <c r="I31" i="1"/>
  <c r="J31" i="1"/>
  <c r="K31" i="1"/>
  <c r="L31" i="1"/>
  <c r="M31" i="1"/>
  <c r="N31" i="1"/>
  <c r="D32" i="1"/>
  <c r="E32" i="1"/>
  <c r="F32" i="1"/>
  <c r="G32" i="1"/>
  <c r="H32" i="1"/>
  <c r="I32" i="1"/>
  <c r="J32" i="1"/>
  <c r="K32" i="1"/>
  <c r="L32" i="1"/>
  <c r="M32" i="1"/>
  <c r="N32" i="1"/>
  <c r="D33" i="1"/>
  <c r="E33" i="1"/>
  <c r="F33" i="1"/>
  <c r="G33" i="1"/>
  <c r="H33" i="1"/>
  <c r="I33" i="1"/>
  <c r="J33" i="1"/>
  <c r="K33" i="1"/>
  <c r="L33" i="1"/>
  <c r="M33" i="1"/>
  <c r="N33" i="1"/>
  <c r="D34" i="1"/>
  <c r="E34" i="1"/>
  <c r="F34" i="1"/>
  <c r="G34" i="1"/>
  <c r="H34" i="1"/>
  <c r="I34" i="1"/>
  <c r="J34" i="1"/>
  <c r="K34" i="1"/>
  <c r="L34" i="1"/>
  <c r="M34" i="1"/>
  <c r="N34" i="1"/>
  <c r="D35" i="1"/>
  <c r="E35" i="1"/>
  <c r="F35" i="1"/>
  <c r="G35" i="1"/>
  <c r="H35" i="1"/>
  <c r="I35" i="1"/>
  <c r="J35" i="1"/>
  <c r="K35" i="1"/>
  <c r="L35" i="1"/>
  <c r="M35" i="1"/>
  <c r="N35" i="1"/>
  <c r="C32" i="1"/>
  <c r="C33" i="1"/>
  <c r="C34" i="1"/>
  <c r="C35" i="1"/>
  <c r="C31" i="1"/>
  <c r="D26" i="1"/>
  <c r="E26" i="1"/>
  <c r="F26" i="1"/>
  <c r="G26" i="1"/>
  <c r="H26" i="1"/>
  <c r="I26" i="1"/>
  <c r="J26" i="1"/>
  <c r="K26" i="1"/>
  <c r="L26" i="1"/>
  <c r="M26" i="1"/>
  <c r="N26" i="1"/>
  <c r="C26" i="1"/>
  <c r="O24" i="1"/>
  <c r="O23" i="1"/>
  <c r="O22" i="1"/>
  <c r="O18" i="1"/>
  <c r="O17" i="1"/>
  <c r="O26" i="1" s="1"/>
  <c r="O16" i="1"/>
  <c r="O15" i="1"/>
  <c r="O14" i="1"/>
  <c r="O9" i="1"/>
  <c r="O8" i="1"/>
  <c r="O7" i="1"/>
  <c r="B9" i="2" s="1"/>
  <c r="B10" i="2" s="1"/>
  <c r="O6" i="1"/>
  <c r="O5" i="1"/>
  <c r="B11" i="2" l="1"/>
  <c r="N43" i="1"/>
  <c r="F43" i="1"/>
  <c r="I43" i="1"/>
  <c r="L43" i="1"/>
  <c r="D43" i="1"/>
  <c r="O41" i="1"/>
  <c r="B26" i="2" s="1"/>
  <c r="O31" i="1"/>
  <c r="B16" i="2" s="1"/>
  <c r="J43" i="1"/>
  <c r="M43" i="1"/>
  <c r="E43" i="1"/>
  <c r="H43" i="1"/>
  <c r="O39" i="1"/>
  <c r="B24" i="2" s="1"/>
  <c r="O40" i="1"/>
  <c r="B25" i="2" s="1"/>
  <c r="K43" i="1"/>
  <c r="G43" i="1"/>
  <c r="C43" i="1"/>
  <c r="O32" i="1"/>
  <c r="B17" i="2" s="1"/>
  <c r="O35" i="1"/>
  <c r="B20" i="2" s="1"/>
  <c r="O33" i="1"/>
  <c r="B18" i="2" s="1"/>
  <c r="O34" i="1"/>
  <c r="B19" i="2" s="1"/>
  <c r="F25" i="2" l="1"/>
  <c r="F26" i="2"/>
  <c r="D18" i="2"/>
  <c r="D24" i="2" s="1"/>
  <c r="F24" i="2" s="1"/>
  <c r="C18" i="2"/>
  <c r="C24" i="2" s="1"/>
  <c r="C16" i="2"/>
  <c r="D16" i="2"/>
  <c r="B28" i="2"/>
  <c r="O43" i="1"/>
  <c r="F28" i="2" l="1"/>
  <c r="F30" i="2" s="1"/>
  <c r="E28" i="2"/>
  <c r="E30" i="2" s="1"/>
  <c r="D28" i="2"/>
  <c r="C28" i="2"/>
</calcChain>
</file>

<file path=xl/sharedStrings.xml><?xml version="1.0" encoding="utf-8"?>
<sst xmlns="http://schemas.openxmlformats.org/spreadsheetml/2006/main" count="135" uniqueCount="70">
  <si>
    <t>2023. évi értékesítési darabszámok</t>
  </si>
  <si>
    <t>Jegyfajta</t>
  </si>
  <si>
    <t>Járművezetői menetjegy</t>
  </si>
  <si>
    <t>Helyi összvonalas havi bérlet</t>
  </si>
  <si>
    <t>Helyi tanuló bérlet</t>
  </si>
  <si>
    <t>Helyi nyugdíjas bérlet</t>
  </si>
  <si>
    <t>Félhavi (15-e után vásárolt) bérlet</t>
  </si>
  <si>
    <t>Díjtermék</t>
  </si>
  <si>
    <t>2023. évi bruttó értékesítési bevétel (Ft)</t>
  </si>
  <si>
    <t>2023. évi bruttó szociálpolitikai menetdíj-támogatás bevétel (Ft)</t>
  </si>
  <si>
    <t>Igénylés alapja</t>
  </si>
  <si>
    <t>Helyi díjmentes utazások (lakosságszám arányos)</t>
  </si>
  <si>
    <t>bruttó 
egységár</t>
  </si>
  <si>
    <t>bruttó
 támogatás</t>
  </si>
  <si>
    <t>2023. évi nettó értékesítési bevétel (Ft)</t>
  </si>
  <si>
    <t>2023. évi nettó szociálpolitikai menetdíj-támogatás bevétel (Ft)</t>
  </si>
  <si>
    <t>Bruttó bevétel összesen:</t>
  </si>
  <si>
    <t>Nettó bevétel összesen:</t>
  </si>
  <si>
    <t>Tanulóbérletet vásárlók aránya (feltételezés)</t>
  </si>
  <si>
    <t>14 év alattiak</t>
  </si>
  <si>
    <t>14 év felettiek</t>
  </si>
  <si>
    <t>Tervezett éves bevétel
(2023. év alapján)</t>
  </si>
  <si>
    <t>Menetjegyet vásárlók aránya (feltételezés)</t>
  </si>
  <si>
    <t>Tanulók aránya a menetjegyet vásárlók között</t>
  </si>
  <si>
    <t>Ebből 14 év feletti tanulók által 
megfizetett bevétel (feltételezés)</t>
  </si>
  <si>
    <t>Ebből 14 év alatti tanulók által 
megfizetett bevétel (feltételezés)</t>
  </si>
  <si>
    <t>Csongrád helyi bevétel kiesés becslés tanulók díjmentes utazása esetén (14 év alatti és 14 év feletti bontásban)</t>
  </si>
  <si>
    <t>(megj.: bérletértékesítés arányában feltételezve)</t>
  </si>
  <si>
    <t>2023.01. hó
(db)</t>
  </si>
  <si>
    <t>2023.02. hó
(db)</t>
  </si>
  <si>
    <t>2023.03. hó
(db)</t>
  </si>
  <si>
    <t>2023.04. hó
(db)</t>
  </si>
  <si>
    <t>2023.05. hó
(db)</t>
  </si>
  <si>
    <t>2023.06. hó
(db)</t>
  </si>
  <si>
    <t>2023.07. hó
(db)</t>
  </si>
  <si>
    <t>2023.08. hó
(db)</t>
  </si>
  <si>
    <t>2023.09. hó
(db)</t>
  </si>
  <si>
    <t>2023.10. hó
(db)</t>
  </si>
  <si>
    <t>2023.11. hó
(db)</t>
  </si>
  <si>
    <t>2023.12. hó
(db)</t>
  </si>
  <si>
    <t>2023. év
összesen (db)</t>
  </si>
  <si>
    <t>2023.01. hó
(Ft)</t>
  </si>
  <si>
    <t>2023.02. hó
(Ft)</t>
  </si>
  <si>
    <t>2023.03. hó
(Ft)</t>
  </si>
  <si>
    <t>2023.04. hó
(Ft)</t>
  </si>
  <si>
    <t>2023.05. hó
(Ft)</t>
  </si>
  <si>
    <t>2023.06. hó
(Ft)</t>
  </si>
  <si>
    <t>2023.07. hó
(Ft)</t>
  </si>
  <si>
    <t>2023.08. hó
(Ft)</t>
  </si>
  <si>
    <t>2023.09. hó
(Ft)</t>
  </si>
  <si>
    <t>2023.10. hó
(Ft)</t>
  </si>
  <si>
    <t>2023.11. hó
(Ft)</t>
  </si>
  <si>
    <t>2023.12. hó
(Ft)</t>
  </si>
  <si>
    <t>2023. év
összesen (Ft)</t>
  </si>
  <si>
    <t>Tervezett éves támogatás
(2023. év alapján)</t>
  </si>
  <si>
    <t>ebből a 14 év alatti tanulók aránya</t>
  </si>
  <si>
    <t>ebből a 14 év feletti tanulók aránya</t>
  </si>
  <si>
    <t>Tervezett nettó támogatás 14 év alatti tanulók díjmentes utazási lehetősége esetén (Ft)</t>
  </si>
  <si>
    <t>Tervezett nettó értékesítési bevétel 14 év alatti tanulók díjmentes utazási lehetősége esetén (nettó Ft)</t>
  </si>
  <si>
    <t>Tervezett nettó értékesítési bevétel valamennyi tanuló díjmentes utazási lehetősége esetén (nettó Ft)</t>
  </si>
  <si>
    <t>Tervezett nettó támogatás valamennyi tanuló díjmentes utazási lehetősége esetén (nettó Ft)</t>
  </si>
  <si>
    <t>Helyi tanuló bérlet értékesítési darabszáma</t>
  </si>
  <si>
    <t>Helyi nyugdíjas bérlet értékesítési darabszáma</t>
  </si>
  <si>
    <t>Tervezett nettó értékesítési bevétel a jelenlegi utazási feltételek alkalmazása esetén (Ft)</t>
  </si>
  <si>
    <t>Tervezett nettó szociálpolitikai menetdíj-támogatás a jelenlegi utazási feltételek alkalmazása esetén (Ft)</t>
  </si>
  <si>
    <t>Helyi tanuló bérlet (értékesített darabszám arányos)</t>
  </si>
  <si>
    <t>Helyi nyugdíjas bérlet (értékesített darabszám arányos)</t>
  </si>
  <si>
    <t>Csongrád helyi 2023. évi értékesítési darabszám, értékesítési bevétel és szociálpolitikai menetdíj-támogatás bevétel</t>
  </si>
  <si>
    <t>(megj.: feltételezés)</t>
  </si>
  <si>
    <t>Becsült bevétel csökkenés (nettó Ft):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</si>
</sst>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&quot; Ft/db&quot;"/>
    <numFmt numFmtId="165" formatCode="#,##0&quot; Ft/hó/fő&quot;"/>
    <numFmt numFmtId="166" formatCode="#,##0&quot; Ft/db/hó&quot;"/>
  </numFmts>
  <fonts count="4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horizontal="right" vertical="center"/>
    </xf>
    <xf numFmtId="166" fontId="0" fillId="0" borderId="1" xfId="0" applyNumberForma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6" borderId="0" xfId="0" applyFill="1" applyAlignment="1">
      <alignment vertical="center"/>
    </xf>
    <xf numFmtId="0" fontId="2" fillId="6" borderId="0" xfId="0" applyFont="1" applyFill="1" applyAlignment="1">
      <alignment horizontal="left" vertical="center"/>
    </xf>
    <xf numFmtId="3" fontId="0" fillId="6" borderId="0" xfId="0" applyNumberFormat="1" applyFill="1" applyAlignment="1">
      <alignment vertical="center"/>
    </xf>
    <xf numFmtId="3" fontId="2" fillId="6" borderId="0" xfId="0" applyNumberFormat="1" applyFont="1" applyFill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1" xfId="0" applyBorder="1"/>
    <xf numFmtId="9" fontId="0" fillId="8" borderId="1" xfId="0" applyNumberFormat="1" applyFill="1" applyBorder="1"/>
    <xf numFmtId="9" fontId="0" fillId="9" borderId="1" xfId="0" applyNumberFormat="1" applyFill="1" applyBorder="1"/>
    <xf numFmtId="0" fontId="2" fillId="7" borderId="1" xfId="0" applyFont="1" applyFill="1" applyBorder="1"/>
    <xf numFmtId="0" fontId="2" fillId="7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 indent="1"/>
    </xf>
    <xf numFmtId="0" fontId="2" fillId="0" borderId="0" xfId="0" applyFont="1" applyAlignment="1">
      <alignment horizontal="left" indent="1"/>
    </xf>
    <xf numFmtId="9" fontId="0" fillId="0" borderId="0" xfId="0" applyNumberFormat="1"/>
    <xf numFmtId="0" fontId="2" fillId="10" borderId="1" xfId="0" applyFont="1" applyFill="1" applyBorder="1" applyAlignment="1">
      <alignment horizontal="center" vertical="center" wrapText="1"/>
    </xf>
    <xf numFmtId="3" fontId="2" fillId="11" borderId="0" xfId="0" applyNumberFormat="1" applyFont="1" applyFill="1" applyAlignment="1">
      <alignment vertical="center"/>
    </xf>
    <xf numFmtId="0" fontId="1" fillId="1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vertical="center"/>
    </xf>
    <xf numFmtId="3" fontId="3" fillId="6" borderId="0" xfId="0" applyNumberFormat="1" applyFont="1" applyFill="1"/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3" fillId="6" borderId="0" xfId="0" applyFont="1" applyFill="1" applyAlignment="1">
      <alignment horizontal="right"/>
    </xf>
    <xf numFmtId="0" fontId="2" fillId="7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topLeftCell="A20" workbookViewId="0">
      <selection activeCell="O43" sqref="O43"/>
    </sheetView>
  </sheetViews>
  <sheetFormatPr defaultColWidth="9.125" defaultRowHeight="14.25"/>
  <cols>
    <col min="1" max="1" width="51.125" style="1" bestFit="1" customWidth="1"/>
    <col min="2" max="2" width="13.625" style="1" bestFit="1" customWidth="1"/>
    <col min="3" max="14" width="10.875" style="1" customWidth="1"/>
    <col min="15" max="15" width="13.75" style="1" bestFit="1" customWidth="1"/>
    <col min="16" max="16384" width="9.125" style="1"/>
  </cols>
  <sheetData>
    <row r="1" spans="1:15" ht="15">
      <c r="A1" s="33" t="s">
        <v>67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3" spans="1:15" ht="15">
      <c r="A3" s="34" t="s">
        <v>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30">
      <c r="A4" s="4" t="s">
        <v>1</v>
      </c>
      <c r="B4" s="4"/>
      <c r="C4" s="5" t="s">
        <v>28</v>
      </c>
      <c r="D4" s="5" t="s">
        <v>29</v>
      </c>
      <c r="E4" s="5" t="s">
        <v>30</v>
      </c>
      <c r="F4" s="5" t="s">
        <v>31</v>
      </c>
      <c r="G4" s="5" t="s">
        <v>32</v>
      </c>
      <c r="H4" s="5" t="s">
        <v>33</v>
      </c>
      <c r="I4" s="5" t="s">
        <v>34</v>
      </c>
      <c r="J4" s="5" t="s">
        <v>35</v>
      </c>
      <c r="K4" s="5" t="s">
        <v>36</v>
      </c>
      <c r="L4" s="5" t="s">
        <v>37</v>
      </c>
      <c r="M4" s="5" t="s">
        <v>38</v>
      </c>
      <c r="N4" s="5" t="s">
        <v>39</v>
      </c>
      <c r="O4" s="5" t="s">
        <v>40</v>
      </c>
    </row>
    <row r="5" spans="1:15" ht="15">
      <c r="A5" s="6" t="s">
        <v>2</v>
      </c>
      <c r="B5" s="6"/>
      <c r="C5" s="7">
        <v>961</v>
      </c>
      <c r="D5" s="7">
        <v>2861</v>
      </c>
      <c r="E5" s="7">
        <v>3049</v>
      </c>
      <c r="F5" s="7">
        <v>2612</v>
      </c>
      <c r="G5" s="7">
        <v>2740</v>
      </c>
      <c r="H5" s="7">
        <v>2794</v>
      </c>
      <c r="I5" s="7">
        <v>2683</v>
      </c>
      <c r="J5" s="7">
        <v>2629</v>
      </c>
      <c r="K5" s="7">
        <v>2604</v>
      </c>
      <c r="L5" s="7">
        <v>2585</v>
      </c>
      <c r="M5" s="7">
        <v>2791</v>
      </c>
      <c r="N5" s="7">
        <v>2442</v>
      </c>
      <c r="O5" s="17">
        <f>+N5+M5+L5+K5+J5+I5+H5+G5+F5+E5+D5+C5</f>
        <v>30751</v>
      </c>
    </row>
    <row r="6" spans="1:15" ht="15">
      <c r="A6" s="6" t="s">
        <v>3</v>
      </c>
      <c r="B6" s="6"/>
      <c r="C6" s="7">
        <v>57</v>
      </c>
      <c r="D6" s="7">
        <v>52</v>
      </c>
      <c r="E6" s="7">
        <v>55</v>
      </c>
      <c r="F6" s="7">
        <v>46</v>
      </c>
      <c r="G6" s="7">
        <v>47</v>
      </c>
      <c r="H6" s="7">
        <v>48</v>
      </c>
      <c r="I6" s="7">
        <v>41</v>
      </c>
      <c r="J6" s="7">
        <v>45</v>
      </c>
      <c r="K6" s="7">
        <v>44</v>
      </c>
      <c r="L6" s="7">
        <v>48</v>
      </c>
      <c r="M6" s="7">
        <v>42</v>
      </c>
      <c r="N6" s="7">
        <v>35</v>
      </c>
      <c r="O6" s="17">
        <f t="shared" ref="O6:O9" si="0">+N6+M6+L6+K6+J6+I6+H6+G6+F6+E6+D6+C6</f>
        <v>560</v>
      </c>
    </row>
    <row r="7" spans="1:15" ht="15">
      <c r="A7" s="6" t="s">
        <v>4</v>
      </c>
      <c r="B7" s="6"/>
      <c r="C7" s="6">
        <v>21</v>
      </c>
      <c r="D7" s="6">
        <v>24</v>
      </c>
      <c r="E7" s="6">
        <v>30</v>
      </c>
      <c r="F7" s="6">
        <v>27</v>
      </c>
      <c r="G7" s="6">
        <v>28</v>
      </c>
      <c r="H7" s="6">
        <v>21</v>
      </c>
      <c r="I7" s="6">
        <v>4</v>
      </c>
      <c r="J7" s="6">
        <v>4</v>
      </c>
      <c r="K7" s="6">
        <v>23</v>
      </c>
      <c r="L7" s="7">
        <v>16</v>
      </c>
      <c r="M7" s="7">
        <v>13</v>
      </c>
      <c r="N7" s="7">
        <v>7</v>
      </c>
      <c r="O7" s="17">
        <f t="shared" si="0"/>
        <v>218</v>
      </c>
    </row>
    <row r="8" spans="1:15" ht="15">
      <c r="A8" s="6" t="s">
        <v>5</v>
      </c>
      <c r="B8" s="6"/>
      <c r="C8" s="6">
        <v>7</v>
      </c>
      <c r="D8" s="6">
        <v>5</v>
      </c>
      <c r="E8" s="6">
        <v>5</v>
      </c>
      <c r="F8" s="6">
        <v>4</v>
      </c>
      <c r="G8" s="6">
        <v>6</v>
      </c>
      <c r="H8" s="6">
        <v>5</v>
      </c>
      <c r="I8" s="6">
        <v>2</v>
      </c>
      <c r="J8" s="6">
        <v>7</v>
      </c>
      <c r="K8" s="6">
        <v>2</v>
      </c>
      <c r="L8" s="7">
        <v>3</v>
      </c>
      <c r="M8" s="7">
        <v>5</v>
      </c>
      <c r="N8" s="7">
        <v>2</v>
      </c>
      <c r="O8" s="17">
        <f t="shared" si="0"/>
        <v>53</v>
      </c>
    </row>
    <row r="9" spans="1:15" ht="15">
      <c r="A9" s="6" t="s">
        <v>6</v>
      </c>
      <c r="B9" s="6"/>
      <c r="C9" s="6">
        <v>1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7">
        <v>1</v>
      </c>
      <c r="M9" s="7">
        <v>0</v>
      </c>
      <c r="N9" s="7">
        <v>1</v>
      </c>
      <c r="O9" s="17">
        <f t="shared" si="0"/>
        <v>3</v>
      </c>
    </row>
    <row r="10" spans="1:1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5">
      <c r="A12" s="34" t="s">
        <v>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ht="30">
      <c r="A13" s="4" t="s">
        <v>7</v>
      </c>
      <c r="B13" s="5" t="s">
        <v>12</v>
      </c>
      <c r="C13" s="5" t="s">
        <v>41</v>
      </c>
      <c r="D13" s="5" t="s">
        <v>42</v>
      </c>
      <c r="E13" s="5" t="s">
        <v>43</v>
      </c>
      <c r="F13" s="5" t="s">
        <v>44</v>
      </c>
      <c r="G13" s="5" t="s">
        <v>45</v>
      </c>
      <c r="H13" s="5" t="s">
        <v>46</v>
      </c>
      <c r="I13" s="5" t="s">
        <v>47</v>
      </c>
      <c r="J13" s="5" t="s">
        <v>48</v>
      </c>
      <c r="K13" s="5" t="s">
        <v>49</v>
      </c>
      <c r="L13" s="5" t="s">
        <v>50</v>
      </c>
      <c r="M13" s="5" t="s">
        <v>51</v>
      </c>
      <c r="N13" s="5" t="s">
        <v>52</v>
      </c>
      <c r="O13" s="5" t="s">
        <v>53</v>
      </c>
    </row>
    <row r="14" spans="1:15" ht="15">
      <c r="A14" s="6" t="s">
        <v>2</v>
      </c>
      <c r="B14" s="8">
        <v>200</v>
      </c>
      <c r="C14" s="7">
        <v>192200</v>
      </c>
      <c r="D14" s="7">
        <v>572200</v>
      </c>
      <c r="E14" s="7">
        <v>609800</v>
      </c>
      <c r="F14" s="7">
        <v>522400</v>
      </c>
      <c r="G14" s="7">
        <v>548000</v>
      </c>
      <c r="H14" s="7">
        <v>558800</v>
      </c>
      <c r="I14" s="7">
        <v>536600</v>
      </c>
      <c r="J14" s="7">
        <v>525800</v>
      </c>
      <c r="K14" s="7">
        <v>520800</v>
      </c>
      <c r="L14" s="7">
        <v>517000</v>
      </c>
      <c r="M14" s="7">
        <v>558200</v>
      </c>
      <c r="N14" s="7">
        <v>488400</v>
      </c>
      <c r="O14" s="17">
        <f>+N14+M14+L14+K14+J14+I14+H14+G14+F14+E14+D14+C14</f>
        <v>6150200</v>
      </c>
    </row>
    <row r="15" spans="1:15" ht="15">
      <c r="A15" s="6" t="s">
        <v>3</v>
      </c>
      <c r="B15" s="8">
        <v>4955</v>
      </c>
      <c r="C15" s="7">
        <v>277480</v>
      </c>
      <c r="D15" s="7">
        <v>257660</v>
      </c>
      <c r="E15" s="7">
        <v>272525</v>
      </c>
      <c r="F15" s="7">
        <v>227930</v>
      </c>
      <c r="G15" s="7">
        <v>232885</v>
      </c>
      <c r="H15" s="7">
        <v>237840</v>
      </c>
      <c r="I15" s="7">
        <v>203155</v>
      </c>
      <c r="J15" s="7">
        <v>222975</v>
      </c>
      <c r="K15" s="7">
        <v>218020</v>
      </c>
      <c r="L15" s="7">
        <v>237840</v>
      </c>
      <c r="M15" s="7">
        <v>208110</v>
      </c>
      <c r="N15" s="7">
        <v>173425</v>
      </c>
      <c r="O15" s="17">
        <f t="shared" ref="O15:O24" si="1">+N15+M15+L15+K15+J15+I15+H15+G15+F15+E15+D15+C15</f>
        <v>2769845</v>
      </c>
    </row>
    <row r="16" spans="1:15" ht="15">
      <c r="A16" s="6" t="s">
        <v>4</v>
      </c>
      <c r="B16" s="8">
        <v>1745</v>
      </c>
      <c r="C16" s="7">
        <v>36645</v>
      </c>
      <c r="D16" s="7">
        <v>41880</v>
      </c>
      <c r="E16" s="7">
        <v>52350</v>
      </c>
      <c r="F16" s="7">
        <v>47115</v>
      </c>
      <c r="G16" s="7">
        <v>48860</v>
      </c>
      <c r="H16" s="7">
        <v>36645</v>
      </c>
      <c r="I16" s="7">
        <v>6980</v>
      </c>
      <c r="J16" s="7">
        <v>6980</v>
      </c>
      <c r="K16" s="7">
        <v>40135</v>
      </c>
      <c r="L16" s="7">
        <v>27920</v>
      </c>
      <c r="M16" s="7">
        <v>22685</v>
      </c>
      <c r="N16" s="7">
        <v>12215</v>
      </c>
      <c r="O16" s="17">
        <f t="shared" si="1"/>
        <v>380410</v>
      </c>
    </row>
    <row r="17" spans="1:15" ht="15">
      <c r="A17" s="6" t="s">
        <v>5</v>
      </c>
      <c r="B17" s="8">
        <v>1745</v>
      </c>
      <c r="C17" s="7">
        <v>12215</v>
      </c>
      <c r="D17" s="7">
        <v>8725</v>
      </c>
      <c r="E17" s="7">
        <v>8725</v>
      </c>
      <c r="F17" s="7">
        <v>6980</v>
      </c>
      <c r="G17" s="7">
        <v>10470</v>
      </c>
      <c r="H17" s="7">
        <v>8725</v>
      </c>
      <c r="I17" s="7">
        <v>3490</v>
      </c>
      <c r="J17" s="7">
        <v>12215</v>
      </c>
      <c r="K17" s="7">
        <v>3490</v>
      </c>
      <c r="L17" s="7">
        <v>5235</v>
      </c>
      <c r="M17" s="7">
        <v>8725</v>
      </c>
      <c r="N17" s="7">
        <v>3490</v>
      </c>
      <c r="O17" s="17">
        <f t="shared" si="1"/>
        <v>92485</v>
      </c>
    </row>
    <row r="18" spans="1:15" ht="15">
      <c r="A18" s="6" t="s">
        <v>6</v>
      </c>
      <c r="B18" s="8">
        <v>3315</v>
      </c>
      <c r="C18" s="7">
        <v>3315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3315</v>
      </c>
      <c r="M18" s="7">
        <v>0</v>
      </c>
      <c r="N18" s="7">
        <v>3315</v>
      </c>
      <c r="O18" s="17">
        <f t="shared" si="1"/>
        <v>9945</v>
      </c>
    </row>
    <row r="19" spans="1:15"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15">
      <c r="A20" s="34" t="s">
        <v>9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15" ht="30">
      <c r="A21" s="4" t="s">
        <v>10</v>
      </c>
      <c r="B21" s="5" t="s">
        <v>13</v>
      </c>
      <c r="C21" s="5" t="s">
        <v>41</v>
      </c>
      <c r="D21" s="5" t="s">
        <v>42</v>
      </c>
      <c r="E21" s="5" t="s">
        <v>43</v>
      </c>
      <c r="F21" s="5" t="s">
        <v>44</v>
      </c>
      <c r="G21" s="5" t="s">
        <v>45</v>
      </c>
      <c r="H21" s="5" t="s">
        <v>46</v>
      </c>
      <c r="I21" s="5" t="s">
        <v>47</v>
      </c>
      <c r="J21" s="5" t="s">
        <v>48</v>
      </c>
      <c r="K21" s="5" t="s">
        <v>49</v>
      </c>
      <c r="L21" s="5" t="s">
        <v>50</v>
      </c>
      <c r="M21" s="5" t="s">
        <v>51</v>
      </c>
      <c r="N21" s="5" t="s">
        <v>52</v>
      </c>
      <c r="O21" s="5" t="s">
        <v>53</v>
      </c>
    </row>
    <row r="22" spans="1:15" ht="15">
      <c r="A22" s="6" t="s">
        <v>65</v>
      </c>
      <c r="B22" s="9">
        <v>1710</v>
      </c>
      <c r="C22" s="7">
        <v>35910</v>
      </c>
      <c r="D22" s="7">
        <v>41040</v>
      </c>
      <c r="E22" s="7">
        <v>51300</v>
      </c>
      <c r="F22" s="7">
        <v>46170</v>
      </c>
      <c r="G22" s="7">
        <v>47880</v>
      </c>
      <c r="H22" s="7">
        <v>35910</v>
      </c>
      <c r="I22" s="7">
        <v>6840</v>
      </c>
      <c r="J22" s="7">
        <v>6840</v>
      </c>
      <c r="K22" s="7">
        <v>39330</v>
      </c>
      <c r="L22" s="7">
        <v>27360</v>
      </c>
      <c r="M22" s="7">
        <v>22230</v>
      </c>
      <c r="N22" s="7">
        <v>11970</v>
      </c>
      <c r="O22" s="17">
        <f t="shared" si="1"/>
        <v>372780</v>
      </c>
    </row>
    <row r="23" spans="1:15" ht="15">
      <c r="A23" s="6" t="s">
        <v>66</v>
      </c>
      <c r="B23" s="9">
        <v>1710</v>
      </c>
      <c r="C23" s="7">
        <v>11970</v>
      </c>
      <c r="D23" s="7">
        <v>8550</v>
      </c>
      <c r="E23" s="7">
        <v>8550</v>
      </c>
      <c r="F23" s="7">
        <v>6840</v>
      </c>
      <c r="G23" s="7">
        <v>10260</v>
      </c>
      <c r="H23" s="7">
        <v>8550</v>
      </c>
      <c r="I23" s="7">
        <v>3420</v>
      </c>
      <c r="J23" s="7">
        <v>11970</v>
      </c>
      <c r="K23" s="7">
        <v>3420</v>
      </c>
      <c r="L23" s="7">
        <v>5130</v>
      </c>
      <c r="M23" s="7">
        <v>8550</v>
      </c>
      <c r="N23" s="7">
        <v>3420</v>
      </c>
      <c r="O23" s="17">
        <f t="shared" si="1"/>
        <v>90630</v>
      </c>
    </row>
    <row r="24" spans="1:15" ht="15">
      <c r="A24" s="6" t="s">
        <v>11</v>
      </c>
      <c r="B24" s="10">
        <v>18</v>
      </c>
      <c r="C24" s="7">
        <v>282150</v>
      </c>
      <c r="D24" s="7">
        <v>282150</v>
      </c>
      <c r="E24" s="7">
        <v>282150</v>
      </c>
      <c r="F24" s="7">
        <v>282150</v>
      </c>
      <c r="G24" s="7">
        <v>282150</v>
      </c>
      <c r="H24" s="7">
        <v>282150</v>
      </c>
      <c r="I24" s="7">
        <v>282150</v>
      </c>
      <c r="J24" s="7">
        <v>278172</v>
      </c>
      <c r="K24" s="7">
        <v>278172</v>
      </c>
      <c r="L24" s="7">
        <v>278172</v>
      </c>
      <c r="M24" s="7">
        <v>278172</v>
      </c>
      <c r="N24" s="7">
        <v>278172</v>
      </c>
      <c r="O24" s="17">
        <f t="shared" si="1"/>
        <v>3365910</v>
      </c>
    </row>
    <row r="26" spans="1:15" ht="15">
      <c r="A26" s="14" t="s">
        <v>16</v>
      </c>
      <c r="B26" s="13"/>
      <c r="C26" s="15">
        <f>C14+C15+C16+C17+C18+C22+C23+C24</f>
        <v>851885</v>
      </c>
      <c r="D26" s="15">
        <f t="shared" ref="D26:O26" si="2">D14+D15+D16+D17+D18+D22+D23+D24</f>
        <v>1212205</v>
      </c>
      <c r="E26" s="15">
        <f t="shared" si="2"/>
        <v>1285400</v>
      </c>
      <c r="F26" s="15">
        <f t="shared" si="2"/>
        <v>1139585</v>
      </c>
      <c r="G26" s="15">
        <f t="shared" si="2"/>
        <v>1180505</v>
      </c>
      <c r="H26" s="15">
        <f t="shared" si="2"/>
        <v>1168620</v>
      </c>
      <c r="I26" s="15">
        <f t="shared" si="2"/>
        <v>1042635</v>
      </c>
      <c r="J26" s="15">
        <f t="shared" si="2"/>
        <v>1064952</v>
      </c>
      <c r="K26" s="15">
        <f t="shared" si="2"/>
        <v>1103367</v>
      </c>
      <c r="L26" s="15">
        <f t="shared" si="2"/>
        <v>1101972</v>
      </c>
      <c r="M26" s="15">
        <f t="shared" si="2"/>
        <v>1106672</v>
      </c>
      <c r="N26" s="15">
        <f t="shared" si="2"/>
        <v>974407</v>
      </c>
      <c r="O26" s="16">
        <f t="shared" si="2"/>
        <v>13232205</v>
      </c>
    </row>
    <row r="29" spans="1:15" ht="15">
      <c r="A29" s="32" t="s">
        <v>14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30">
      <c r="A30" s="11" t="s">
        <v>7</v>
      </c>
      <c r="B30" s="12"/>
      <c r="C30" s="28" t="s">
        <v>41</v>
      </c>
      <c r="D30" s="28" t="s">
        <v>42</v>
      </c>
      <c r="E30" s="28" t="s">
        <v>43</v>
      </c>
      <c r="F30" s="28" t="s">
        <v>44</v>
      </c>
      <c r="G30" s="28" t="s">
        <v>45</v>
      </c>
      <c r="H30" s="28" t="s">
        <v>46</v>
      </c>
      <c r="I30" s="28" t="s">
        <v>47</v>
      </c>
      <c r="J30" s="28" t="s">
        <v>48</v>
      </c>
      <c r="K30" s="28" t="s">
        <v>49</v>
      </c>
      <c r="L30" s="28" t="s">
        <v>50</v>
      </c>
      <c r="M30" s="28" t="s">
        <v>51</v>
      </c>
      <c r="N30" s="28" t="s">
        <v>52</v>
      </c>
      <c r="O30" s="28" t="s">
        <v>53</v>
      </c>
    </row>
    <row r="31" spans="1:15" ht="15">
      <c r="A31" s="6" t="s">
        <v>2</v>
      </c>
      <c r="B31" s="8"/>
      <c r="C31" s="7">
        <f>C14/1.27</f>
        <v>151338.58267716537</v>
      </c>
      <c r="D31" s="7">
        <f t="shared" ref="D31:N31" si="3">D14/1.27</f>
        <v>450551.18110236217</v>
      </c>
      <c r="E31" s="7">
        <f t="shared" si="3"/>
        <v>480157.48031496065</v>
      </c>
      <c r="F31" s="7">
        <f t="shared" si="3"/>
        <v>411338.58267716534</v>
      </c>
      <c r="G31" s="7">
        <f t="shared" si="3"/>
        <v>431496.06299212598</v>
      </c>
      <c r="H31" s="7">
        <f t="shared" si="3"/>
        <v>440000</v>
      </c>
      <c r="I31" s="7">
        <f t="shared" si="3"/>
        <v>422519.68503937009</v>
      </c>
      <c r="J31" s="7">
        <f t="shared" si="3"/>
        <v>414015.74803149607</v>
      </c>
      <c r="K31" s="7">
        <f t="shared" si="3"/>
        <v>410078.74015748029</v>
      </c>
      <c r="L31" s="7">
        <f t="shared" si="3"/>
        <v>407086.61417322833</v>
      </c>
      <c r="M31" s="7">
        <f t="shared" si="3"/>
        <v>439527.55905511812</v>
      </c>
      <c r="N31" s="7">
        <f t="shared" si="3"/>
        <v>384566.92913385824</v>
      </c>
      <c r="O31" s="17">
        <f>+N31+M31+L31+K31+J31+I31+H31+G31+F31+E31+D31+C31</f>
        <v>4842677.1653543301</v>
      </c>
    </row>
    <row r="32" spans="1:15" ht="15">
      <c r="A32" s="6" t="s">
        <v>3</v>
      </c>
      <c r="B32" s="8"/>
      <c r="C32" s="7">
        <f t="shared" ref="C32:N35" si="4">C15/1.27</f>
        <v>218488.18897637795</v>
      </c>
      <c r="D32" s="7">
        <f t="shared" si="4"/>
        <v>202881.88976377953</v>
      </c>
      <c r="E32" s="7">
        <f t="shared" si="4"/>
        <v>214586.61417322836</v>
      </c>
      <c r="F32" s="7">
        <f t="shared" si="4"/>
        <v>179472.44094488188</v>
      </c>
      <c r="G32" s="7">
        <f t="shared" si="4"/>
        <v>183374.0157480315</v>
      </c>
      <c r="H32" s="7">
        <f t="shared" si="4"/>
        <v>187275.59055118111</v>
      </c>
      <c r="I32" s="7">
        <f t="shared" si="4"/>
        <v>159964.56692913384</v>
      </c>
      <c r="J32" s="7">
        <f t="shared" si="4"/>
        <v>175570.86614173229</v>
      </c>
      <c r="K32" s="7">
        <f t="shared" si="4"/>
        <v>171669.29133858267</v>
      </c>
      <c r="L32" s="7">
        <f t="shared" si="4"/>
        <v>187275.59055118111</v>
      </c>
      <c r="M32" s="7">
        <f t="shared" si="4"/>
        <v>163866.14173228346</v>
      </c>
      <c r="N32" s="7">
        <f t="shared" si="4"/>
        <v>136555.11811023622</v>
      </c>
      <c r="O32" s="17">
        <f t="shared" ref="O32:O35" si="5">+N32+M32+L32+K32+J32+I32+H32+G32+F32+E32+D32+C32</f>
        <v>2180980.3149606297</v>
      </c>
    </row>
    <row r="33" spans="1:15" ht="15">
      <c r="A33" s="6" t="s">
        <v>4</v>
      </c>
      <c r="B33" s="8"/>
      <c r="C33" s="7">
        <f t="shared" si="4"/>
        <v>28854.330708661419</v>
      </c>
      <c r="D33" s="7">
        <f t="shared" si="4"/>
        <v>32976.377952755902</v>
      </c>
      <c r="E33" s="7">
        <f t="shared" si="4"/>
        <v>41220.472440944883</v>
      </c>
      <c r="F33" s="7">
        <f t="shared" si="4"/>
        <v>37098.425196850396</v>
      </c>
      <c r="G33" s="7">
        <f t="shared" si="4"/>
        <v>38472.440944881891</v>
      </c>
      <c r="H33" s="7">
        <f t="shared" si="4"/>
        <v>28854.330708661419</v>
      </c>
      <c r="I33" s="7">
        <f t="shared" si="4"/>
        <v>5496.0629921259842</v>
      </c>
      <c r="J33" s="7">
        <f t="shared" si="4"/>
        <v>5496.0629921259842</v>
      </c>
      <c r="K33" s="7">
        <f t="shared" si="4"/>
        <v>31602.36220472441</v>
      </c>
      <c r="L33" s="7">
        <f t="shared" si="4"/>
        <v>21984.251968503937</v>
      </c>
      <c r="M33" s="7">
        <f t="shared" si="4"/>
        <v>17862.20472440945</v>
      </c>
      <c r="N33" s="7">
        <f t="shared" si="4"/>
        <v>9618.1102362204729</v>
      </c>
      <c r="O33" s="17">
        <f t="shared" si="5"/>
        <v>299535.4330708661</v>
      </c>
    </row>
    <row r="34" spans="1:15" ht="15">
      <c r="A34" s="6" t="s">
        <v>5</v>
      </c>
      <c r="B34" s="8"/>
      <c r="C34" s="7">
        <f t="shared" si="4"/>
        <v>9618.1102362204729</v>
      </c>
      <c r="D34" s="7">
        <f t="shared" si="4"/>
        <v>6870.0787401574798</v>
      </c>
      <c r="E34" s="7">
        <f t="shared" si="4"/>
        <v>6870.0787401574798</v>
      </c>
      <c r="F34" s="7">
        <f t="shared" si="4"/>
        <v>5496.0629921259842</v>
      </c>
      <c r="G34" s="7">
        <f t="shared" si="4"/>
        <v>8244.0944881889754</v>
      </c>
      <c r="H34" s="7">
        <f t="shared" si="4"/>
        <v>6870.0787401574798</v>
      </c>
      <c r="I34" s="7">
        <f t="shared" si="4"/>
        <v>2748.0314960629921</v>
      </c>
      <c r="J34" s="7">
        <f t="shared" si="4"/>
        <v>9618.1102362204729</v>
      </c>
      <c r="K34" s="7">
        <f t="shared" si="4"/>
        <v>2748.0314960629921</v>
      </c>
      <c r="L34" s="7">
        <f t="shared" si="4"/>
        <v>4122.0472440944877</v>
      </c>
      <c r="M34" s="7">
        <f t="shared" si="4"/>
        <v>6870.0787401574798</v>
      </c>
      <c r="N34" s="7">
        <f t="shared" si="4"/>
        <v>2748.0314960629921</v>
      </c>
      <c r="O34" s="17">
        <f t="shared" si="5"/>
        <v>72822.834645669282</v>
      </c>
    </row>
    <row r="35" spans="1:15" ht="15">
      <c r="A35" s="6" t="s">
        <v>6</v>
      </c>
      <c r="B35" s="8"/>
      <c r="C35" s="7">
        <f t="shared" si="4"/>
        <v>2610.2362204724409</v>
      </c>
      <c r="D35" s="7">
        <f t="shared" si="4"/>
        <v>0</v>
      </c>
      <c r="E35" s="7">
        <f t="shared" si="4"/>
        <v>0</v>
      </c>
      <c r="F35" s="7">
        <f t="shared" si="4"/>
        <v>0</v>
      </c>
      <c r="G35" s="7">
        <f t="shared" si="4"/>
        <v>0</v>
      </c>
      <c r="H35" s="7">
        <f t="shared" si="4"/>
        <v>0</v>
      </c>
      <c r="I35" s="7">
        <f t="shared" si="4"/>
        <v>0</v>
      </c>
      <c r="J35" s="7">
        <f t="shared" si="4"/>
        <v>0</v>
      </c>
      <c r="K35" s="7">
        <f t="shared" si="4"/>
        <v>0</v>
      </c>
      <c r="L35" s="7">
        <f t="shared" si="4"/>
        <v>2610.2362204724409</v>
      </c>
      <c r="M35" s="7">
        <f t="shared" si="4"/>
        <v>0</v>
      </c>
      <c r="N35" s="7">
        <f t="shared" si="4"/>
        <v>2610.2362204724409</v>
      </c>
      <c r="O35" s="17">
        <f t="shared" si="5"/>
        <v>7830.7086614173222</v>
      </c>
    </row>
    <row r="36" spans="1:15">
      <c r="B36" s="3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ht="15">
      <c r="A37" s="32" t="s">
        <v>15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 ht="30">
      <c r="A38" s="11" t="s">
        <v>10</v>
      </c>
      <c r="B38" s="12"/>
      <c r="C38" s="28" t="s">
        <v>41</v>
      </c>
      <c r="D38" s="28" t="s">
        <v>42</v>
      </c>
      <c r="E38" s="28" t="s">
        <v>43</v>
      </c>
      <c r="F38" s="28" t="s">
        <v>44</v>
      </c>
      <c r="G38" s="28" t="s">
        <v>45</v>
      </c>
      <c r="H38" s="28" t="s">
        <v>46</v>
      </c>
      <c r="I38" s="28" t="s">
        <v>47</v>
      </c>
      <c r="J38" s="28" t="s">
        <v>48</v>
      </c>
      <c r="K38" s="28" t="s">
        <v>49</v>
      </c>
      <c r="L38" s="28" t="s">
        <v>50</v>
      </c>
      <c r="M38" s="28" t="s">
        <v>51</v>
      </c>
      <c r="N38" s="28" t="s">
        <v>52</v>
      </c>
      <c r="O38" s="28" t="s">
        <v>53</v>
      </c>
    </row>
    <row r="39" spans="1:15" ht="15">
      <c r="A39" s="6" t="s">
        <v>65</v>
      </c>
      <c r="B39" s="9"/>
      <c r="C39" s="7">
        <f>C22/1.27</f>
        <v>28275.590551181103</v>
      </c>
      <c r="D39" s="7">
        <f t="shared" ref="D39:N39" si="6">D22/1.27</f>
        <v>32314.960629921261</v>
      </c>
      <c r="E39" s="7">
        <f t="shared" si="6"/>
        <v>40393.700787401576</v>
      </c>
      <c r="F39" s="7">
        <f t="shared" si="6"/>
        <v>36354.330708661415</v>
      </c>
      <c r="G39" s="7">
        <f t="shared" si="6"/>
        <v>37700.787401574802</v>
      </c>
      <c r="H39" s="7">
        <f t="shared" si="6"/>
        <v>28275.590551181103</v>
      </c>
      <c r="I39" s="7">
        <f t="shared" si="6"/>
        <v>5385.8267716535429</v>
      </c>
      <c r="J39" s="7">
        <f t="shared" si="6"/>
        <v>5385.8267716535429</v>
      </c>
      <c r="K39" s="7">
        <f t="shared" si="6"/>
        <v>30968.503937007874</v>
      </c>
      <c r="L39" s="7">
        <f t="shared" si="6"/>
        <v>21543.307086614172</v>
      </c>
      <c r="M39" s="7">
        <f t="shared" si="6"/>
        <v>17503.937007874014</v>
      </c>
      <c r="N39" s="7">
        <f t="shared" si="6"/>
        <v>9425.1968503937005</v>
      </c>
      <c r="O39" s="17">
        <f t="shared" ref="O39:O41" si="7">+N39+M39+L39+K39+J39+I39+H39+G39+F39+E39+D39+C39</f>
        <v>293527.55905511812</v>
      </c>
    </row>
    <row r="40" spans="1:15" ht="15">
      <c r="A40" s="6" t="s">
        <v>66</v>
      </c>
      <c r="B40" s="9"/>
      <c r="C40" s="7">
        <f t="shared" ref="C40:N41" si="8">C23/1.27</f>
        <v>9425.1968503937005</v>
      </c>
      <c r="D40" s="7">
        <f t="shared" si="8"/>
        <v>6732.2834645669291</v>
      </c>
      <c r="E40" s="7">
        <f t="shared" si="8"/>
        <v>6732.2834645669291</v>
      </c>
      <c r="F40" s="7">
        <f t="shared" si="8"/>
        <v>5385.8267716535429</v>
      </c>
      <c r="G40" s="7">
        <f t="shared" si="8"/>
        <v>8078.7401574803152</v>
      </c>
      <c r="H40" s="7">
        <f t="shared" si="8"/>
        <v>6732.2834645669291</v>
      </c>
      <c r="I40" s="7">
        <f t="shared" si="8"/>
        <v>2692.9133858267714</v>
      </c>
      <c r="J40" s="7">
        <f t="shared" si="8"/>
        <v>9425.1968503937005</v>
      </c>
      <c r="K40" s="7">
        <f t="shared" si="8"/>
        <v>2692.9133858267714</v>
      </c>
      <c r="L40" s="7">
        <f t="shared" si="8"/>
        <v>4039.3700787401576</v>
      </c>
      <c r="M40" s="7">
        <f t="shared" si="8"/>
        <v>6732.2834645669291</v>
      </c>
      <c r="N40" s="7">
        <f t="shared" si="8"/>
        <v>2692.9133858267714</v>
      </c>
      <c r="O40" s="17">
        <f t="shared" si="7"/>
        <v>71362.204724409443</v>
      </c>
    </row>
    <row r="41" spans="1:15" ht="15">
      <c r="A41" s="6" t="s">
        <v>11</v>
      </c>
      <c r="B41" s="10"/>
      <c r="C41" s="7">
        <f t="shared" si="8"/>
        <v>222165.35433070865</v>
      </c>
      <c r="D41" s="7">
        <f t="shared" si="8"/>
        <v>222165.35433070865</v>
      </c>
      <c r="E41" s="7">
        <f t="shared" si="8"/>
        <v>222165.35433070865</v>
      </c>
      <c r="F41" s="7">
        <f t="shared" si="8"/>
        <v>222165.35433070865</v>
      </c>
      <c r="G41" s="7">
        <f t="shared" si="8"/>
        <v>222165.35433070865</v>
      </c>
      <c r="H41" s="7">
        <f t="shared" si="8"/>
        <v>222165.35433070865</v>
      </c>
      <c r="I41" s="7">
        <f t="shared" si="8"/>
        <v>222165.35433070865</v>
      </c>
      <c r="J41" s="7">
        <f t="shared" si="8"/>
        <v>219033.07086614173</v>
      </c>
      <c r="K41" s="7">
        <f t="shared" si="8"/>
        <v>219033.07086614173</v>
      </c>
      <c r="L41" s="7">
        <f t="shared" si="8"/>
        <v>219033.07086614173</v>
      </c>
      <c r="M41" s="7">
        <f t="shared" si="8"/>
        <v>219033.07086614173</v>
      </c>
      <c r="N41" s="7">
        <f t="shared" si="8"/>
        <v>219033.07086614173</v>
      </c>
      <c r="O41" s="17">
        <f t="shared" si="7"/>
        <v>2650322.8346456699</v>
      </c>
    </row>
    <row r="43" spans="1:15" ht="15">
      <c r="A43" s="14" t="s">
        <v>17</v>
      </c>
      <c r="B43" s="13"/>
      <c r="C43" s="15">
        <f>C31+C32+C33+C34+C35+C39+C40+C41</f>
        <v>670775.59055118111</v>
      </c>
      <c r="D43" s="15">
        <f t="shared" ref="D43:O43" si="9">D31+D32+D33+D34+D35+D39+D40+D41</f>
        <v>954492.12598425196</v>
      </c>
      <c r="E43" s="15">
        <f t="shared" si="9"/>
        <v>1012125.9842519684</v>
      </c>
      <c r="F43" s="15">
        <f t="shared" si="9"/>
        <v>897311.02362204716</v>
      </c>
      <c r="G43" s="15">
        <f t="shared" si="9"/>
        <v>929531.49606299202</v>
      </c>
      <c r="H43" s="15">
        <f t="shared" si="9"/>
        <v>920173.22834645677</v>
      </c>
      <c r="I43" s="15">
        <f t="shared" si="9"/>
        <v>820972.44094488176</v>
      </c>
      <c r="J43" s="15">
        <f t="shared" si="9"/>
        <v>838544.88188976375</v>
      </c>
      <c r="K43" s="15">
        <f t="shared" si="9"/>
        <v>868792.91338582675</v>
      </c>
      <c r="L43" s="15">
        <f t="shared" si="9"/>
        <v>867694.48818897642</v>
      </c>
      <c r="M43" s="15">
        <f t="shared" si="9"/>
        <v>871395.2755905512</v>
      </c>
      <c r="N43" s="15">
        <f t="shared" si="9"/>
        <v>767249.60629921255</v>
      </c>
      <c r="O43" s="16">
        <f t="shared" si="9"/>
        <v>10419059.05511811</v>
      </c>
    </row>
  </sheetData>
  <mergeCells count="6">
    <mergeCell ref="A29:O29"/>
    <mergeCell ref="A37:O37"/>
    <mergeCell ref="A1:O1"/>
    <mergeCell ref="A3:O3"/>
    <mergeCell ref="A12:O12"/>
    <mergeCell ref="A20:O20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topLeftCell="A6" workbookViewId="0">
      <selection activeCell="D23" sqref="D23"/>
    </sheetView>
  </sheetViews>
  <sheetFormatPr defaultRowHeight="14.25"/>
  <cols>
    <col min="1" max="1" width="46.375" bestFit="1" customWidth="1"/>
    <col min="2" max="2" width="24.25" bestFit="1" customWidth="1"/>
    <col min="3" max="4" width="33.375" customWidth="1"/>
    <col min="5" max="6" width="34.875" customWidth="1"/>
  </cols>
  <sheetData>
    <row r="1" spans="1:6" ht="15">
      <c r="A1" s="40" t="s">
        <v>26</v>
      </c>
      <c r="B1" s="40"/>
      <c r="C1" s="40"/>
      <c r="D1" s="40"/>
    </row>
    <row r="4" spans="1:6" ht="15">
      <c r="A4" s="39" t="s">
        <v>18</v>
      </c>
      <c r="B4" s="39"/>
    </row>
    <row r="5" spans="1:6" ht="15">
      <c r="A5" s="21" t="s">
        <v>19</v>
      </c>
      <c r="B5" s="20">
        <v>0.3</v>
      </c>
      <c r="C5" s="36" t="s">
        <v>68</v>
      </c>
      <c r="D5" s="37"/>
    </row>
    <row r="6" spans="1:6" ht="15">
      <c r="A6" s="21" t="s">
        <v>20</v>
      </c>
      <c r="B6" s="19">
        <f>100%-B5</f>
        <v>0.7</v>
      </c>
    </row>
    <row r="8" spans="1:6" ht="15">
      <c r="A8" s="39" t="s">
        <v>22</v>
      </c>
      <c r="B8" s="39"/>
    </row>
    <row r="9" spans="1:6" ht="15">
      <c r="A9" s="22" t="s">
        <v>23</v>
      </c>
      <c r="B9" s="20">
        <f>'Csongrád helyi'!O7/('Csongrád helyi'!O6+'Csongrád helyi'!O7+'Csongrád helyi'!O8)</f>
        <v>0.26233453670276774</v>
      </c>
      <c r="C9" s="36" t="s">
        <v>27</v>
      </c>
      <c r="D9" s="37"/>
    </row>
    <row r="10" spans="1:6" ht="15">
      <c r="A10" s="23" t="s">
        <v>55</v>
      </c>
      <c r="B10" s="19">
        <f>$B$5*$B$9</f>
        <v>7.8700361010830319E-2</v>
      </c>
    </row>
    <row r="11" spans="1:6" ht="15">
      <c r="A11" s="23" t="s">
        <v>56</v>
      </c>
      <c r="B11" s="19">
        <f>$B$6*$B$9</f>
        <v>0.18363417569193741</v>
      </c>
    </row>
    <row r="12" spans="1:6" ht="15">
      <c r="A12" s="24"/>
      <c r="B12" s="25"/>
    </row>
    <row r="14" spans="1:6" ht="15">
      <c r="A14" s="32" t="s">
        <v>63</v>
      </c>
      <c r="B14" s="32"/>
      <c r="C14" s="32"/>
      <c r="D14" s="32"/>
      <c r="E14" s="35" t="s">
        <v>58</v>
      </c>
      <c r="F14" s="35" t="s">
        <v>59</v>
      </c>
    </row>
    <row r="15" spans="1:6" ht="30">
      <c r="A15" s="11" t="s">
        <v>7</v>
      </c>
      <c r="B15" s="12" t="s">
        <v>21</v>
      </c>
      <c r="C15" s="26" t="s">
        <v>25</v>
      </c>
      <c r="D15" s="26" t="s">
        <v>24</v>
      </c>
      <c r="E15" s="35"/>
      <c r="F15" s="35"/>
    </row>
    <row r="16" spans="1:6" ht="15">
      <c r="A16" s="6" t="s">
        <v>2</v>
      </c>
      <c r="B16" s="17">
        <f>'Csongrád helyi'!O31</f>
        <v>4842677.1653543301</v>
      </c>
      <c r="C16" s="17">
        <f>$B$16*$B$10</f>
        <v>381120.44117229019</v>
      </c>
      <c r="D16" s="17">
        <f>$B$16*$B$11</f>
        <v>889281.02940201049</v>
      </c>
      <c r="E16" s="17">
        <f>$B16-$C16</f>
        <v>4461556.7241820395</v>
      </c>
      <c r="F16" s="17">
        <f>$B16-$C16-$D16</f>
        <v>3572275.6947800289</v>
      </c>
    </row>
    <row r="17" spans="1:6" ht="15">
      <c r="A17" s="6" t="s">
        <v>3</v>
      </c>
      <c r="B17" s="17">
        <f>'Csongrád helyi'!O32</f>
        <v>2180980.3149606297</v>
      </c>
      <c r="C17" s="18"/>
      <c r="D17" s="18"/>
      <c r="E17" s="17">
        <f t="shared" ref="E17:E20" si="0">$B17-$C17</f>
        <v>2180980.3149606297</v>
      </c>
      <c r="F17" s="17">
        <f t="shared" ref="F17:F20" si="1">$B17-$C17-$D17</f>
        <v>2180980.3149606297</v>
      </c>
    </row>
    <row r="18" spans="1:6" ht="15">
      <c r="A18" s="6" t="s">
        <v>4</v>
      </c>
      <c r="B18" s="17">
        <f>'Csongrád helyi'!O33</f>
        <v>299535.4330708661</v>
      </c>
      <c r="C18" s="17">
        <f>$B$18*$B$5</f>
        <v>89860.629921259824</v>
      </c>
      <c r="D18" s="17">
        <f>$B$18*$B$6</f>
        <v>209674.80314960625</v>
      </c>
      <c r="E18" s="17">
        <f t="shared" si="0"/>
        <v>209674.80314960628</v>
      </c>
      <c r="F18" s="17">
        <f t="shared" si="1"/>
        <v>0</v>
      </c>
    </row>
    <row r="19" spans="1:6" ht="15">
      <c r="A19" s="6" t="s">
        <v>5</v>
      </c>
      <c r="B19" s="17">
        <f>'Csongrád helyi'!O34</f>
        <v>72822.834645669282</v>
      </c>
      <c r="C19" s="18"/>
      <c r="D19" s="18"/>
      <c r="E19" s="17">
        <f t="shared" si="0"/>
        <v>72822.834645669282</v>
      </c>
      <c r="F19" s="17">
        <f t="shared" si="1"/>
        <v>72822.834645669282</v>
      </c>
    </row>
    <row r="20" spans="1:6" ht="15">
      <c r="A20" s="6" t="s">
        <v>6</v>
      </c>
      <c r="B20" s="17">
        <f>'Csongrád helyi'!O35</f>
        <v>7830.7086614173222</v>
      </c>
      <c r="C20" s="18"/>
      <c r="D20" s="18"/>
      <c r="E20" s="17">
        <f t="shared" si="0"/>
        <v>7830.7086614173222</v>
      </c>
      <c r="F20" s="17">
        <f t="shared" si="1"/>
        <v>7830.7086614173222</v>
      </c>
    </row>
    <row r="21" spans="1:6">
      <c r="A21" s="1"/>
      <c r="B21" s="2"/>
    </row>
    <row r="22" spans="1:6" ht="15" customHeight="1">
      <c r="A22" s="32" t="s">
        <v>64</v>
      </c>
      <c r="B22" s="32"/>
      <c r="C22" s="32"/>
      <c r="D22" s="32"/>
      <c r="E22" s="35" t="s">
        <v>57</v>
      </c>
      <c r="F22" s="35" t="s">
        <v>60</v>
      </c>
    </row>
    <row r="23" spans="1:6" ht="45">
      <c r="A23" s="11" t="s">
        <v>10</v>
      </c>
      <c r="B23" s="12" t="s">
        <v>54</v>
      </c>
      <c r="C23" s="26" t="s">
        <v>25</v>
      </c>
      <c r="D23" s="26" t="s">
        <v>24</v>
      </c>
      <c r="E23" s="35"/>
      <c r="F23" s="35"/>
    </row>
    <row r="24" spans="1:6" ht="15">
      <c r="A24" s="6" t="s">
        <v>61</v>
      </c>
      <c r="B24" s="17">
        <f>'Csongrád helyi'!O39</f>
        <v>293527.55905511812</v>
      </c>
      <c r="C24" s="17">
        <f>$B$24*($C$18/$B$18)</f>
        <v>88058.26771653544</v>
      </c>
      <c r="D24" s="17">
        <f>$B$24*($D$18/$B$18)</f>
        <v>205469.29133858267</v>
      </c>
      <c r="E24" s="17">
        <f>$B24-$C24</f>
        <v>205469.2913385827</v>
      </c>
      <c r="F24" s="17">
        <f>B24-C24-D24</f>
        <v>0</v>
      </c>
    </row>
    <row r="25" spans="1:6" ht="15">
      <c r="A25" s="6" t="s">
        <v>62</v>
      </c>
      <c r="B25" s="17">
        <f>'Csongrád helyi'!O40</f>
        <v>71362.204724409443</v>
      </c>
      <c r="C25" s="17"/>
      <c r="D25" s="17"/>
      <c r="E25" s="17">
        <f t="shared" ref="E25:E26" si="2">$B25-$C25</f>
        <v>71362.204724409443</v>
      </c>
      <c r="F25" s="17">
        <f t="shared" ref="F25:F26" si="3">B25-C25-D25</f>
        <v>71362.204724409443</v>
      </c>
    </row>
    <row r="26" spans="1:6" ht="15">
      <c r="A26" s="6" t="s">
        <v>11</v>
      </c>
      <c r="B26" s="17">
        <f>'Csongrád helyi'!O41</f>
        <v>2650322.8346456699</v>
      </c>
      <c r="C26" s="17"/>
      <c r="D26" s="17"/>
      <c r="E26" s="17">
        <f t="shared" si="2"/>
        <v>2650322.8346456699</v>
      </c>
      <c r="F26" s="17">
        <f t="shared" si="3"/>
        <v>2650322.8346456699</v>
      </c>
    </row>
    <row r="27" spans="1:6">
      <c r="A27" s="1"/>
      <c r="B27" s="1"/>
    </row>
    <row r="28" spans="1:6" ht="15">
      <c r="A28" s="14" t="s">
        <v>17</v>
      </c>
      <c r="B28" s="16">
        <f t="shared" ref="B28:F28" si="4">B16+B17+B18+B19+B20+B24+B25+B26</f>
        <v>10419059.05511811</v>
      </c>
      <c r="C28" s="27">
        <f t="shared" si="4"/>
        <v>559039.33881008544</v>
      </c>
      <c r="D28" s="27">
        <f t="shared" si="4"/>
        <v>1304425.1238901995</v>
      </c>
      <c r="E28" s="16">
        <f t="shared" si="4"/>
        <v>9860019.7163080238</v>
      </c>
      <c r="F28" s="16">
        <f t="shared" si="4"/>
        <v>8555594.592417825</v>
      </c>
    </row>
    <row r="29" spans="1:6" ht="15">
      <c r="A29" s="29"/>
      <c r="B29" s="30"/>
      <c r="C29" s="30"/>
      <c r="D29" s="30"/>
      <c r="E29" s="30"/>
      <c r="F29" s="30"/>
    </row>
    <row r="30" spans="1:6">
      <c r="C30" s="38" t="s">
        <v>69</v>
      </c>
      <c r="D30" s="38"/>
      <c r="E30" s="31">
        <f>E28-B28</f>
        <v>-559039.33881008625</v>
      </c>
      <c r="F30" s="31">
        <f>F28-B28</f>
        <v>-1863464.462700285</v>
      </c>
    </row>
  </sheetData>
  <mergeCells count="12">
    <mergeCell ref="C30:D30"/>
    <mergeCell ref="A4:B4"/>
    <mergeCell ref="A8:B8"/>
    <mergeCell ref="A14:D14"/>
    <mergeCell ref="A1:D1"/>
    <mergeCell ref="C9:D9"/>
    <mergeCell ref="E14:E15"/>
    <mergeCell ref="F14:F15"/>
    <mergeCell ref="E22:E23"/>
    <mergeCell ref="F22:F23"/>
    <mergeCell ref="C5:D5"/>
    <mergeCell ref="A22:D22"/>
  </mergeCells>
  <pageMargins left="0.7" right="0.7" top="0.75" bottom="0.75" header="0.3" footer="0.3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Csongrád helyi</vt:lpstr>
      <vt:lpstr>Csongrád helyi_bevétel kiesés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Antal 1</dc:creator>
  <cp:lastModifiedBy>Szvoboda Lászlóné</cp:lastModifiedBy>
  <cp:lastPrinted>2024-04-10T13:20:32Z</cp:lastPrinted>
  <dcterms:created xsi:type="dcterms:W3CDTF">2024-03-12T14:03:51Z</dcterms:created>
  <dcterms:modified xsi:type="dcterms:W3CDTF">2024-04-11T13:15:10Z</dcterms:modified>
</cp:coreProperties>
</file>