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" windowWidth="18636" windowHeight="11568" tabRatio="599" firstSheet="1" activeTab="9"/>
  </bookViews>
  <sheets>
    <sheet name="Címrend.int." sheetId="22" r:id="rId1"/>
    <sheet name="1.1" sheetId="7" r:id="rId2"/>
    <sheet name="1.1.1." sheetId="6" r:id="rId3"/>
    <sheet name="1.1.1.II." sheetId="4" r:id="rId4"/>
    <sheet name="1.1.1.II" sheetId="5" r:id="rId5"/>
    <sheet name="1.1.1II." sheetId="10" r:id="rId6"/>
    <sheet name="1.1.1.I." sheetId="9" r:id="rId7"/>
    <sheet name="1.2  nagyt. intézményenként." sheetId="23" r:id="rId8"/>
    <sheet name="1.2.1. kötelező nem köt. int." sheetId="25" r:id="rId9"/>
    <sheet name="1.2.2.int" sheetId="24" r:id="rId10"/>
    <sheet name="1.2.3" sheetId="2" r:id="rId11"/>
  </sheets>
  <definedNames>
    <definedName name="_xlnm.Print_Titles" localSheetId="1">'1.1'!$1:$5</definedName>
    <definedName name="_xlnm.Print_Titles" localSheetId="2">'1.1.1.'!$1:$5</definedName>
    <definedName name="_xlnm.Print_Titles" localSheetId="8">'1.2.1. kötelező nem köt. int.'!$1:$3</definedName>
    <definedName name="_xlnm.Print_Titles" localSheetId="0">Címrend.int.!$1:$3</definedName>
    <definedName name="_xlnm.Print_Area" localSheetId="1">'1.1'!$A$1:$F$28</definedName>
    <definedName name="_xlnm.Print_Area" localSheetId="4">'1.1.1.II'!$A$1:$P$11</definedName>
    <definedName name="_xlnm.Print_Area" localSheetId="8">'1.2.1. kötelező nem köt. int.'!$A$1:$R$145</definedName>
    <definedName name="_xlnm.Print_Area" localSheetId="9">'1.2.2.int'!$A$1:$D$55</definedName>
    <definedName name="_xlnm.Print_Area" localSheetId="10">'1.2.3'!$A$1:$U$16</definedName>
    <definedName name="_xlnm.Print_Area" localSheetId="0">Címrend.int.!$A$1:$F$339</definedName>
  </definedNames>
  <calcPr calcId="124519"/>
</workbook>
</file>

<file path=xl/calcChain.xml><?xml version="1.0" encoding="utf-8"?>
<calcChain xmlns="http://schemas.openxmlformats.org/spreadsheetml/2006/main">
  <c r="C228" i="22"/>
  <c r="C334" s="1"/>
  <c r="C229"/>
  <c r="C335" s="1"/>
  <c r="D229"/>
  <c r="D335" s="1"/>
  <c r="E229"/>
  <c r="E335" s="1"/>
  <c r="D228"/>
  <c r="D334" s="1"/>
  <c r="E228"/>
  <c r="E334" s="1"/>
  <c r="D227"/>
  <c r="D333" s="1"/>
  <c r="E227"/>
  <c r="E333" s="1"/>
  <c r="C227"/>
  <c r="C333" s="1"/>
  <c r="F18"/>
  <c r="F26"/>
  <c r="P16" i="2"/>
  <c r="K16"/>
  <c r="J16"/>
  <c r="I16"/>
  <c r="T16"/>
  <c r="S16"/>
  <c r="R16"/>
  <c r="E27" i="7"/>
  <c r="D21"/>
  <c r="E21"/>
  <c r="C21"/>
  <c r="F15"/>
  <c r="F16"/>
  <c r="F17"/>
  <c r="F18"/>
  <c r="F19"/>
  <c r="F20"/>
  <c r="F22"/>
  <c r="F23"/>
  <c r="F24"/>
  <c r="F25"/>
  <c r="F6"/>
  <c r="F7"/>
  <c r="F8"/>
  <c r="F9"/>
  <c r="F11"/>
  <c r="F13"/>
  <c r="F5"/>
  <c r="C20" i="25"/>
  <c r="D20"/>
  <c r="E20"/>
  <c r="F20"/>
  <c r="G20"/>
  <c r="H20"/>
  <c r="I20"/>
  <c r="J20"/>
  <c r="K20"/>
  <c r="L20"/>
  <c r="M20"/>
  <c r="N20"/>
  <c r="O20"/>
  <c r="P20"/>
  <c r="Q20"/>
  <c r="R20"/>
  <c r="B20"/>
  <c r="N70"/>
  <c r="N71"/>
  <c r="N72"/>
  <c r="N73"/>
  <c r="N74"/>
  <c r="N75"/>
  <c r="N76"/>
  <c r="N77"/>
  <c r="N78"/>
  <c r="N79"/>
  <c r="N80"/>
  <c r="N81"/>
  <c r="N82"/>
  <c r="O63"/>
  <c r="P63"/>
  <c r="N63"/>
  <c r="N66"/>
  <c r="N65"/>
  <c r="N59" i="23"/>
  <c r="C50" i="24"/>
  <c r="D50"/>
  <c r="B50"/>
  <c r="F160" i="22"/>
  <c r="F161"/>
  <c r="F162"/>
  <c r="F164"/>
  <c r="F165"/>
  <c r="F166"/>
  <c r="F170"/>
  <c r="F171"/>
  <c r="F172"/>
  <c r="F176"/>
  <c r="F177"/>
  <c r="F156"/>
  <c r="C310"/>
  <c r="D310"/>
  <c r="E310"/>
  <c r="C256"/>
  <c r="D256"/>
  <c r="E256"/>
  <c r="E336"/>
  <c r="F281"/>
  <c r="C283"/>
  <c r="D283"/>
  <c r="D338" s="1"/>
  <c r="E283"/>
  <c r="E208"/>
  <c r="E314" s="1"/>
  <c r="E209"/>
  <c r="E315" s="1"/>
  <c r="E210"/>
  <c r="E316" s="1"/>
  <c r="E211"/>
  <c r="E317" s="1"/>
  <c r="E212"/>
  <c r="E318" s="1"/>
  <c r="E213"/>
  <c r="E319" s="1"/>
  <c r="E214"/>
  <c r="E320" s="1"/>
  <c r="E215"/>
  <c r="E321" s="1"/>
  <c r="E216"/>
  <c r="E322" s="1"/>
  <c r="E217"/>
  <c r="E323" s="1"/>
  <c r="E218"/>
  <c r="E324" s="1"/>
  <c r="E219"/>
  <c r="E325" s="1"/>
  <c r="E220"/>
  <c r="E326" s="1"/>
  <c r="E221"/>
  <c r="E327" s="1"/>
  <c r="E222"/>
  <c r="E328" s="1"/>
  <c r="E223"/>
  <c r="E329" s="1"/>
  <c r="E224"/>
  <c r="E330" s="1"/>
  <c r="E225"/>
  <c r="E331" s="1"/>
  <c r="E226"/>
  <c r="E332" s="1"/>
  <c r="C208"/>
  <c r="C314" s="1"/>
  <c r="C209"/>
  <c r="C315" s="1"/>
  <c r="C210"/>
  <c r="C316" s="1"/>
  <c r="C211"/>
  <c r="C317" s="1"/>
  <c r="C212"/>
  <c r="C318" s="1"/>
  <c r="C213"/>
  <c r="C319" s="1"/>
  <c r="C214"/>
  <c r="C320" s="1"/>
  <c r="C215"/>
  <c r="C321" s="1"/>
  <c r="C216"/>
  <c r="C322" s="1"/>
  <c r="C217"/>
  <c r="C323" s="1"/>
  <c r="C218"/>
  <c r="C324" s="1"/>
  <c r="C219"/>
  <c r="C325" s="1"/>
  <c r="C220"/>
  <c r="C326" s="1"/>
  <c r="C221"/>
  <c r="C327" s="1"/>
  <c r="C222"/>
  <c r="C328" s="1"/>
  <c r="C223"/>
  <c r="C329" s="1"/>
  <c r="C224"/>
  <c r="C330" s="1"/>
  <c r="C225"/>
  <c r="C331" s="1"/>
  <c r="C226"/>
  <c r="C332" s="1"/>
  <c r="C207"/>
  <c r="C313" s="1"/>
  <c r="D207"/>
  <c r="D313" s="1"/>
  <c r="E207"/>
  <c r="E313" s="1"/>
  <c r="F313" s="1"/>
  <c r="D34" i="24"/>
  <c r="B34"/>
  <c r="N32" i="23"/>
  <c r="N33"/>
  <c r="N34"/>
  <c r="N35"/>
  <c r="N36"/>
  <c r="N37"/>
  <c r="N38"/>
  <c r="N39"/>
  <c r="N40"/>
  <c r="N41"/>
  <c r="N42"/>
  <c r="N43"/>
  <c r="N45"/>
  <c r="N46"/>
  <c r="N49"/>
  <c r="N50"/>
  <c r="N51"/>
  <c r="N53"/>
  <c r="N54"/>
  <c r="N55"/>
  <c r="N56"/>
  <c r="N57"/>
  <c r="N14"/>
  <c r="N15"/>
  <c r="N17"/>
  <c r="N18"/>
  <c r="N24"/>
  <c r="N25"/>
  <c r="N26"/>
  <c r="N27"/>
  <c r="N28"/>
  <c r="N29"/>
  <c r="N30"/>
  <c r="C154" i="22"/>
  <c r="D154"/>
  <c r="E154"/>
  <c r="F131"/>
  <c r="F135"/>
  <c r="F137"/>
  <c r="F139"/>
  <c r="F140"/>
  <c r="F141"/>
  <c r="F145"/>
  <c r="F151"/>
  <c r="F152"/>
  <c r="F316" l="1"/>
  <c r="F315"/>
  <c r="F314"/>
  <c r="F335"/>
  <c r="P82" i="25"/>
  <c r="O82"/>
  <c r="C179" i="22"/>
  <c r="D179"/>
  <c r="E179"/>
  <c r="F179" s="1"/>
  <c r="C30" i="24"/>
  <c r="B30"/>
  <c r="D29"/>
  <c r="D28"/>
  <c r="D27"/>
  <c r="D26"/>
  <c r="Q66" i="25"/>
  <c r="Q67"/>
  <c r="Q69"/>
  <c r="Q70"/>
  <c r="Q71"/>
  <c r="Q72"/>
  <c r="Q73"/>
  <c r="Q65"/>
  <c r="F211" i="22"/>
  <c r="F212"/>
  <c r="F213"/>
  <c r="F215"/>
  <c r="F216"/>
  <c r="F217"/>
  <c r="F218"/>
  <c r="F220"/>
  <c r="F221"/>
  <c r="F222"/>
  <c r="F223"/>
  <c r="F227"/>
  <c r="F228"/>
  <c r="F232"/>
  <c r="F237"/>
  <c r="F238"/>
  <c r="F239"/>
  <c r="F240"/>
  <c r="F241"/>
  <c r="F246"/>
  <c r="F252"/>
  <c r="F253"/>
  <c r="F256"/>
  <c r="F258"/>
  <c r="F259"/>
  <c r="F260"/>
  <c r="F261"/>
  <c r="F263"/>
  <c r="F264"/>
  <c r="F265"/>
  <c r="F267"/>
  <c r="F269"/>
  <c r="F272"/>
  <c r="F273"/>
  <c r="F277"/>
  <c r="F278"/>
  <c r="F279"/>
  <c r="F283"/>
  <c r="F288"/>
  <c r="F291"/>
  <c r="F295"/>
  <c r="F296"/>
  <c r="F306"/>
  <c r="F310"/>
  <c r="F317"/>
  <c r="F318"/>
  <c r="F319"/>
  <c r="F320"/>
  <c r="F321"/>
  <c r="F322"/>
  <c r="F323"/>
  <c r="F324"/>
  <c r="F326"/>
  <c r="F327"/>
  <c r="F328"/>
  <c r="F329"/>
  <c r="F332"/>
  <c r="F333"/>
  <c r="F334"/>
  <c r="F338"/>
  <c r="F154"/>
  <c r="F181"/>
  <c r="F186"/>
  <c r="F201"/>
  <c r="F202"/>
  <c r="F207"/>
  <c r="F208"/>
  <c r="F209"/>
  <c r="D30" i="24" l="1"/>
  <c r="C204" i="22"/>
  <c r="D204"/>
  <c r="E204"/>
  <c r="D43" i="24"/>
  <c r="C43"/>
  <c r="B43"/>
  <c r="R48" i="25"/>
  <c r="R39" s="1"/>
  <c r="R31" s="1"/>
  <c r="C48"/>
  <c r="D48"/>
  <c r="E48"/>
  <c r="F48"/>
  <c r="G48"/>
  <c r="H48"/>
  <c r="I48"/>
  <c r="J48"/>
  <c r="K48"/>
  <c r="L48"/>
  <c r="M48"/>
  <c r="N48"/>
  <c r="O48"/>
  <c r="P48"/>
  <c r="Q48"/>
  <c r="B48"/>
  <c r="P55"/>
  <c r="P56"/>
  <c r="P57"/>
  <c r="P58"/>
  <c r="P59"/>
  <c r="O50"/>
  <c r="O51"/>
  <c r="O52"/>
  <c r="O53"/>
  <c r="O54"/>
  <c r="O55"/>
  <c r="O56"/>
  <c r="O57"/>
  <c r="O58"/>
  <c r="O59"/>
  <c r="N50"/>
  <c r="N51"/>
  <c r="N52"/>
  <c r="N53"/>
  <c r="N54"/>
  <c r="N55"/>
  <c r="N56"/>
  <c r="N57"/>
  <c r="O41"/>
  <c r="O42"/>
  <c r="O43"/>
  <c r="O44"/>
  <c r="O45"/>
  <c r="O46"/>
  <c r="N41"/>
  <c r="N42"/>
  <c r="N43"/>
  <c r="N44"/>
  <c r="N45"/>
  <c r="N46"/>
  <c r="C42"/>
  <c r="B42"/>
  <c r="Q31"/>
  <c r="O33"/>
  <c r="O34"/>
  <c r="O35"/>
  <c r="N33"/>
  <c r="N34"/>
  <c r="N35"/>
  <c r="N36"/>
  <c r="P21"/>
  <c r="P22"/>
  <c r="P23"/>
  <c r="P24"/>
  <c r="P25"/>
  <c r="P26"/>
  <c r="P27"/>
  <c r="P28"/>
  <c r="P29"/>
  <c r="O21"/>
  <c r="O22"/>
  <c r="O23"/>
  <c r="O24"/>
  <c r="O25"/>
  <c r="O26"/>
  <c r="O27"/>
  <c r="O28"/>
  <c r="O29"/>
  <c r="N21"/>
  <c r="N22"/>
  <c r="N23"/>
  <c r="N24"/>
  <c r="N25"/>
  <c r="N26"/>
  <c r="N27"/>
  <c r="N28"/>
  <c r="N29"/>
  <c r="P52"/>
  <c r="P44"/>
  <c r="P36"/>
  <c r="O36"/>
  <c r="P34"/>
  <c r="C23" i="24"/>
  <c r="B23"/>
  <c r="D22"/>
  <c r="D21"/>
  <c r="C19"/>
  <c r="B19"/>
  <c r="D18"/>
  <c r="D17"/>
  <c r="D16"/>
  <c r="C13"/>
  <c r="B13"/>
  <c r="D12"/>
  <c r="D11"/>
  <c r="D10"/>
  <c r="C7"/>
  <c r="C51" s="1"/>
  <c r="B7"/>
  <c r="D6"/>
  <c r="D5"/>
  <c r="F204" i="22" l="1"/>
  <c r="B51" i="24"/>
  <c r="D19"/>
  <c r="D7"/>
  <c r="D13"/>
  <c r="D23"/>
  <c r="D51" l="1"/>
  <c r="F116" i="22"/>
  <c r="F117"/>
  <c r="F119"/>
  <c r="F120"/>
  <c r="F122"/>
  <c r="F126"/>
  <c r="F127"/>
  <c r="C129"/>
  <c r="D129"/>
  <c r="E129"/>
  <c r="F129" s="1"/>
  <c r="C104"/>
  <c r="D104"/>
  <c r="E104"/>
  <c r="F104" s="1"/>
  <c r="F82"/>
  <c r="F86"/>
  <c r="F87"/>
  <c r="F90"/>
  <c r="F91"/>
  <c r="F92"/>
  <c r="F95"/>
  <c r="F97"/>
  <c r="F101"/>
  <c r="F102"/>
  <c r="F107"/>
  <c r="F110"/>
  <c r="F111"/>
  <c r="F112"/>
  <c r="F115"/>
  <c r="F67"/>
  <c r="F69"/>
  <c r="F70"/>
  <c r="F72"/>
  <c r="F76"/>
  <c r="F77"/>
  <c r="C79"/>
  <c r="D79"/>
  <c r="E79"/>
  <c r="F79" s="1"/>
  <c r="F57" l="1"/>
  <c r="F61"/>
  <c r="F62"/>
  <c r="F33"/>
  <c r="F35"/>
  <c r="F36"/>
  <c r="F37"/>
  <c r="F40"/>
  <c r="F41"/>
  <c r="F44"/>
  <c r="F51"/>
  <c r="F52"/>
  <c r="F10"/>
  <c r="F11"/>
  <c r="F14"/>
  <c r="F15"/>
  <c r="F27"/>
  <c r="F7"/>
  <c r="C29"/>
  <c r="D29"/>
  <c r="E29"/>
  <c r="K15" i="25"/>
  <c r="J15"/>
  <c r="K14"/>
  <c r="J14"/>
  <c r="K13"/>
  <c r="J13"/>
  <c r="K12"/>
  <c r="J12"/>
  <c r="K11"/>
  <c r="J11"/>
  <c r="K10"/>
  <c r="J10"/>
  <c r="K9"/>
  <c r="J9"/>
  <c r="C9"/>
  <c r="B9"/>
  <c r="F29" i="22" l="1"/>
  <c r="D54"/>
  <c r="D230" s="1"/>
  <c r="D337" s="1"/>
  <c r="D339" s="1"/>
  <c r="E54"/>
  <c r="E230" s="1"/>
  <c r="E337" s="1"/>
  <c r="E339" s="1"/>
  <c r="C54"/>
  <c r="C230" s="1"/>
  <c r="C337" s="1"/>
  <c r="C339" s="1"/>
  <c r="M5" i="23"/>
  <c r="G15" i="4"/>
  <c r="G16"/>
  <c r="G17"/>
  <c r="G18"/>
  <c r="G19"/>
  <c r="G3"/>
  <c r="G4"/>
  <c r="G5"/>
  <c r="G6"/>
  <c r="G7"/>
  <c r="G8"/>
  <c r="G9"/>
  <c r="G10"/>
  <c r="Q140" i="25"/>
  <c r="P140"/>
  <c r="O140"/>
  <c r="N140"/>
  <c r="M139"/>
  <c r="L139"/>
  <c r="K139"/>
  <c r="J139"/>
  <c r="I139"/>
  <c r="H139"/>
  <c r="G139"/>
  <c r="F139"/>
  <c r="E139"/>
  <c r="D139"/>
  <c r="P139" s="1"/>
  <c r="C139"/>
  <c r="O139" s="1"/>
  <c r="B139"/>
  <c r="N139" s="1"/>
  <c r="Q138"/>
  <c r="P138"/>
  <c r="O138"/>
  <c r="N138"/>
  <c r="Q137"/>
  <c r="P137"/>
  <c r="O137"/>
  <c r="N137"/>
  <c r="Q136"/>
  <c r="P136"/>
  <c r="O136"/>
  <c r="N136"/>
  <c r="Q135"/>
  <c r="P135"/>
  <c r="O135"/>
  <c r="N135"/>
  <c r="Q134"/>
  <c r="P134"/>
  <c r="O134"/>
  <c r="N134"/>
  <c r="Q133"/>
  <c r="Q139" s="1"/>
  <c r="P133"/>
  <c r="O133"/>
  <c r="N133"/>
  <c r="R131"/>
  <c r="M131"/>
  <c r="L131"/>
  <c r="K131"/>
  <c r="J131"/>
  <c r="I131"/>
  <c r="H131"/>
  <c r="G131"/>
  <c r="F131"/>
  <c r="E131"/>
  <c r="D131"/>
  <c r="P131" s="1"/>
  <c r="C131"/>
  <c r="O131" s="1"/>
  <c r="B131"/>
  <c r="N131" s="1"/>
  <c r="Q130"/>
  <c r="P130"/>
  <c r="O130"/>
  <c r="N130"/>
  <c r="Q129"/>
  <c r="P129"/>
  <c r="O129"/>
  <c r="N129"/>
  <c r="Q128"/>
  <c r="P128"/>
  <c r="O128"/>
  <c r="N128"/>
  <c r="Q127"/>
  <c r="P127"/>
  <c r="O127"/>
  <c r="N127"/>
  <c r="Q126"/>
  <c r="P126"/>
  <c r="O126"/>
  <c r="N126"/>
  <c r="Q125"/>
  <c r="P125"/>
  <c r="O125"/>
  <c r="N125"/>
  <c r="Q124"/>
  <c r="P124"/>
  <c r="O124"/>
  <c r="N124"/>
  <c r="Q123"/>
  <c r="P123"/>
  <c r="O123"/>
  <c r="N123"/>
  <c r="Q122"/>
  <c r="P122"/>
  <c r="O122"/>
  <c r="N122"/>
  <c r="Q121"/>
  <c r="P121"/>
  <c r="O121"/>
  <c r="N121"/>
  <c r="Q120"/>
  <c r="P120"/>
  <c r="O120"/>
  <c r="N120"/>
  <c r="P119"/>
  <c r="O119"/>
  <c r="N119"/>
  <c r="Q118"/>
  <c r="P118"/>
  <c r="O118"/>
  <c r="N118"/>
  <c r="Q117"/>
  <c r="P117"/>
  <c r="O117"/>
  <c r="N117"/>
  <c r="Q116"/>
  <c r="P116"/>
  <c r="O116"/>
  <c r="N116"/>
  <c r="Q115"/>
  <c r="P115"/>
  <c r="O115"/>
  <c r="N115"/>
  <c r="Q114"/>
  <c r="P114"/>
  <c r="O114"/>
  <c r="N114"/>
  <c r="Q113"/>
  <c r="P113"/>
  <c r="O113"/>
  <c r="N113"/>
  <c r="Q112"/>
  <c r="P112"/>
  <c r="O112"/>
  <c r="N112"/>
  <c r="Q111"/>
  <c r="P111"/>
  <c r="O111"/>
  <c r="N111"/>
  <c r="Q110"/>
  <c r="P110"/>
  <c r="O110"/>
  <c r="N110"/>
  <c r="P109"/>
  <c r="O109"/>
  <c r="N109"/>
  <c r="Q108"/>
  <c r="P108"/>
  <c r="O108"/>
  <c r="N108"/>
  <c r="Q107"/>
  <c r="P107"/>
  <c r="O107"/>
  <c r="N107"/>
  <c r="Q106"/>
  <c r="P106"/>
  <c r="O106"/>
  <c r="N106"/>
  <c r="Q105"/>
  <c r="P105"/>
  <c r="O105"/>
  <c r="N105"/>
  <c r="Q104"/>
  <c r="P104"/>
  <c r="O104"/>
  <c r="N104"/>
  <c r="Q103"/>
  <c r="P103"/>
  <c r="O103"/>
  <c r="N103"/>
  <c r="Q102"/>
  <c r="P102"/>
  <c r="O102"/>
  <c r="N102"/>
  <c r="Q101"/>
  <c r="P101"/>
  <c r="O101"/>
  <c r="N101"/>
  <c r="P100"/>
  <c r="O100"/>
  <c r="N100"/>
  <c r="Q99"/>
  <c r="P99"/>
  <c r="O99"/>
  <c r="N99"/>
  <c r="Q98"/>
  <c r="P98"/>
  <c r="O98"/>
  <c r="N98"/>
  <c r="Q97"/>
  <c r="P97"/>
  <c r="O97"/>
  <c r="N97"/>
  <c r="P96"/>
  <c r="O96"/>
  <c r="N96"/>
  <c r="Q95"/>
  <c r="P95"/>
  <c r="O95"/>
  <c r="N95"/>
  <c r="Q94"/>
  <c r="P94"/>
  <c r="O94"/>
  <c r="N94"/>
  <c r="Q93"/>
  <c r="P91"/>
  <c r="O91"/>
  <c r="P88"/>
  <c r="O88"/>
  <c r="P87"/>
  <c r="O87"/>
  <c r="P86"/>
  <c r="O86"/>
  <c r="P85"/>
  <c r="O85"/>
  <c r="N85"/>
  <c r="Q84"/>
  <c r="M84"/>
  <c r="L84"/>
  <c r="K84"/>
  <c r="J84"/>
  <c r="I84"/>
  <c r="H84"/>
  <c r="G84"/>
  <c r="F84"/>
  <c r="E84"/>
  <c r="D84"/>
  <c r="P84" s="1"/>
  <c r="C84"/>
  <c r="O84" s="1"/>
  <c r="B84"/>
  <c r="N84" s="1"/>
  <c r="P81"/>
  <c r="O81"/>
  <c r="P80"/>
  <c r="O80"/>
  <c r="P79"/>
  <c r="O79"/>
  <c r="P78"/>
  <c r="O78"/>
  <c r="P77"/>
  <c r="O77"/>
  <c r="P76"/>
  <c r="O76"/>
  <c r="P75"/>
  <c r="O75"/>
  <c r="P74"/>
  <c r="O74"/>
  <c r="P73"/>
  <c r="O73"/>
  <c r="P72"/>
  <c r="O72"/>
  <c r="P71"/>
  <c r="O71"/>
  <c r="P70"/>
  <c r="O70"/>
  <c r="P69"/>
  <c r="O69"/>
  <c r="N69"/>
  <c r="M68"/>
  <c r="L68"/>
  <c r="K68"/>
  <c r="J68"/>
  <c r="I68"/>
  <c r="H68"/>
  <c r="G68"/>
  <c r="F68"/>
  <c r="E68"/>
  <c r="Q68" s="1"/>
  <c r="D68"/>
  <c r="P68" s="1"/>
  <c r="C68"/>
  <c r="O68" s="1"/>
  <c r="B68"/>
  <c r="N68" s="1"/>
  <c r="P66"/>
  <c r="O66"/>
  <c r="P65"/>
  <c r="O65"/>
  <c r="M63"/>
  <c r="L63"/>
  <c r="K63"/>
  <c r="J63"/>
  <c r="I63"/>
  <c r="H63"/>
  <c r="G63"/>
  <c r="F63"/>
  <c r="E63"/>
  <c r="Q63" s="1"/>
  <c r="D63"/>
  <c r="C63"/>
  <c r="B63"/>
  <c r="P62"/>
  <c r="O62"/>
  <c r="N62"/>
  <c r="P54"/>
  <c r="P53"/>
  <c r="P51"/>
  <c r="P50"/>
  <c r="P49"/>
  <c r="O49"/>
  <c r="N49"/>
  <c r="P46"/>
  <c r="P45"/>
  <c r="P43"/>
  <c r="P42"/>
  <c r="P41"/>
  <c r="P40"/>
  <c r="O40"/>
  <c r="N40"/>
  <c r="R61"/>
  <c r="Q39"/>
  <c r="M39"/>
  <c r="L39"/>
  <c r="K39"/>
  <c r="J39"/>
  <c r="I39"/>
  <c r="H39"/>
  <c r="G39"/>
  <c r="F39"/>
  <c r="E39"/>
  <c r="D39"/>
  <c r="P39" s="1"/>
  <c r="C39"/>
  <c r="O39" s="1"/>
  <c r="B39"/>
  <c r="N39" s="1"/>
  <c r="P37"/>
  <c r="O37"/>
  <c r="N37"/>
  <c r="P35"/>
  <c r="P33"/>
  <c r="P32"/>
  <c r="O32"/>
  <c r="N32"/>
  <c r="M31"/>
  <c r="L31"/>
  <c r="K31"/>
  <c r="J31"/>
  <c r="I31"/>
  <c r="H31"/>
  <c r="G31"/>
  <c r="F31"/>
  <c r="E31"/>
  <c r="D31"/>
  <c r="P31" s="1"/>
  <c r="C31"/>
  <c r="O31" s="1"/>
  <c r="B31"/>
  <c r="N31" s="1"/>
  <c r="P19"/>
  <c r="O19"/>
  <c r="N19"/>
  <c r="P18"/>
  <c r="O18"/>
  <c r="N18"/>
  <c r="P17"/>
  <c r="O17"/>
  <c r="N17"/>
  <c r="P16"/>
  <c r="O16"/>
  <c r="N16"/>
  <c r="P15"/>
  <c r="O15"/>
  <c r="N15"/>
  <c r="P14"/>
  <c r="O14"/>
  <c r="N14"/>
  <c r="P13"/>
  <c r="O13"/>
  <c r="N13"/>
  <c r="P12"/>
  <c r="O12"/>
  <c r="N12"/>
  <c r="P11"/>
  <c r="O11"/>
  <c r="N11"/>
  <c r="P10"/>
  <c r="O10"/>
  <c r="N10"/>
  <c r="P9"/>
  <c r="O9"/>
  <c r="N9"/>
  <c r="P8"/>
  <c r="O8"/>
  <c r="N8"/>
  <c r="P7"/>
  <c r="O7"/>
  <c r="O5" s="1"/>
  <c r="N7"/>
  <c r="P6"/>
  <c r="O6"/>
  <c r="N6"/>
  <c r="Q5"/>
  <c r="P5"/>
  <c r="M5"/>
  <c r="L5"/>
  <c r="L61" s="1"/>
  <c r="K5"/>
  <c r="J5"/>
  <c r="J61" s="1"/>
  <c r="I5"/>
  <c r="I61" s="1"/>
  <c r="I92" s="1"/>
  <c r="I141" s="1"/>
  <c r="I143" s="1"/>
  <c r="H5"/>
  <c r="H61" s="1"/>
  <c r="G5"/>
  <c r="G61" s="1"/>
  <c r="G92" s="1"/>
  <c r="G141" s="1"/>
  <c r="G143" s="1"/>
  <c r="F5"/>
  <c r="F61" s="1"/>
  <c r="E5"/>
  <c r="E61" s="1"/>
  <c r="E92" s="1"/>
  <c r="E141" s="1"/>
  <c r="E143" s="1"/>
  <c r="D5"/>
  <c r="D61" s="1"/>
  <c r="C5"/>
  <c r="C61" s="1"/>
  <c r="B5"/>
  <c r="B61" s="1"/>
  <c r="F339" i="22" l="1"/>
  <c r="F337"/>
  <c r="F230"/>
  <c r="F92" i="25"/>
  <c r="F141" s="1"/>
  <c r="F143" s="1"/>
  <c r="H92"/>
  <c r="H141" s="1"/>
  <c r="H143" s="1"/>
  <c r="J92"/>
  <c r="J141" s="1"/>
  <c r="L92"/>
  <c r="L141" s="1"/>
  <c r="L143" s="1"/>
  <c r="F54" i="22"/>
  <c r="K61" i="25"/>
  <c r="K92" s="1"/>
  <c r="K141" s="1"/>
  <c r="K143" s="1"/>
  <c r="M61"/>
  <c r="M92" s="1"/>
  <c r="M141" s="1"/>
  <c r="Q142" s="1"/>
  <c r="Q61"/>
  <c r="Q92" s="1"/>
  <c r="N5"/>
  <c r="Q131"/>
  <c r="C92"/>
  <c r="B92"/>
  <c r="N61"/>
  <c r="D92"/>
  <c r="P61"/>
  <c r="J143"/>
  <c r="N142"/>
  <c r="M143" l="1"/>
  <c r="O61"/>
  <c r="Q141"/>
  <c r="Q143" s="1"/>
  <c r="D141"/>
  <c r="P92"/>
  <c r="B141"/>
  <c r="N92"/>
  <c r="C141"/>
  <c r="O92"/>
  <c r="C143" l="1"/>
  <c r="O141"/>
  <c r="O143" s="1"/>
  <c r="B143"/>
  <c r="N141"/>
  <c r="N143" s="1"/>
  <c r="D143"/>
  <c r="P141"/>
  <c r="P143" s="1"/>
  <c r="K4" i="23" l="1"/>
  <c r="L4"/>
  <c r="M4"/>
  <c r="K5"/>
  <c r="L5"/>
  <c r="N5" s="1"/>
  <c r="K6"/>
  <c r="L6"/>
  <c r="M6"/>
  <c r="N6" s="1"/>
  <c r="K7"/>
  <c r="L7"/>
  <c r="M7"/>
  <c r="K8"/>
  <c r="L8"/>
  <c r="M8"/>
  <c r="N8" s="1"/>
  <c r="K9"/>
  <c r="L9"/>
  <c r="M9"/>
  <c r="K10"/>
  <c r="L10"/>
  <c r="M10"/>
  <c r="N10" s="1"/>
  <c r="K11"/>
  <c r="L11"/>
  <c r="N11" s="1"/>
  <c r="M11"/>
  <c r="B12"/>
  <c r="C12"/>
  <c r="D12"/>
  <c r="E12"/>
  <c r="F12"/>
  <c r="G12"/>
  <c r="H12"/>
  <c r="H66" s="1"/>
  <c r="H68" s="1"/>
  <c r="I12"/>
  <c r="J12"/>
  <c r="K13"/>
  <c r="L13"/>
  <c r="M13"/>
  <c r="K14"/>
  <c r="L14"/>
  <c r="M14"/>
  <c r="K15"/>
  <c r="L15"/>
  <c r="M15"/>
  <c r="K16"/>
  <c r="L16"/>
  <c r="M16"/>
  <c r="K17"/>
  <c r="L17"/>
  <c r="M17"/>
  <c r="K18"/>
  <c r="L18"/>
  <c r="M18"/>
  <c r="K19"/>
  <c r="L19"/>
  <c r="M19"/>
  <c r="K20"/>
  <c r="L20"/>
  <c r="M20"/>
  <c r="K21"/>
  <c r="L21"/>
  <c r="M21"/>
  <c r="K22"/>
  <c r="L22"/>
  <c r="M22"/>
  <c r="K23"/>
  <c r="L23"/>
  <c r="M23"/>
  <c r="K24"/>
  <c r="L24"/>
  <c r="M24"/>
  <c r="K25"/>
  <c r="L25"/>
  <c r="M25"/>
  <c r="K26"/>
  <c r="L26"/>
  <c r="M26"/>
  <c r="K27"/>
  <c r="L27"/>
  <c r="M27"/>
  <c r="K28"/>
  <c r="L28"/>
  <c r="M28"/>
  <c r="K29"/>
  <c r="L29"/>
  <c r="M29"/>
  <c r="K30"/>
  <c r="L30"/>
  <c r="M30"/>
  <c r="K31"/>
  <c r="L31"/>
  <c r="M31"/>
  <c r="K32"/>
  <c r="L32"/>
  <c r="M32"/>
  <c r="K33"/>
  <c r="L33"/>
  <c r="M33"/>
  <c r="K34"/>
  <c r="L34"/>
  <c r="M34"/>
  <c r="K35"/>
  <c r="L35"/>
  <c r="M35"/>
  <c r="K36"/>
  <c r="L36"/>
  <c r="M36"/>
  <c r="K37"/>
  <c r="L37"/>
  <c r="M37"/>
  <c r="K38"/>
  <c r="L38"/>
  <c r="M38"/>
  <c r="K39"/>
  <c r="L39"/>
  <c r="M39"/>
  <c r="K40"/>
  <c r="L40"/>
  <c r="M40"/>
  <c r="K41"/>
  <c r="L41"/>
  <c r="M41"/>
  <c r="K42"/>
  <c r="L42"/>
  <c r="M42"/>
  <c r="K43"/>
  <c r="L43"/>
  <c r="M43"/>
  <c r="K44"/>
  <c r="L44"/>
  <c r="M44"/>
  <c r="K45"/>
  <c r="L45"/>
  <c r="M45"/>
  <c r="K46"/>
  <c r="L46"/>
  <c r="M46"/>
  <c r="K47"/>
  <c r="L47"/>
  <c r="M47"/>
  <c r="K48"/>
  <c r="L48"/>
  <c r="M48"/>
  <c r="K49"/>
  <c r="L49"/>
  <c r="M49"/>
  <c r="K50"/>
  <c r="L50"/>
  <c r="M50"/>
  <c r="K51"/>
  <c r="L51"/>
  <c r="M51"/>
  <c r="K52"/>
  <c r="L52"/>
  <c r="M52"/>
  <c r="K53"/>
  <c r="L53"/>
  <c r="M53"/>
  <c r="K54"/>
  <c r="L54"/>
  <c r="M54"/>
  <c r="K55"/>
  <c r="L55"/>
  <c r="M55"/>
  <c r="K56"/>
  <c r="L56"/>
  <c r="M56"/>
  <c r="B57"/>
  <c r="C57"/>
  <c r="D57"/>
  <c r="E57"/>
  <c r="F57"/>
  <c r="G57"/>
  <c r="H57"/>
  <c r="I57"/>
  <c r="J57"/>
  <c r="K57"/>
  <c r="K58"/>
  <c r="K59"/>
  <c r="L59"/>
  <c r="M59"/>
  <c r="K60"/>
  <c r="L60"/>
  <c r="M60"/>
  <c r="K61"/>
  <c r="L61"/>
  <c r="M61"/>
  <c r="K62"/>
  <c r="L62"/>
  <c r="M62"/>
  <c r="K63"/>
  <c r="L63"/>
  <c r="M63"/>
  <c r="B64"/>
  <c r="C64"/>
  <c r="D64"/>
  <c r="E64"/>
  <c r="F64"/>
  <c r="G64"/>
  <c r="H64"/>
  <c r="I64"/>
  <c r="J64"/>
  <c r="K64"/>
  <c r="K65"/>
  <c r="L65"/>
  <c r="M65"/>
  <c r="B66"/>
  <c r="N62" l="1"/>
  <c r="F66"/>
  <c r="F68" s="1"/>
  <c r="L64"/>
  <c r="N4"/>
  <c r="K12"/>
  <c r="N9"/>
  <c r="M12"/>
  <c r="J66"/>
  <c r="M67" s="1"/>
  <c r="N7"/>
  <c r="L57"/>
  <c r="B68"/>
  <c r="I66"/>
  <c r="I68" s="1"/>
  <c r="E66"/>
  <c r="E68" s="1"/>
  <c r="C66"/>
  <c r="C68" s="1"/>
  <c r="M64"/>
  <c r="M57"/>
  <c r="G66"/>
  <c r="G68" s="1"/>
  <c r="D66"/>
  <c r="D68" s="1"/>
  <c r="L12"/>
  <c r="N64" l="1"/>
  <c r="J68"/>
  <c r="N12"/>
  <c r="M66"/>
  <c r="M68" s="1"/>
  <c r="L66"/>
  <c r="L67"/>
  <c r="N67" s="1"/>
  <c r="K66"/>
  <c r="K68" s="1"/>
  <c r="B310" i="22"/>
  <c r="B283"/>
  <c r="B256"/>
  <c r="B229"/>
  <c r="B228"/>
  <c r="B217"/>
  <c r="B323" s="1"/>
  <c r="B216"/>
  <c r="B322" s="1"/>
  <c r="B215"/>
  <c r="B321" s="1"/>
  <c r="B213"/>
  <c r="B319" s="1"/>
  <c r="B212"/>
  <c r="B318" s="1"/>
  <c r="B211"/>
  <c r="B317" s="1"/>
  <c r="B208"/>
  <c r="B314" s="1"/>
  <c r="B207"/>
  <c r="B313" s="1"/>
  <c r="B204"/>
  <c r="B179"/>
  <c r="B154"/>
  <c r="B129"/>
  <c r="B104"/>
  <c r="B79"/>
  <c r="B54"/>
  <c r="B29"/>
  <c r="B334" l="1"/>
  <c r="B335"/>
  <c r="N66" i="23"/>
  <c r="L68"/>
  <c r="N68" s="1"/>
  <c r="B230" i="22"/>
  <c r="B337" s="1"/>
  <c r="B339" s="1"/>
  <c r="F20" i="4" l="1"/>
  <c r="E20"/>
  <c r="G11"/>
  <c r="G14"/>
  <c r="E65" i="6"/>
  <c r="I65"/>
  <c r="O65"/>
  <c r="F59"/>
  <c r="G59"/>
  <c r="G65" s="1"/>
  <c r="H59"/>
  <c r="J59"/>
  <c r="L59"/>
  <c r="N59"/>
  <c r="P59"/>
  <c r="D59"/>
  <c r="F54"/>
  <c r="G54"/>
  <c r="H54"/>
  <c r="I54"/>
  <c r="J54"/>
  <c r="L54"/>
  <c r="N54"/>
  <c r="D54"/>
  <c r="G20" i="4" l="1"/>
  <c r="D12" i="7"/>
  <c r="M16" i="2"/>
  <c r="O16"/>
  <c r="N16"/>
  <c r="J42" i="6"/>
  <c r="J65" s="1"/>
  <c r="H42"/>
  <c r="H65" s="1"/>
  <c r="H19" i="10"/>
  <c r="G19"/>
  <c r="F19"/>
  <c r="I18"/>
  <c r="I17"/>
  <c r="I16"/>
  <c r="I9"/>
  <c r="I8"/>
  <c r="I7"/>
  <c r="I6"/>
  <c r="I5"/>
  <c r="I4"/>
  <c r="I3"/>
  <c r="H9"/>
  <c r="H8"/>
  <c r="H6"/>
  <c r="H4"/>
  <c r="G10"/>
  <c r="F10"/>
  <c r="E10"/>
  <c r="D10"/>
  <c r="C10"/>
  <c r="B10"/>
  <c r="O10" i="5"/>
  <c r="O11" s="1"/>
  <c r="Q11"/>
  <c r="P9"/>
  <c r="N9"/>
  <c r="N11" s="1"/>
  <c r="M9"/>
  <c r="M11" s="1"/>
  <c r="J9"/>
  <c r="J11" s="1"/>
  <c r="I9"/>
  <c r="I11" s="1"/>
  <c r="F9"/>
  <c r="F11" s="1"/>
  <c r="E9"/>
  <c r="E11" s="1"/>
  <c r="P8"/>
  <c r="P10"/>
  <c r="F13" i="4"/>
  <c r="E13"/>
  <c r="G12"/>
  <c r="G2"/>
  <c r="U16" i="2"/>
  <c r="Q16"/>
  <c r="L16"/>
  <c r="D16"/>
  <c r="C16"/>
  <c r="B16"/>
  <c r="E16"/>
  <c r="D27" i="7"/>
  <c r="F27" s="1"/>
  <c r="D14" l="1"/>
  <c r="I19" i="10"/>
  <c r="I10"/>
  <c r="P11" i="5"/>
  <c r="G13" i="4"/>
  <c r="E12" i="7"/>
  <c r="E14" s="1"/>
  <c r="E28" s="1"/>
  <c r="C12"/>
  <c r="C14" s="1"/>
  <c r="F12" l="1"/>
  <c r="F14"/>
  <c r="E63" i="6"/>
  <c r="P42"/>
  <c r="P65" s="1"/>
  <c r="F42"/>
  <c r="F65" s="1"/>
  <c r="C27" i="7"/>
  <c r="N42" i="6"/>
  <c r="N65" s="1"/>
  <c r="L42"/>
  <c r="L65" s="1"/>
  <c r="D42"/>
  <c r="D65" s="1"/>
  <c r="O63"/>
  <c r="P63"/>
  <c r="H3" i="10"/>
  <c r="H10" s="1"/>
  <c r="O9" i="5"/>
  <c r="F21" i="7" l="1"/>
  <c r="D28"/>
  <c r="F28" s="1"/>
  <c r="C28"/>
</calcChain>
</file>

<file path=xl/sharedStrings.xml><?xml version="1.0" encoding="utf-8"?>
<sst xmlns="http://schemas.openxmlformats.org/spreadsheetml/2006/main" count="895" uniqueCount="470">
  <si>
    <t>Megnevezés</t>
  </si>
  <si>
    <t>%</t>
  </si>
  <si>
    <t xml:space="preserve">Tény </t>
  </si>
  <si>
    <t>Állami hozzájárulás jogcíme (az éves költségvetési törvény szerint)</t>
  </si>
  <si>
    <t>Év végi korrigált</t>
  </si>
  <si>
    <t>Tényleges</t>
  </si>
  <si>
    <t>Év végi eltérés december 31.</t>
  </si>
  <si>
    <t>október 15.</t>
  </si>
  <si>
    <t>mutatószám</t>
  </si>
  <si>
    <t>hozzájárulás</t>
  </si>
  <si>
    <t>összeg</t>
  </si>
  <si>
    <t>Normatíva</t>
  </si>
  <si>
    <t xml:space="preserve">Mutató </t>
  </si>
  <si>
    <t xml:space="preserve">Megnevezés </t>
  </si>
  <si>
    <t>Mutató 
Terv     Tény</t>
  </si>
  <si>
    <t>Fajlagos
 összeg
Ft</t>
  </si>
  <si>
    <t xml:space="preserve">Ebből </t>
  </si>
  <si>
    <t xml:space="preserve">Különbség </t>
  </si>
  <si>
    <t>Piroskavárosi Idősek
Otthona</t>
  </si>
  <si>
    <t>Mutató 
Terv        Tény</t>
  </si>
  <si>
    <t>Ft
Terv    Tény</t>
  </si>
  <si>
    <t>Ft
Terv     Tény</t>
  </si>
  <si>
    <t>Összeg</t>
  </si>
  <si>
    <t>Intézmény üzemeltetési támogatás</t>
  </si>
  <si>
    <t>Összesen</t>
  </si>
  <si>
    <t>Különbség
(Ft)</t>
  </si>
  <si>
    <t xml:space="preserve">Óvodai ellátás összesen </t>
  </si>
  <si>
    <t>Bölcsődei ellátás összesen</t>
  </si>
  <si>
    <t>Terv</t>
  </si>
  <si>
    <t xml:space="preserve">Óvoda </t>
  </si>
  <si>
    <t xml:space="preserve">Általános Iskola </t>
  </si>
  <si>
    <t>Gimnázium</t>
  </si>
  <si>
    <t xml:space="preserve">Szakközépiskola </t>
  </si>
  <si>
    <t>Kollégium</t>
  </si>
  <si>
    <t>Intézmény/feladat</t>
  </si>
  <si>
    <t>Adózók száma (fő)</t>
  </si>
  <si>
    <t>Helyes-
bített folyó évi terhelés          (e Ft)</t>
  </si>
  <si>
    <t>Adótörlés (folyó évi)  (e Ft)</t>
  </si>
  <si>
    <t>Évek</t>
  </si>
  <si>
    <t>Építményadó</t>
  </si>
  <si>
    <t xml:space="preserve">Kommunális adó </t>
  </si>
  <si>
    <t xml:space="preserve">Idegenforgalmi adó </t>
  </si>
  <si>
    <t xml:space="preserve">  tartózkodás után</t>
  </si>
  <si>
    <t>Iparűzési adó</t>
  </si>
  <si>
    <t>Összesen:</t>
  </si>
  <si>
    <t xml:space="preserve"> </t>
  </si>
  <si>
    <t xml:space="preserve">Óvodai, iskolai, kollégiumi étkeztetés támogatása összesen intézményüzemeltetési támogatás  </t>
  </si>
  <si>
    <t>Eredeti</t>
  </si>
  <si>
    <t>Módosított</t>
  </si>
  <si>
    <t>Egyéb működési célú támogatások bevételei államháztartáson belülről</t>
  </si>
  <si>
    <t>Felhalmozási célú támogatások államháztartáson belülről</t>
  </si>
  <si>
    <t>Működési bevételek</t>
  </si>
  <si>
    <t>Felhalmozási bevételek</t>
  </si>
  <si>
    <t xml:space="preserve">Települési Önkormányzatok egyes köznevelési  feladatainak támogatása </t>
  </si>
  <si>
    <t>Települési önkormányzatok kulturális feladatainak támogatása</t>
  </si>
  <si>
    <t>Közhatalmi bevétel</t>
  </si>
  <si>
    <t xml:space="preserve">Működési célra átvett pénzeszközök </t>
  </si>
  <si>
    <t xml:space="preserve">Helyi önkormányzatok működésének általános támogatása </t>
  </si>
  <si>
    <t>Államháztartáson belüli megelőlegezés</t>
  </si>
  <si>
    <t xml:space="preserve">100% kedvezmény </t>
  </si>
  <si>
    <t xml:space="preserve">50% kedvezmény </t>
  </si>
  <si>
    <t xml:space="preserve">Összesen </t>
  </si>
  <si>
    <t xml:space="preserve">Terv </t>
  </si>
  <si>
    <t xml:space="preserve">Bölcsőde </t>
  </si>
  <si>
    <t xml:space="preserve">Korrigált </t>
  </si>
  <si>
    <t>Tény-
korrigált</t>
  </si>
  <si>
    <t>Összeg
Ft
Terv             Tény</t>
  </si>
  <si>
    <t>1.1. Csongrád Városi Önkormányzat</t>
  </si>
  <si>
    <t xml:space="preserve">    Összeg 
    Terv (Ft)            Tény (Ft)</t>
  </si>
  <si>
    <t>Csongrád Városi Önkormányzat</t>
  </si>
  <si>
    <t>Hitel, kölcsön felvétel pénzügyi vállalkozástól</t>
  </si>
  <si>
    <t xml:space="preserve"> Óvodapedagógusok elismert létszáma (8 hóra)</t>
  </si>
  <si>
    <t xml:space="preserve">Óvodapedagógus szakképzettséggel rendelkező óvodapedagógusok munkáját segítők száma </t>
  </si>
  <si>
    <t>Óvoda működési támogatás (8 hó)</t>
  </si>
  <si>
    <t>Mutató</t>
  </si>
  <si>
    <t>Normatíva
(Ft)</t>
  </si>
  <si>
    <t>Adatok Ft-ban</t>
  </si>
  <si>
    <t>Összesen Ft</t>
  </si>
  <si>
    <t xml:space="preserve">A zöldterület-gazdálkodással kapcsolatos feladatok ellátásának támogatása - beszámítás után </t>
  </si>
  <si>
    <t xml:space="preserve">Közvilágítás fenntartásának támogatása </t>
  </si>
  <si>
    <t xml:space="preserve">Közvilágítás fenntartásának támogatása - beszámítás után </t>
  </si>
  <si>
    <t xml:space="preserve">Köztemető fenntartással kapcsolatos feladatok támogatása </t>
  </si>
  <si>
    <t xml:space="preserve">Köztemető fenntartással kapcsolatos feladatok támogatása - beszámítás után </t>
  </si>
  <si>
    <t xml:space="preserve">Közutak fenntartásának támogatása </t>
  </si>
  <si>
    <t xml:space="preserve">Közutak fenntartásának támogatása - beszámítás után </t>
  </si>
  <si>
    <t>Egyéb önkormányzati feladatok támogatása - beszámítás után</t>
  </si>
  <si>
    <t>Lakott külterülettel kapcsolatos feladatok támogatása - beszámítás után</t>
  </si>
  <si>
    <t>Üdülőhelyi feladatok támogatása - beszámítás után</t>
  </si>
  <si>
    <t>Beszámítás</t>
  </si>
  <si>
    <t>Nem közművel összegyűjtött háztartási szennyvíz ártalmatlanítása</t>
  </si>
  <si>
    <t>Budapest Főváros Önkormányzatának kiegészítő támogatása</t>
  </si>
  <si>
    <t>Határátkelőhelyek fenntartásának támogatása</t>
  </si>
  <si>
    <t>Pedagógus szakképzettséggel rendelkező óvodapedagógusok pótl. támogatás (8 hó)</t>
  </si>
  <si>
    <t xml:space="preserve">Családi és gyermekjóléti központ </t>
  </si>
  <si>
    <t xml:space="preserve">Települési önkormányzat által biztosított szakosított szociális ellátás </t>
  </si>
  <si>
    <t>- finanszírozás szempontjából elismert szakmai dolgozó bértámogatása</t>
  </si>
  <si>
    <t>- rászoruló gyermekek szünidei étkeztetésének támogatása</t>
  </si>
  <si>
    <t>A zöldterület-gazdálkodással kapcsolatos feladatok ellátásának támogatása (hektár)</t>
  </si>
  <si>
    <t>Egyéb önkormányzati feladatok támogatása (fő)</t>
  </si>
  <si>
    <t>Lakott külterülettel kapcsolatos feladatok támogatása (fő)</t>
  </si>
  <si>
    <t>Üdülőhelyi feladatok támogatása (Ft)</t>
  </si>
  <si>
    <t>- intézményi üzemeltetés támogatás</t>
  </si>
  <si>
    <t>- finanszírozás szempontjából elismert dolgozó bértámogatása (gyermekétkeztetés támogatása)</t>
  </si>
  <si>
    <t>- gyermekétkeztetés üzemeltetési támogatása</t>
  </si>
  <si>
    <t xml:space="preserve">- kiegészítő támogatás bölcsődében foglalkoztatott felsőfokú végzettségű kisgyermeknevelők béréhez </t>
  </si>
  <si>
    <t xml:space="preserve">II. köznevelési feladatok  összesen </t>
  </si>
  <si>
    <t xml:space="preserve">-Óvodaműködtetési támogatás (8 hó) </t>
  </si>
  <si>
    <t xml:space="preserve">Dr. Szarka Ödön Egyesített Egészségügyi
 és Szociális Intézmény </t>
  </si>
  <si>
    <t>Gyermekétkeztetés üzemeltetési támogatás</t>
  </si>
  <si>
    <t>Mutató (fő)</t>
  </si>
  <si>
    <t>Összeg (Ft)</t>
  </si>
  <si>
    <t>Különbség (Ft)</t>
  </si>
  <si>
    <t xml:space="preserve">Előző évi maradvány igénybevétele </t>
  </si>
  <si>
    <t xml:space="preserve">Adatok fő-ben és Ft-ban </t>
  </si>
  <si>
    <t xml:space="preserve">I. A helyi önkormányzatok működésének általános támogatása összesen (beszámítás után) </t>
  </si>
  <si>
    <t xml:space="preserve">Család és Gyermekjóléti Szolgálat </t>
  </si>
  <si>
    <t>Normatív kedv.
 nem részesülők</t>
  </si>
  <si>
    <t>Rászoruló gyermekek szünidei étkeztetésének támogatása</t>
  </si>
  <si>
    <t xml:space="preserve">A települési önkormányzatok működésének támogatása </t>
  </si>
  <si>
    <t>I.1. jogcímekhez kapcsolódó kiegészítés (bérkompenzáció)</t>
  </si>
  <si>
    <t>Bölcsőde, finanszírozási szempontból elismert középfokú végzettségű dolgozó bértámogatása</t>
  </si>
  <si>
    <t>Bölcsőde, finanszírozási szempontból elismert felsőfokú végzettségű dolgozó bértámogatása</t>
  </si>
  <si>
    <t>Óvodai és iskolai szociális segítő tev. tám.</t>
  </si>
  <si>
    <t>-Finanszírozás szempontjából elismert középfokú végzettségű dolgozó bértám.</t>
  </si>
  <si>
    <t xml:space="preserve">- óvodai és iskolai szociális segítő tevékenység tám. </t>
  </si>
  <si>
    <t xml:space="preserve">Likviditási célú hitelek </t>
  </si>
  <si>
    <t xml:space="preserve">Felhalmozásra átvett pénzeszközök 
(kölcsönök ) </t>
  </si>
  <si>
    <t>Óvoda működési támogatása (4hó)</t>
  </si>
  <si>
    <t>május 31.</t>
  </si>
  <si>
    <t>V. Alapfokú végzettségű pedagógus II. fizetési kategóriába sorolt tám. (akik a végzettséget 2018. 01. 01-ig szerezték meg)</t>
  </si>
  <si>
    <t>-</t>
  </si>
  <si>
    <t>Óvodai és iskolai szociális segítő tevékenység támogatása</t>
  </si>
  <si>
    <t>Bölcsőde üzemeltetési támogatás</t>
  </si>
  <si>
    <t>Család és Gyermekjóléti  Központ</t>
  </si>
  <si>
    <t xml:space="preserve">Finanszírozás szempontjából elismert  bétz. </t>
  </si>
  <si>
    <t xml:space="preserve">Nyert összeg
Ft-ban </t>
  </si>
  <si>
    <t>Önkormányzati 
önerő Ft</t>
  </si>
  <si>
    <t xml:space="preserve">Művelődési Központ és Városi Galéria </t>
  </si>
  <si>
    <t>Önkormányzat összesen:</t>
  </si>
  <si>
    <t>MINDÖSSZESEN:</t>
  </si>
  <si>
    <t>Pedagógus szakképzettséggel rendelkező óvodapedagógusok munkáját segítők (4 hó) pótlólagos tám.</t>
  </si>
  <si>
    <t xml:space="preserve">  épület után</t>
  </si>
  <si>
    <t>Kiegészítő felmérés</t>
  </si>
  <si>
    <t>Költségvetési törvény alapján feladatátvétellel/feladatátadással kiegészítő felméréssel korrigált</t>
  </si>
  <si>
    <t xml:space="preserve">Pedagógus szakképzettséggel rendelkező óvodapedagógusok nevelő munkáját közvetlenül segítők száma a Köznev. tv. 2. melléklete szerint </t>
  </si>
  <si>
    <t>Család és Gyermekjóléti Szolgálat 
működtetés</t>
  </si>
  <si>
    <t>Szakiskola</t>
  </si>
  <si>
    <t xml:space="preserve">-Óvodapedagógusok bére </t>
  </si>
  <si>
    <t xml:space="preserve">-Óvodapedagógusok munkáját közvetlenül segítők bére </t>
  </si>
  <si>
    <t>Önkormányzat össz. halm. nélkül</t>
  </si>
  <si>
    <t>-Intézményfinanszírozás</t>
  </si>
  <si>
    <t xml:space="preserve">11. Cs.V.Ö. Homokhátság Gesztor Intézménye </t>
  </si>
  <si>
    <t>Hivatali feladat összesen</t>
  </si>
  <si>
    <t xml:space="preserve">041233 Hosszabb időtartamú közfoglalkoztatás </t>
  </si>
  <si>
    <t xml:space="preserve">018030 Támogatási célú finanszírozási műveletek </t>
  </si>
  <si>
    <t xml:space="preserve">011130 Önkormányzatok és önkormányzati hivatalok jogalkotó és igazgatási tevékenysége </t>
  </si>
  <si>
    <t>10. Hivatali feladat</t>
  </si>
  <si>
    <t xml:space="preserve">Önkormányzati feladat összesen </t>
  </si>
  <si>
    <t xml:space="preserve">Likvid hitel </t>
  </si>
  <si>
    <t>041237 Közfoglalkoztatási mintaprogram</t>
  </si>
  <si>
    <t>Esély Szociális és Gyermekjóléti Alapellátási Kp. támog.</t>
  </si>
  <si>
    <t xml:space="preserve">Nagyboldogasszony Katolikus Ált. Isk. kedvezményes étkeztetésben részesülő tanulók támogatása, ösztöndíj program </t>
  </si>
  <si>
    <t>Települési támogatás (egyéb szociális pénzbeli ellátás)</t>
  </si>
  <si>
    <t>084070 A fiatalok társadalmi integrációját segítő struktúra, szakmai szolgáltatások fejlesztése, működtetése</t>
  </si>
  <si>
    <t xml:space="preserve">084031 Civil szervezetek működési támogatása </t>
  </si>
  <si>
    <t>083030 Egyéb kiadói tevékenység</t>
  </si>
  <si>
    <t>082091 Közművelődés-közösségi és társadalmi részvétel fejleszt.</t>
  </si>
  <si>
    <t>074051 Nem fertőző megbetegedések megelőzése</t>
  </si>
  <si>
    <t>Foglalkozás egészségügyi ellátás</t>
  </si>
  <si>
    <t xml:space="preserve">064010 Közvilágítás </t>
  </si>
  <si>
    <t xml:space="preserve">061030 Lakáshoz jutást segítő támogatások </t>
  </si>
  <si>
    <t xml:space="preserve">045140 Városi és elővárosi közúti személyszállítás </t>
  </si>
  <si>
    <t xml:space="preserve">018010 Önkormányzatok elszámolásai a központi költségvetéssel </t>
  </si>
  <si>
    <t>013350 Az önkormányzati vagyonnal való gazd. kapcs.feladatok</t>
  </si>
  <si>
    <t xml:space="preserve">011220 Adópótlék, bírság </t>
  </si>
  <si>
    <t>011220 Adó-, vám- és jövedéki igazgatás</t>
  </si>
  <si>
    <t xml:space="preserve">011130 Önkormányzatok és önkormányzati hivatalok jogalkotó
 és általános igazgatási tevékenysége </t>
  </si>
  <si>
    <t xml:space="preserve">9. Önkormányzati feladat </t>
  </si>
  <si>
    <t>Intézmények összesen:</t>
  </si>
  <si>
    <t xml:space="preserve">7. Dr. Szarka Ödön Egyesített Eü. és Szociális Intézmény </t>
  </si>
  <si>
    <t>6. Alkotóház</t>
  </si>
  <si>
    <t xml:space="preserve">5. Művelődési Központ és Városi Galéria  </t>
  </si>
  <si>
    <t xml:space="preserve">4. Városi Könyvtár Információs Központ és Tari László Múzeum    </t>
  </si>
  <si>
    <t xml:space="preserve">2. Városellátó Intézmény                             </t>
  </si>
  <si>
    <t xml:space="preserve">1. GESZ                                                         </t>
  </si>
  <si>
    <t>Összes bevétel</t>
  </si>
  <si>
    <t>Önkormányzati támogatás</t>
  </si>
  <si>
    <t>Átvett pénzeszköz</t>
  </si>
  <si>
    <t>Saját bevétel</t>
  </si>
  <si>
    <t>- Finanszírozási bevétel (hitel, kölcsön)</t>
  </si>
  <si>
    <t>- irányító szervi támogatás</t>
  </si>
  <si>
    <t>-előző évi maradvány igénybevétele</t>
  </si>
  <si>
    <t>- felhalm.célú támogatások, kölcsönök visszatérülése</t>
  </si>
  <si>
    <t>- felhalmozási célra átvett pénzeszköz ÁHT-on kívülről</t>
  </si>
  <si>
    <t>- műk.célú támogatások, kölcsönök visszatérülése</t>
  </si>
  <si>
    <t>- működési célú átvett pénzeszköz ÁH-on kívülről</t>
  </si>
  <si>
    <t>- felhalmozási bevételek</t>
  </si>
  <si>
    <t>- egyéb működési bevételek</t>
  </si>
  <si>
    <t>-biztosító által fizetett kártérítés</t>
  </si>
  <si>
    <t>- egyéb pénzügyi műveletek bevételei</t>
  </si>
  <si>
    <t>- kamatbevételek</t>
  </si>
  <si>
    <t xml:space="preserve">- ÁFA visszatérülések </t>
  </si>
  <si>
    <t>- ÁFA bevételek</t>
  </si>
  <si>
    <t>- ellátási díjak</t>
  </si>
  <si>
    <t>- tulajdonosi bevételek</t>
  </si>
  <si>
    <t>- közvetített szolgáltatások ellenértéke</t>
  </si>
  <si>
    <t>-szolgáltatások ellenértéke</t>
  </si>
  <si>
    <t>- készletértékesítés ellenértéke</t>
  </si>
  <si>
    <t>- közhatalmi bevételek</t>
  </si>
  <si>
    <t>-egyéb felhalmozási célú támogatások ÁH belülről</t>
  </si>
  <si>
    <t>- egyéb működési célú támogatások ÁH belülről</t>
  </si>
  <si>
    <t>- működési célú támogatások ÁH belülről</t>
  </si>
  <si>
    <t xml:space="preserve">11.Homokhátsági Konzorcium Munkaszervezete </t>
  </si>
  <si>
    <t>10.Önkormányzati feladatok</t>
  </si>
  <si>
    <t>9. Polgármesteri Hivatal</t>
  </si>
  <si>
    <t>INTÉZMÉNY ÖSSZESEN:</t>
  </si>
  <si>
    <t>8. Alkotóház</t>
  </si>
  <si>
    <t>7. Dr.Szarka Ödön Egyesített Eü. És Szociális Intézmény</t>
  </si>
  <si>
    <t>Összesen :</t>
  </si>
  <si>
    <t xml:space="preserve">6. Piroskavárosi Idősek Otthona </t>
  </si>
  <si>
    <t xml:space="preserve">4. Csongrádi Információs Központ </t>
  </si>
  <si>
    <t>3. Óvodák Igazgatósága</t>
  </si>
  <si>
    <t xml:space="preserve">2. Városellátó Intézmény </t>
  </si>
  <si>
    <t xml:space="preserve">1. GESZ </t>
  </si>
  <si>
    <t>Óvodák Igazgatósága</t>
  </si>
  <si>
    <t>MINDÖSSZESEN</t>
  </si>
  <si>
    <t>Működési célú költségvetési támogatás, kiegészítő támogatások</t>
  </si>
  <si>
    <t xml:space="preserve">Önkormányzatok működési támogatásai </t>
  </si>
  <si>
    <t>2020.</t>
  </si>
  <si>
    <t>Óvodapedagógusok nevelő munkáját közvetlenül
segítők száma a Közokt. tv. 2. számú melléklet első része
szerint Ped. II. kategóriába sorolt</t>
  </si>
  <si>
    <t>Mesterpedagógus</t>
  </si>
  <si>
    <t>Alapfokú végzettségű ped. II. sorolt óvodapedagógusok kieg. Támogatása</t>
  </si>
  <si>
    <t>Alapfokú végzettségű mesterpedagógus kategóriába óvodapedagógusok kiegészítő támogatása</t>
  </si>
  <si>
    <t xml:space="preserve">- Alapfokú végzettségű mesterpedagógusi kategóriába sorolt pedagógusok kiegészítő támogatása </t>
  </si>
  <si>
    <t>-Mesterpedagógus kategóriába sorolt óvodapedagógusok kiegészítő támogatása</t>
  </si>
  <si>
    <t xml:space="preserve">    Normatíva alapja (fő)
    Terv            Tény
  /módosított/</t>
  </si>
  <si>
    <r>
      <rPr>
        <b/>
        <sz val="10.5"/>
        <rFont val="Times New Roman"/>
        <family val="1"/>
        <charset val="238"/>
      </rPr>
      <t>Normatíva</t>
    </r>
    <r>
      <rPr>
        <b/>
        <sz val="12"/>
        <rFont val="Times New Roman"/>
        <family val="1"/>
        <charset val="238"/>
      </rPr>
      <t xml:space="preserve">
(Ft) </t>
    </r>
  </si>
  <si>
    <t>Számított konyhai dolgozói létszám (fő)</t>
  </si>
  <si>
    <t>2021.</t>
  </si>
  <si>
    <t xml:space="preserve">Nem esedékes hátralék </t>
  </si>
  <si>
    <t>Túlfizetés</t>
  </si>
  <si>
    <t xml:space="preserve">Fennálló tartozásból múlt évi hátralék
  (e Ft) </t>
  </si>
  <si>
    <t xml:space="preserve">Települési önkormányzatok szociális és gyermekjóléti feladatok támogatása </t>
  </si>
  <si>
    <t>Elszámolásból származó bevételek</t>
  </si>
  <si>
    <t>Működési célú támogatások államháztartáson belülről /8+9/</t>
  </si>
  <si>
    <t>Költségvetési bevételek összesen (10+...+16)</t>
  </si>
  <si>
    <t>terv</t>
  </si>
  <si>
    <t xml:space="preserve">3. Óvodák Igazgatósága                               </t>
  </si>
  <si>
    <t>Települési önkormányzatok gyermekétkeztetési feladatainak támogatása</t>
  </si>
  <si>
    <t>Óvodapedagógusok elismert száma (pótlólagos összeg)</t>
  </si>
  <si>
    <t xml:space="preserve">-Pedagógus szakképzettséggel rendelkező óvodapedagógsok munkáját közvetlenül segítők (közn. tv. 2. sz. mell.) </t>
  </si>
  <si>
    <t>normatíva</t>
  </si>
  <si>
    <t>III. Települési önkorm. szociális és gyermekjóléti feladatell.</t>
  </si>
  <si>
    <t xml:space="preserve">IV. Szociális és gyermekétkeztetési feladatok össszesen </t>
  </si>
  <si>
    <t>V. Települési önkormányzatok könyvtári és közművelődési feladatok támogatása</t>
  </si>
  <si>
    <t xml:space="preserve">VI. Települési önkormányzatok múzeális feladatainak támogatása </t>
  </si>
  <si>
    <t xml:space="preserve">VII.Települési önkorm. könytári érdekeltségnövelő támogatása </t>
  </si>
  <si>
    <t xml:space="preserve">Könyvtári, közművelődési és múzeumi  összesen </t>
  </si>
  <si>
    <t>VIII. Óvodai és iskolai segítő tev. támogatása</t>
  </si>
  <si>
    <t>IX. MINDÖSSZESEN( I-VIII)</t>
  </si>
  <si>
    <t>Összes hátralék (e Ft)</t>
  </si>
  <si>
    <t>2022.</t>
  </si>
  <si>
    <t>Megjegyzés: A fajlagos öszeg az alap + kiegészítésként kapott normatív együttes összegét tartalmazza.</t>
  </si>
  <si>
    <t xml:space="preserve">A helyi önkormányzatok visszafizetési kötelezettsége, pótlólagos támogatása (Ávr. 111. §), és a jogtalan igénybevétele után fizetendő ügyleti kamata (Ávr. 112. §) </t>
  </si>
  <si>
    <t>Önkormányzatot megillető pótlólagos támogatás (2+7)</t>
  </si>
  <si>
    <t>Önkormányzat tőketartozása összesen (1+3+4+5+6+8+9)</t>
  </si>
  <si>
    <t>A 22. sor szerinti tőketartozás 10032000-01031496 számlára fizetendő része (1+3+4+5+6-visszafizetendő vis maior támogatás+8+9):</t>
  </si>
  <si>
    <t>Önkormányzat visszafizetési kötelezettsége és fizetendő kamat összesen (21+22)</t>
  </si>
  <si>
    <t>Módosított
XII.31.</t>
  </si>
  <si>
    <t>Óvodai iskolai szociális segítő tevékenység támogatása</t>
  </si>
  <si>
    <t>072111 Háziorvosi alapellátás</t>
  </si>
  <si>
    <t xml:space="preserve">081045 Sportorvosi ellátás </t>
  </si>
  <si>
    <t>083050 Televíziós műsor szolgáltatás</t>
  </si>
  <si>
    <t>Közmű Kft. támogatása</t>
  </si>
  <si>
    <t xml:space="preserve">Előző évi költségvetési maradvány </t>
  </si>
  <si>
    <t xml:space="preserve">ATMÖT támogatása </t>
  </si>
  <si>
    <t>Állami támogatás megelőlegezés</t>
  </si>
  <si>
    <t>Szolidaritási hozzájárulás megfizetése</t>
  </si>
  <si>
    <t>Fejlesztési hitel</t>
  </si>
  <si>
    <t>013210 Átfogó tervezési és statisztikai szolgáltatások</t>
  </si>
  <si>
    <t xml:space="preserve">ebből </t>
  </si>
  <si>
    <t xml:space="preserve">Kötelező </t>
  </si>
  <si>
    <t xml:space="preserve">Nem kötelező </t>
  </si>
  <si>
    <t>államigazgatási</t>
  </si>
  <si>
    <t xml:space="preserve">Városellátó Intézmény </t>
  </si>
  <si>
    <t xml:space="preserve">           Önkormányzati funkciók </t>
  </si>
  <si>
    <t>051050 Veszélyes hulladék begyűjtése</t>
  </si>
  <si>
    <t>045160  Közutak, hidak üzemeltetése</t>
  </si>
  <si>
    <t>066020 Város és községgazdálkodás</t>
  </si>
  <si>
    <t>047120 Piac üzemeltetés</t>
  </si>
  <si>
    <t>042180 Állateü ellátás</t>
  </si>
  <si>
    <t>066010 Zöldterület kezelés</t>
  </si>
  <si>
    <t>063020 Vízelvezetés (csapadékvíz)</t>
  </si>
  <si>
    <t>013350 Az önkormányzati vagyonnal való gazdálkodással kapcsolatos fel.</t>
  </si>
  <si>
    <t>013320 Köztemető fenntartása és működtetése</t>
  </si>
  <si>
    <t>081030 Sportlétesítmények működtetése</t>
  </si>
  <si>
    <t>51030 Települési hulladék begyűjtése (Köztisztaság)</t>
  </si>
  <si>
    <t xml:space="preserve">GESZ </t>
  </si>
  <si>
    <t>096015 Gyermekétkeztetés köznevelési intézményekben</t>
  </si>
  <si>
    <t>104035 Gyermekétkeztetés bölcsődében</t>
  </si>
  <si>
    <t>096025 Munkahelyi étkezés</t>
  </si>
  <si>
    <t>104037 Intézményen kívüli gyermekétkeztetés (rászoruló)</t>
  </si>
  <si>
    <t>013360 Más szerv részére végzett pénzügyi gazd. Tev.</t>
  </si>
  <si>
    <t>13350 Önkormányzati vagyonnal való gazdálkodás</t>
  </si>
  <si>
    <t>081071 Üdülő-szálláshely (TOURINFORM)</t>
  </si>
  <si>
    <t xml:space="preserve">    Önkormányzati funkciók</t>
  </si>
  <si>
    <t>091110 Óvodai nevelés</t>
  </si>
  <si>
    <t>091140 Óvodai nevelés ellátás</t>
  </si>
  <si>
    <t>082091 Közművelődés közösségi és társadalmi részvétel fejl</t>
  </si>
  <si>
    <t>82092 Közművelődés hagyományos közösségi kulturális értékek gondozása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</si>
  <si>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</si>
  <si>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</si>
  <si>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</si>
  <si>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082042 Könyvtári állomány gyarapítása</t>
  </si>
  <si>
    <t>082044 Könyvtári szolgáltatások</t>
  </si>
  <si>
    <t>082063 Múzeumi kiállítási tevékenység</t>
  </si>
  <si>
    <t>2. Alkotóház</t>
  </si>
  <si>
    <t xml:space="preserve">082030 Művészeti tevékenység </t>
  </si>
  <si>
    <t>102023 Időskorúak tartós bentlakásos ellátása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</si>
  <si>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</si>
  <si>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</si>
  <si>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</si>
  <si>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</si>
  <si>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074032 Ifjúság  eü.gondozás</t>
  </si>
  <si>
    <t>072210 Járóbetegek gyógyító szakellátása</t>
  </si>
  <si>
    <t>072220 Járóbetegek rehabilitációs szakellátása</t>
  </si>
  <si>
    <t>104031 Gyermekek bölcsődei ellátása</t>
  </si>
  <si>
    <t xml:space="preserve">4. Piroskavárosi Idősek Otthona </t>
  </si>
  <si>
    <t>Kormányzati funciók</t>
  </si>
  <si>
    <t xml:space="preserve">102023 Időskorúak tartós bentlakásos ellátása </t>
  </si>
  <si>
    <t xml:space="preserve">102024 Demens betegek tatós bentlakásos ellátása </t>
  </si>
  <si>
    <t>104042 Család és Gyermekjóléti Szolgáltatások</t>
  </si>
  <si>
    <t>104043 Család és Gyermekjóléti Központ</t>
  </si>
  <si>
    <t>Intézmény Összesen:</t>
  </si>
  <si>
    <t xml:space="preserve">Önkormányzati feladat </t>
  </si>
  <si>
    <t>013350 Az önkormányzati vagyonnal való gazdálkodással kapcsolatos feladatok</t>
  </si>
  <si>
    <t xml:space="preserve">045140 Város és elővárosi közúti személyszállítás </t>
  </si>
  <si>
    <t>064010 Közvilágítás</t>
  </si>
  <si>
    <t>074011 Foglalkozás -egészségügyi alapellátás</t>
  </si>
  <si>
    <t>074051 Nem fertőző megbetegedések megelőzőse</t>
  </si>
  <si>
    <t>081045 Szabadidősport- (rekreációs sport) tevékenység és támogatás</t>
  </si>
  <si>
    <t>998032 Sportorvosi ellátás</t>
  </si>
  <si>
    <t xml:space="preserve">082091 Közművelődés - közösségi és társadalmi részvétel fejlesztése </t>
  </si>
  <si>
    <t xml:space="preserve">083050 Televízió-műsor szolgáltatás támogatása </t>
  </si>
  <si>
    <t>098032 Pedagógiai szakmai szolgáltatások működtetési feladatai</t>
  </si>
  <si>
    <t xml:space="preserve">106020 Lakásfenntartással, lakhatással összefüggő ellátások </t>
  </si>
  <si>
    <t xml:space="preserve">107060 Egyéb szociális pénzbeli és természetbeni ellátások, támogatások </t>
  </si>
  <si>
    <t>900060 Forgatási és befektetési célú finanszírozási műveletek (hitel)</t>
  </si>
  <si>
    <t xml:space="preserve">Közmű Szolgáltató Kft. </t>
  </si>
  <si>
    <t>Esély Szociális és Gyermekjóléti Alapellátási Központ</t>
  </si>
  <si>
    <t xml:space="preserve">Szolidaritási hozzájárulás </t>
  </si>
  <si>
    <t>Hivatali feladat</t>
  </si>
  <si>
    <t xml:space="preserve">018030 Támogatási célú finanszírozási műveletek (közfoglalkoztatás) </t>
  </si>
  <si>
    <t>Cs.V.Ö. Homokhátság Konzorcium Munkaszervezete</t>
  </si>
  <si>
    <t xml:space="preserve">MINDÖSSZESEN </t>
  </si>
  <si>
    <t>018030 Támogatási célú finanszírozási műveletek</t>
  </si>
  <si>
    <t>072460 Terápiás célú gyógyfürdő- és kapcsolódó szolgáltatások</t>
  </si>
  <si>
    <t>-működési célú átvett pénzeszköz ÁH-on belülről egyéb</t>
  </si>
  <si>
    <t>5. Művelődési Központ és Városi Galéária</t>
  </si>
  <si>
    <t xml:space="preserve"> -      </t>
  </si>
  <si>
    <t xml:space="preserve"> MINDÖSSZESEN</t>
  </si>
  <si>
    <t>Erzsébet a Kárpát-medencei Gyermekekért Alapítvány</t>
  </si>
  <si>
    <t>Energia áremelkedés kompenzáció</t>
  </si>
  <si>
    <t>Települési önkormányzat  kulturális feladatainak kiegészítő támogatása</t>
  </si>
  <si>
    <t>Kulturális feladat bérjellegű támogatása</t>
  </si>
  <si>
    <t>081010 Önkormányzatok elszámolásai a központi költségvetéssel</t>
  </si>
  <si>
    <t>041233 Hossszabb időtartamú közfoglalkoztatás</t>
  </si>
  <si>
    <t>Jó tanuló, jó sportoló jutalmazása</t>
  </si>
  <si>
    <t>CSOTERM támogatása</t>
  </si>
  <si>
    <t>Kölcsönök visszafizetése</t>
  </si>
  <si>
    <t>016010 Országgyűlési, önkormányzati és eu. parlamenti képv. választás</t>
  </si>
  <si>
    <t xml:space="preserve"> Önkormányzati hivatal működésének
támogatása a 2023. évben (fő)</t>
  </si>
  <si>
    <t>2023. évi 
terv Ft-ban</t>
  </si>
  <si>
    <t>Tény</t>
  </si>
  <si>
    <t xml:space="preserve">  - működési célú visszatérítendő támogatások, kölcsönök</t>
  </si>
  <si>
    <t>8. Piroskavárosi Szociális, Család- és Gyermekjóléti Int.</t>
  </si>
  <si>
    <t>Tény 
XII.31.</t>
  </si>
  <si>
    <t>2023. évi eredeti</t>
  </si>
  <si>
    <t>2023. évi
 tény</t>
  </si>
  <si>
    <t xml:space="preserve">      Önkormányzati funkciók</t>
  </si>
  <si>
    <t>074112 Háziorvosi ügyeleti ellátás</t>
  </si>
  <si>
    <t xml:space="preserve">Adópótlék, bírság bevétel </t>
  </si>
  <si>
    <t xml:space="preserve">018030 Támogatási célú finanszírozási műveletek, kiegészítő támogatás
</t>
  </si>
  <si>
    <t xml:space="preserve">Iparűzési adóbevétel m. komp. </t>
  </si>
  <si>
    <t xml:space="preserve">Egészségügyi referens </t>
  </si>
  <si>
    <t>Jó tanuló, jó sportoló</t>
  </si>
  <si>
    <t>Iskola kedvezményes étkeztetés, ösztöndíj</t>
  </si>
  <si>
    <t xml:space="preserve">Csongrád TV támogatása </t>
  </si>
  <si>
    <t xml:space="preserve">CSOTERM támogatás </t>
  </si>
  <si>
    <t xml:space="preserve">ATMÖT-höz gyermekjóléti szolgálat </t>
  </si>
  <si>
    <t>105010 Munkanélküli aktív korúak ellátásai</t>
  </si>
  <si>
    <t>2,30,2</t>
  </si>
  <si>
    <t>Pedagógus Szakképzettséggel rendelkező óvodapedagógusok munkáját közvetlenül segítők kiegészítő támogatása</t>
  </si>
  <si>
    <t>-Mesterpedagógus támogatása</t>
  </si>
  <si>
    <t>-Óvodapedagógusok munkáját közvetlenül segítők pedagógusok támogatása</t>
  </si>
  <si>
    <t>Pedagógus szakképzettséggel rendelkező óvodapedagógusok munkáját segítők  támogatása</t>
  </si>
  <si>
    <t>081045 Sportegyesületek támogatása, bizottsági keret, szabadidősport</t>
  </si>
  <si>
    <t>Lekötött bankbetét megszüntetése</t>
  </si>
  <si>
    <t>Maradvány igénybevétele</t>
  </si>
  <si>
    <t xml:space="preserve">041233 Hosszú lej. Köt. </t>
  </si>
  <si>
    <t>074040 Fertőző megbetegedések megelőzése</t>
  </si>
  <si>
    <t>081030 Sportlétesítmények, edzőtáborok működtetése és fejlesztése</t>
  </si>
  <si>
    <t xml:space="preserve">Sulizsák program </t>
  </si>
  <si>
    <t>TESCO pályázat Bercsényi</t>
  </si>
  <si>
    <t>Emberi Erőforrás Minisztériuma  NKA 208113/00004 Kárpát-Medencei konferencia</t>
  </si>
  <si>
    <t>Emberi Erőforrás Minisztériuma  NKA650131/00035 A fekete vár világa állandó kiállítás GÉNIUSZ program</t>
  </si>
  <si>
    <t>Nemzeti Kulturális Alap Nemzetözi kapcsolatok (Óbecse)</t>
  </si>
  <si>
    <t>CSSP-Tárgyalkotó-2023-0114</t>
  </si>
  <si>
    <t>CSSP-Megyei-2023-0021</t>
  </si>
  <si>
    <t>CSSP-Neptánc-2023-0266</t>
  </si>
  <si>
    <t>TOP  Majális záró elszámolás</t>
  </si>
  <si>
    <t>Alkotóház</t>
  </si>
  <si>
    <t>041233 Közfoglalkoztatás</t>
  </si>
  <si>
    <t>091120 Sajátos nevelési igényű gyermekek</t>
  </si>
  <si>
    <t>092270 Szakképző iskolai tanulók szakmai gyakorlati oktatása</t>
  </si>
  <si>
    <t>082094 Közművelődés kulturális alapú gazdaságfejlesztés</t>
  </si>
  <si>
    <t>082061 Múzeumi gyűjteményi tevékenység</t>
  </si>
  <si>
    <t>086030 Nemzetközi kulturális együttműködés</t>
  </si>
  <si>
    <t>Nyílt Nap a Csongrádi Művésztelepen</t>
  </si>
  <si>
    <t>Csongrádi Alkotóház 45. évi jubileumi programsorozata</t>
  </si>
  <si>
    <t>XXII. Nemzetközi Bronz Szimpózium megrendezése</t>
  </si>
  <si>
    <t>Technológiai eszközfejlesztés</t>
  </si>
  <si>
    <t>074054 Komplex egészségfejlesztő, prevenciós programok</t>
  </si>
  <si>
    <t>GESZ és int. összesen:</t>
  </si>
  <si>
    <t>3. Dr. Szarka Ödön Egyesített Eü-i és Szociális Intézmény</t>
  </si>
  <si>
    <t>Csongrád Városi Könyvtár Információs Központ</t>
  </si>
  <si>
    <t>1. GESZ és intézményei</t>
  </si>
  <si>
    <t>OKFŐ/71062-3/2022.</t>
  </si>
  <si>
    <t>Egészségfejlesztési irodák működésére</t>
  </si>
  <si>
    <t xml:space="preserve">OKFŐ/56666-2/2023. </t>
  </si>
  <si>
    <t>CS-01M/01/004849-3/2023.</t>
  </si>
  <si>
    <t>086090 Egyéb szabadidős szolgáltatás</t>
  </si>
  <si>
    <t>- Finanszírozási bevétel (hitel, kölcsön, megelőlegezés)</t>
  </si>
  <si>
    <t>Lekötött bankbetét</t>
  </si>
  <si>
    <t>081030 Sportlétesítmények, edzőtáborok működtetése</t>
  </si>
  <si>
    <t>Előző évi kv-i maradvány igénybevétele</t>
  </si>
  <si>
    <t>Autómentes Napra /Mobilitás hét/</t>
  </si>
  <si>
    <t>Hagyományőrző Húsvétolásra</t>
  </si>
  <si>
    <t xml:space="preserve">Könyvtári Érdekeltségnövelő támogatás </t>
  </si>
  <si>
    <t>TOP-Plusz-1.3.1-21-CS1-2022-0003 pályázat</t>
  </si>
  <si>
    <t>Piroskavárosi Család- és Gyermekjóléti Intézmény</t>
  </si>
  <si>
    <t>02</t>
  </si>
  <si>
    <t>06</t>
  </si>
  <si>
    <t>12</t>
  </si>
  <si>
    <t>Ávr. 111. § a) szerinti valamennyi támogatás  pótlólagos összege</t>
  </si>
  <si>
    <t xml:space="preserve">A költségvetési támogatások és vis maior támogatások visszafizetendő összege (Ávr. 111. § e) </t>
  </si>
  <si>
    <t>A 11/C. űrlap 6. során elszámolt 2. melléklet 1.2.3.  a pedagógusok minősítéséhez kapcsolódó támogatásból változás összege októberi felmérés alapján</t>
  </si>
  <si>
    <t>A 11/C. űrlap 6. során elszámolt 2. melléklet 1.2.3. a pedagógusok minősítéséhez kapcsolódó támogatás változás összege májusi felmérés alapján</t>
  </si>
  <si>
    <t xml:space="preserve">A 11/C. űrlap 6. során elszámolt 2. melléklet 1.2.3. a pedagógusok minősítéséhez kapcsolódó támogatás (11/C. 6. sor 3. oszlopból) </t>
  </si>
  <si>
    <t xml:space="preserve">Átfogó statisztikai szolg. </t>
  </si>
  <si>
    <t>Mutató (fő)
Terv        Tény</t>
  </si>
  <si>
    <t>Bevételek önkormányzati szintű alakulása 2023.</t>
  </si>
  <si>
    <t>Finanszírozási bevételek összesen (18+...+22)</t>
  </si>
  <si>
    <t>Bevételek összesen (önkormányzat) (17 + 23)</t>
  </si>
  <si>
    <t xml:space="preserve">                                                                    és adóhátralék összegéről 2023. évben 
                                                                  (zárási összesítő alapján)</t>
  </si>
  <si>
    <t>2023.</t>
  </si>
  <si>
    <t>Tényleges befizetések (eFt)</t>
  </si>
  <si>
    <t>Telekadó</t>
  </si>
  <si>
    <t xml:space="preserve">             1.2.2. Tájékoztató az önkormányzat által elnyert pályázatok összegéről  2023. évben </t>
  </si>
  <si>
    <t>Csongrádi Információs Központ 
Csemegi Károly Könyvtár és Tari László Múzeum</t>
  </si>
  <si>
    <t>Művelődési Központ és Városi Galéria</t>
  </si>
  <si>
    <t>Csongrádi Óvodák Igazgatósága</t>
  </si>
  <si>
    <t>Dr. Szarka Ödön Egyesített Egészségügyi és Szociális Intézmény</t>
  </si>
  <si>
    <t>Nyári diákmunkára</t>
  </si>
  <si>
    <t>Pénzmaradvány 
2023.</t>
  </si>
  <si>
    <t>- Lekötött bankbetét</t>
  </si>
  <si>
    <t>-Finanszírozás szempontjából elismert felsőfokú végzettségű dolgozó bértám.</t>
  </si>
  <si>
    <t>TOP Adventtól-adventig záró elszámolás</t>
  </si>
  <si>
    <r>
      <t xml:space="preserve">                                                                   1.2.3 Kimutatás a </t>
    </r>
    <r>
      <rPr>
        <b/>
        <u/>
        <sz val="12"/>
        <rFont val="Times New Roman"/>
        <family val="1"/>
      </rPr>
      <t>kivetett</t>
    </r>
    <r>
      <rPr>
        <b/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</rPr>
      <t>helyi adókról, gépjárműadókról</t>
    </r>
  </si>
  <si>
    <t>Kamatalapba számító rendelkezésre bocsátott támogatások összege( a 11/C. űrlap 2,6,7,8,9,10,11,12. sorban a 3. oszlop -11/L. űrlap 14. sor 3. oszlop) és a (11/C. űrlap 2,6,7,8,9,10,11,12. sorban a 3+4+5. oszlop összege - 11/L. űrlap 14. sor 3. oszlop + 11/L. űrlap 13. sor 3. oszlop + 11/L. űrlap 12. sor 3. oszlop) közül a nagyobbat kell figyelembe venni</t>
  </si>
</sst>
</file>

<file path=xl/styles.xml><?xml version="1.0" encoding="utf-8"?>
<styleSheet xmlns="http://schemas.openxmlformats.org/spreadsheetml/2006/main">
  <numFmts count="8">
    <numFmt numFmtId="43" formatCode="_-* #,##0.00\ _F_t_-;\-* #,##0.00\ _F_t_-;_-* &quot;-&quot;??\ _F_t_-;_-@_-"/>
    <numFmt numFmtId="164" formatCode="0.0"/>
    <numFmt numFmtId="165" formatCode="#,##0\ _F_t"/>
    <numFmt numFmtId="166" formatCode="0.0%"/>
    <numFmt numFmtId="167" formatCode="#,##0.0"/>
    <numFmt numFmtId="168" formatCode="_-* #,##0\ _F_t_-;\-* #,##0\ _F_t_-;_-* &quot;-&quot;??\ _F_t_-;_-@_-"/>
    <numFmt numFmtId="169" formatCode="#,##0.0000"/>
    <numFmt numFmtId="170" formatCode="#,##0;[Red]\-#,##0"/>
  </numFmts>
  <fonts count="5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3"/>
      <name val="Times New Roman"/>
      <family val="1"/>
      <charset val="238"/>
    </font>
    <font>
      <b/>
      <sz val="14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0"/>
      <name val="Arial"/>
      <family val="2"/>
      <charset val="238"/>
    </font>
    <font>
      <u/>
      <sz val="10"/>
      <name val="Arial CE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8"/>
      <name val="Arial CE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13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1.5"/>
      <name val="Times New Roman"/>
      <family val="1"/>
      <charset val="238"/>
    </font>
    <font>
      <b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3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0.5"/>
      <name val="Times New Roman"/>
      <family val="1"/>
      <charset val="238"/>
    </font>
    <font>
      <b/>
      <sz val="12.5"/>
      <name val="Times New Roman"/>
      <family val="1"/>
      <charset val="238"/>
    </font>
    <font>
      <b/>
      <sz val="12.5"/>
      <name val="Arial CE"/>
      <charset val="238"/>
    </font>
    <font>
      <sz val="10"/>
      <name val="Times New Roman"/>
      <family val="1"/>
    </font>
    <font>
      <sz val="11"/>
      <color theme="1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2" fillId="0" borderId="0" applyFont="0" applyFill="0" applyBorder="0" applyAlignment="0" applyProtection="0"/>
    <xf numFmtId="0" fontId="28" fillId="0" borderId="0"/>
    <xf numFmtId="0" fontId="1" fillId="0" borderId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0" borderId="0"/>
    <xf numFmtId="0" fontId="28" fillId="0" borderId="0"/>
    <xf numFmtId="0" fontId="2" fillId="0" borderId="0"/>
  </cellStyleXfs>
  <cellXfs count="583">
    <xf numFmtId="0" fontId="0" fillId="0" borderId="0" xfId="0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right" shrinkToFit="1"/>
    </xf>
    <xf numFmtId="3" fontId="6" fillId="0" borderId="1" xfId="0" applyNumberFormat="1" applyFont="1" applyBorder="1" applyAlignment="1">
      <alignment shrinkToFit="1"/>
    </xf>
    <xf numFmtId="3" fontId="6" fillId="0" borderId="1" xfId="0" applyNumberFormat="1" applyFont="1" applyBorder="1" applyAlignment="1">
      <alignment horizontal="right" shrinkToFit="1"/>
    </xf>
    <xf numFmtId="165" fontId="6" fillId="0" borderId="0" xfId="0" applyNumberFormat="1" applyFont="1" applyBorder="1" applyAlignment="1">
      <alignment horizontal="right" shrinkToFit="1"/>
    </xf>
    <xf numFmtId="0" fontId="6" fillId="0" borderId="0" xfId="0" applyFont="1" applyBorder="1" applyAlignment="1">
      <alignment horizontal="right" shrinkToFit="1"/>
    </xf>
    <xf numFmtId="0" fontId="6" fillId="0" borderId="0" xfId="0" applyFont="1" applyBorder="1" applyAlignment="1">
      <alignment horizontal="right"/>
    </xf>
    <xf numFmtId="1" fontId="6" fillId="0" borderId="1" xfId="0" applyNumberFormat="1" applyFont="1" applyBorder="1" applyAlignment="1">
      <alignment horizontal="right" shrinkToFit="1"/>
    </xf>
    <xf numFmtId="169" fontId="6" fillId="0" borderId="1" xfId="0" applyNumberFormat="1" applyFont="1" applyBorder="1" applyAlignment="1">
      <alignment horizontal="right" shrinkToFit="1"/>
    </xf>
    <xf numFmtId="0" fontId="5" fillId="0" borderId="1" xfId="0" applyFont="1" applyBorder="1" applyAlignment="1">
      <alignment horizontal="left"/>
    </xf>
    <xf numFmtId="3" fontId="5" fillId="0" borderId="1" xfId="0" applyNumberFormat="1" applyFont="1" applyBorder="1" applyAlignment="1">
      <alignment horizontal="right" shrinkToFit="1"/>
    </xf>
    <xf numFmtId="165" fontId="5" fillId="0" borderId="0" xfId="0" applyNumberFormat="1" applyFont="1" applyBorder="1" applyAlignment="1">
      <alignment horizontal="right" shrinkToFit="1"/>
    </xf>
    <xf numFmtId="0" fontId="5" fillId="0" borderId="0" xfId="0" applyFont="1" applyBorder="1" applyAlignment="1">
      <alignment horizontal="right" shrinkToFit="1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8" fillId="0" borderId="3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/>
    <xf numFmtId="0" fontId="18" fillId="0" borderId="3" xfId="0" applyFont="1" applyBorder="1" applyAlignment="1">
      <alignment wrapText="1"/>
    </xf>
    <xf numFmtId="3" fontId="4" fillId="0" borderId="1" xfId="0" applyNumberFormat="1" applyFont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right"/>
    </xf>
    <xf numFmtId="3" fontId="18" fillId="0" borderId="1" xfId="0" applyNumberFormat="1" applyFont="1" applyBorder="1" applyAlignment="1">
      <alignment horizontal="right"/>
    </xf>
    <xf numFmtId="3" fontId="18" fillId="0" borderId="1" xfId="0" applyNumberFormat="1" applyFont="1" applyBorder="1"/>
    <xf numFmtId="3" fontId="19" fillId="0" borderId="1" xfId="0" applyNumberFormat="1" applyFont="1" applyBorder="1"/>
    <xf numFmtId="49" fontId="19" fillId="0" borderId="1" xfId="0" applyNumberFormat="1" applyFont="1" applyBorder="1" applyAlignment="1">
      <alignment wrapText="1"/>
    </xf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>
      <alignment horizontal="justify"/>
    </xf>
    <xf numFmtId="0" fontId="17" fillId="0" borderId="0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7" xfId="0" applyFont="1" applyBorder="1" applyAlignment="1">
      <alignment horizontal="justify" vertical="center" wrapText="1"/>
    </xf>
    <xf numFmtId="0" fontId="23" fillId="0" borderId="0" xfId="0" applyFont="1" applyBorder="1" applyAlignment="1">
      <alignment vertical="center"/>
    </xf>
    <xf numFmtId="0" fontId="23" fillId="0" borderId="3" xfId="0" applyFont="1" applyBorder="1" applyAlignment="1">
      <alignment horizontal="justify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vertical="center"/>
    </xf>
    <xf numFmtId="0" fontId="22" fillId="0" borderId="5" xfId="0" applyFont="1" applyBorder="1" applyAlignment="1">
      <alignment horizontal="justify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vertical="center"/>
    </xf>
    <xf numFmtId="0" fontId="6" fillId="0" borderId="9" xfId="0" applyFont="1" applyBorder="1" applyAlignment="1">
      <alignment horizontal="left" wrapText="1"/>
    </xf>
    <xf numFmtId="3" fontId="6" fillId="0" borderId="9" xfId="0" applyNumberFormat="1" applyFont="1" applyBorder="1" applyAlignment="1">
      <alignment horizontal="right" shrinkToFit="1"/>
    </xf>
    <xf numFmtId="49" fontId="6" fillId="0" borderId="10" xfId="0" applyNumberFormat="1" applyFont="1" applyBorder="1" applyAlignment="1">
      <alignment horizontal="left" wrapText="1"/>
    </xf>
    <xf numFmtId="3" fontId="6" fillId="0" borderId="10" xfId="0" applyNumberFormat="1" applyFont="1" applyBorder="1" applyAlignment="1">
      <alignment horizontal="right" shrinkToFi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/>
    </xf>
    <xf numFmtId="164" fontId="6" fillId="0" borderId="1" xfId="0" applyNumberFormat="1" applyFont="1" applyBorder="1" applyAlignment="1">
      <alignment horizontal="right" shrinkToFit="1"/>
    </xf>
    <xf numFmtId="1" fontId="6" fillId="0" borderId="9" xfId="0" applyNumberFormat="1" applyFont="1" applyBorder="1" applyAlignment="1">
      <alignment horizontal="right" shrinkToFit="1"/>
    </xf>
    <xf numFmtId="1" fontId="6" fillId="0" borderId="10" xfId="0" applyNumberFormat="1" applyFont="1" applyBorder="1" applyAlignment="1">
      <alignment horizontal="right" shrinkToFit="1"/>
    </xf>
    <xf numFmtId="167" fontId="6" fillId="0" borderId="1" xfId="0" applyNumberFormat="1" applyFont="1" applyBorder="1" applyAlignment="1">
      <alignment horizontal="right" shrinkToFit="1"/>
    </xf>
    <xf numFmtId="0" fontId="26" fillId="0" borderId="0" xfId="0" applyFont="1"/>
    <xf numFmtId="43" fontId="26" fillId="0" borderId="0" xfId="1" applyFont="1"/>
    <xf numFmtId="168" fontId="8" fillId="0" borderId="1" xfId="1" applyNumberFormat="1" applyFont="1" applyBorder="1" applyAlignment="1">
      <alignment horizontal="center" vertical="center" wrapText="1"/>
    </xf>
    <xf numFmtId="168" fontId="9" fillId="0" borderId="1" xfId="1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2" xfId="0" applyFont="1" applyBorder="1"/>
    <xf numFmtId="0" fontId="9" fillId="0" borderId="12" xfId="0" applyFont="1" applyBorder="1" applyAlignment="1">
      <alignment horizontal="center" vertical="center"/>
    </xf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3" xfId="0" applyFont="1" applyBorder="1"/>
    <xf numFmtId="3" fontId="8" fillId="0" borderId="1" xfId="0" applyNumberFormat="1" applyFont="1" applyBorder="1"/>
    <xf numFmtId="3" fontId="8" fillId="0" borderId="2" xfId="0" applyNumberFormat="1" applyFont="1" applyBorder="1"/>
    <xf numFmtId="0" fontId="10" fillId="0" borderId="5" xfId="0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wrapText="1"/>
    </xf>
    <xf numFmtId="4" fontId="8" fillId="0" borderId="1" xfId="0" applyNumberFormat="1" applyFont="1" applyBorder="1"/>
    <xf numFmtId="0" fontId="19" fillId="0" borderId="5" xfId="0" applyFont="1" applyBorder="1" applyAlignment="1">
      <alignment horizontal="center"/>
    </xf>
    <xf numFmtId="4" fontId="19" fillId="0" borderId="6" xfId="0" applyNumberFormat="1" applyFont="1" applyBorder="1" applyAlignment="1">
      <alignment horizontal="center"/>
    </xf>
    <xf numFmtId="3" fontId="19" fillId="0" borderId="6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5" fillId="0" borderId="13" xfId="0" applyNumberFormat="1" applyFont="1" applyBorder="1" applyAlignment="1">
      <alignment horizontal="right" vertical="center" wrapText="1"/>
    </xf>
    <xf numFmtId="3" fontId="15" fillId="0" borderId="13" xfId="0" applyNumberFormat="1" applyFont="1" applyBorder="1" applyAlignment="1">
      <alignment vertical="center"/>
    </xf>
    <xf numFmtId="3" fontId="10" fillId="0" borderId="1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left" wrapText="1"/>
    </xf>
    <xf numFmtId="168" fontId="9" fillId="0" borderId="1" xfId="1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5" fillId="0" borderId="2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1" fontId="5" fillId="0" borderId="1" xfId="0" applyNumberFormat="1" applyFont="1" applyBorder="1" applyAlignment="1">
      <alignment horizontal="right" shrinkToFit="1"/>
    </xf>
    <xf numFmtId="2" fontId="6" fillId="0" borderId="10" xfId="0" applyNumberFormat="1" applyFont="1" applyBorder="1" applyAlignment="1">
      <alignment horizontal="right" shrinkToFit="1"/>
    </xf>
    <xf numFmtId="167" fontId="5" fillId="0" borderId="1" xfId="0" applyNumberFormat="1" applyFont="1" applyBorder="1" applyAlignment="1">
      <alignment horizontal="center" vertical="center" textRotation="90" wrapText="1"/>
    </xf>
    <xf numFmtId="167" fontId="6" fillId="0" borderId="1" xfId="0" applyNumberFormat="1" applyFont="1" applyBorder="1" applyAlignment="1">
      <alignment horizontal="center"/>
    </xf>
    <xf numFmtId="167" fontId="6" fillId="0" borderId="9" xfId="0" applyNumberFormat="1" applyFont="1" applyBorder="1" applyAlignment="1">
      <alignment horizontal="right" shrinkToFit="1"/>
    </xf>
    <xf numFmtId="167" fontId="6" fillId="0" borderId="10" xfId="0" applyNumberFormat="1" applyFont="1" applyBorder="1" applyAlignment="1">
      <alignment horizontal="right" shrinkToFit="1"/>
    </xf>
    <xf numFmtId="167" fontId="6" fillId="0" borderId="0" xfId="0" applyNumberFormat="1" applyFont="1" applyBorder="1" applyAlignment="1">
      <alignment horizontal="right" shrinkToFit="1"/>
    </xf>
    <xf numFmtId="167" fontId="6" fillId="0" borderId="0" xfId="0" applyNumberFormat="1" applyFont="1" applyBorder="1" applyAlignment="1">
      <alignment horizontal="right"/>
    </xf>
    <xf numFmtId="4" fontId="6" fillId="0" borderId="10" xfId="0" applyNumberFormat="1" applyFont="1" applyBorder="1" applyAlignment="1">
      <alignment horizontal="right" shrinkToFit="1"/>
    </xf>
    <xf numFmtId="1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shrinkToFit="1"/>
    </xf>
    <xf numFmtId="49" fontId="6" fillId="0" borderId="13" xfId="0" applyNumberFormat="1" applyFont="1" applyBorder="1" applyAlignment="1">
      <alignment horizontal="left" wrapText="1"/>
    </xf>
    <xf numFmtId="1" fontId="6" fillId="0" borderId="13" xfId="0" applyNumberFormat="1" applyFont="1" applyBorder="1" applyAlignment="1">
      <alignment horizontal="right" shrinkToFit="1"/>
    </xf>
    <xf numFmtId="3" fontId="6" fillId="0" borderId="13" xfId="0" applyNumberFormat="1" applyFont="1" applyBorder="1" applyAlignment="1">
      <alignment horizontal="right" shrinkToFit="1"/>
    </xf>
    <xf numFmtId="3" fontId="6" fillId="0" borderId="20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shrinkToFit="1"/>
    </xf>
    <xf numFmtId="3" fontId="8" fillId="0" borderId="1" xfId="0" applyNumberFormat="1" applyFont="1" applyBorder="1" applyAlignment="1">
      <alignment horizontal="right" vertical="top" wrapText="1"/>
    </xf>
    <xf numFmtId="0" fontId="9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wrapText="1"/>
    </xf>
    <xf numFmtId="168" fontId="8" fillId="0" borderId="22" xfId="1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3" fontId="5" fillId="0" borderId="20" xfId="0" applyNumberFormat="1" applyFont="1" applyBorder="1" applyAlignment="1">
      <alignment horizontal="right" vertical="center" wrapText="1"/>
    </xf>
    <xf numFmtId="0" fontId="18" fillId="0" borderId="3" xfId="0" applyFont="1" applyBorder="1" applyAlignment="1">
      <alignment horizontal="left" vertical="center"/>
    </xf>
    <xf numFmtId="3" fontId="8" fillId="0" borderId="23" xfId="0" applyNumberFormat="1" applyFont="1" applyBorder="1" applyAlignment="1">
      <alignment wrapText="1"/>
    </xf>
    <xf numFmtId="3" fontId="8" fillId="0" borderId="9" xfId="0" applyNumberFormat="1" applyFont="1" applyBorder="1"/>
    <xf numFmtId="0" fontId="0" fillId="0" borderId="0" xfId="0" applyFill="1"/>
    <xf numFmtId="3" fontId="12" fillId="0" borderId="1" xfId="0" applyNumberFormat="1" applyFont="1" applyBorder="1" applyAlignment="1">
      <alignment horizontal="right" shrinkToFit="1"/>
    </xf>
    <xf numFmtId="0" fontId="4" fillId="0" borderId="1" xfId="0" applyFont="1" applyBorder="1" applyAlignment="1">
      <alignment horizontal="center" wrapText="1"/>
    </xf>
    <xf numFmtId="3" fontId="0" fillId="0" borderId="2" xfId="0" applyNumberFormat="1" applyFont="1" applyBorder="1"/>
    <xf numFmtId="166" fontId="8" fillId="0" borderId="24" xfId="0" applyNumberFormat="1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9" fillId="0" borderId="25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horizontal="right"/>
    </xf>
    <xf numFmtId="167" fontId="6" fillId="0" borderId="13" xfId="0" applyNumberFormat="1" applyFont="1" applyBorder="1" applyAlignment="1">
      <alignment horizontal="right" shrinkToFit="1"/>
    </xf>
    <xf numFmtId="3" fontId="15" fillId="0" borderId="33" xfId="0" applyNumberFormat="1" applyFont="1" applyBorder="1" applyAlignment="1">
      <alignment horizontal="right" vertical="center" wrapText="1"/>
    </xf>
    <xf numFmtId="3" fontId="15" fillId="0" borderId="28" xfId="0" applyNumberFormat="1" applyFont="1" applyBorder="1" applyAlignment="1">
      <alignment vertical="center"/>
    </xf>
    <xf numFmtId="0" fontId="30" fillId="0" borderId="0" xfId="0" applyFont="1"/>
    <xf numFmtId="0" fontId="23" fillId="0" borderId="3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shrinkToFit="1"/>
    </xf>
    <xf numFmtId="3" fontId="4" fillId="0" borderId="19" xfId="0" applyNumberFormat="1" applyFont="1" applyBorder="1" applyAlignment="1">
      <alignment horizontal="right"/>
    </xf>
    <xf numFmtId="1" fontId="4" fillId="0" borderId="0" xfId="0" applyNumberFormat="1" applyFont="1"/>
    <xf numFmtId="1" fontId="8" fillId="0" borderId="0" xfId="0" applyNumberFormat="1" applyFont="1"/>
    <xf numFmtId="1" fontId="31" fillId="0" borderId="0" xfId="0" applyNumberFormat="1" applyFont="1"/>
    <xf numFmtId="1" fontId="32" fillId="0" borderId="0" xfId="0" applyNumberFormat="1" applyFont="1"/>
    <xf numFmtId="3" fontId="33" fillId="0" borderId="1" xfId="0" applyNumberFormat="1" applyFont="1" applyFill="1" applyBorder="1"/>
    <xf numFmtId="0" fontId="9" fillId="0" borderId="1" xfId="0" applyFont="1" applyBorder="1" applyAlignment="1">
      <alignment horizontal="justify" vertical="center" wrapText="1"/>
    </xf>
    <xf numFmtId="49" fontId="31" fillId="0" borderId="0" xfId="0" applyNumberFormat="1" applyFont="1"/>
    <xf numFmtId="3" fontId="33" fillId="0" borderId="1" xfId="0" applyNumberFormat="1" applyFont="1" applyBorder="1"/>
    <xf numFmtId="49" fontId="34" fillId="0" borderId="1" xfId="0" applyNumberFormat="1" applyFont="1" applyBorder="1" applyAlignment="1">
      <alignment horizontal="justify" vertical="center" wrapText="1"/>
    </xf>
    <xf numFmtId="3" fontId="12" fillId="0" borderId="1" xfId="0" applyNumberFormat="1" applyFont="1" applyBorder="1"/>
    <xf numFmtId="1" fontId="7" fillId="0" borderId="0" xfId="0" applyNumberFormat="1" applyFont="1" applyAlignment="1">
      <alignment horizontal="center" vertical="center"/>
    </xf>
    <xf numFmtId="3" fontId="3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justify" vertical="center" wrapText="1"/>
    </xf>
    <xf numFmtId="3" fontId="12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justify" vertical="center" wrapText="1"/>
    </xf>
    <xf numFmtId="1" fontId="11" fillId="0" borderId="0" xfId="0" applyNumberFormat="1" applyFont="1" applyAlignment="1">
      <alignment horizontal="center" vertical="center"/>
    </xf>
    <xf numFmtId="3" fontId="35" fillId="3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/>
    <xf numFmtId="3" fontId="12" fillId="0" borderId="9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1" fontId="36" fillId="0" borderId="1" xfId="0" applyNumberFormat="1" applyFont="1" applyBorder="1" applyAlignment="1">
      <alignment horizontal="center" wrapText="1"/>
    </xf>
    <xf numFmtId="1" fontId="37" fillId="0" borderId="0" xfId="0" applyNumberFormat="1" applyFont="1"/>
    <xf numFmtId="1" fontId="8" fillId="0" borderId="1" xfId="0" applyNumberFormat="1" applyFont="1" applyBorder="1" applyAlignment="1">
      <alignment wrapText="1"/>
    </xf>
    <xf numFmtId="1" fontId="10" fillId="0" borderId="1" xfId="0" applyNumberFormat="1" applyFont="1" applyBorder="1"/>
    <xf numFmtId="1" fontId="7" fillId="0" borderId="0" xfId="0" applyNumberFormat="1" applyFont="1"/>
    <xf numFmtId="3" fontId="33" fillId="0" borderId="1" xfId="0" applyNumberFormat="1" applyFont="1" applyFill="1" applyBorder="1" applyAlignment="1">
      <alignment horizontal="right"/>
    </xf>
    <xf numFmtId="1" fontId="9" fillId="0" borderId="1" xfId="0" applyNumberFormat="1" applyFont="1" applyBorder="1"/>
    <xf numFmtId="1" fontId="9" fillId="0" borderId="1" xfId="0" applyNumberFormat="1" applyFont="1" applyBorder="1" applyAlignment="1">
      <alignment wrapText="1"/>
    </xf>
    <xf numFmtId="3" fontId="12" fillId="3" borderId="1" xfId="0" applyNumberFormat="1" applyFont="1" applyFill="1" applyBorder="1"/>
    <xf numFmtId="3" fontId="7" fillId="0" borderId="1" xfId="0" applyNumberFormat="1" applyFont="1" applyBorder="1"/>
    <xf numFmtId="3" fontId="8" fillId="3" borderId="1" xfId="0" applyNumberFormat="1" applyFont="1" applyFill="1" applyBorder="1"/>
    <xf numFmtId="1" fontId="31" fillId="0" borderId="0" xfId="0" applyNumberFormat="1" applyFont="1" applyAlignment="1">
      <alignment horizontal="center"/>
    </xf>
    <xf numFmtId="1" fontId="18" fillId="0" borderId="1" xfId="0" applyNumberFormat="1" applyFont="1" applyBorder="1" applyAlignment="1">
      <alignment horizontal="center"/>
    </xf>
    <xf numFmtId="1" fontId="6" fillId="0" borderId="0" xfId="0" applyNumberFormat="1" applyFont="1"/>
    <xf numFmtId="1" fontId="4" fillId="0" borderId="1" xfId="0" applyNumberFormat="1" applyFont="1" applyBorder="1"/>
    <xf numFmtId="1" fontId="4" fillId="0" borderId="4" xfId="0" applyNumberFormat="1" applyFont="1" applyBorder="1"/>
    <xf numFmtId="1" fontId="8" fillId="0" borderId="28" xfId="0" applyNumberFormat="1" applyFont="1" applyBorder="1"/>
    <xf numFmtId="49" fontId="4" fillId="0" borderId="3" xfId="0" applyNumberFormat="1" applyFont="1" applyBorder="1"/>
    <xf numFmtId="1" fontId="4" fillId="0" borderId="0" xfId="0" applyNumberFormat="1" applyFont="1" applyBorder="1"/>
    <xf numFmtId="49" fontId="4" fillId="0" borderId="0" xfId="0" applyNumberFormat="1" applyFont="1" applyBorder="1"/>
    <xf numFmtId="1" fontId="4" fillId="0" borderId="28" xfId="0" applyNumberFormat="1" applyFont="1" applyBorder="1"/>
    <xf numFmtId="1" fontId="7" fillId="0" borderId="1" xfId="0" applyNumberFormat="1" applyFont="1" applyBorder="1"/>
    <xf numFmtId="1" fontId="7" fillId="0" borderId="28" xfId="0" applyNumberFormat="1" applyFont="1" applyBorder="1"/>
    <xf numFmtId="168" fontId="4" fillId="0" borderId="0" xfId="1" applyNumberFormat="1" applyFont="1" applyBorder="1"/>
    <xf numFmtId="168" fontId="7" fillId="0" borderId="4" xfId="1" applyNumberFormat="1" applyFont="1" applyBorder="1"/>
    <xf numFmtId="49" fontId="7" fillId="0" borderId="3" xfId="0" applyNumberFormat="1" applyFont="1" applyBorder="1"/>
    <xf numFmtId="49" fontId="11" fillId="0" borderId="3" xfId="0" applyNumberFormat="1" applyFont="1" applyBorder="1"/>
    <xf numFmtId="49" fontId="11" fillId="0" borderId="3" xfId="0" applyNumberFormat="1" applyFont="1" applyBorder="1" applyAlignment="1">
      <alignment horizontal="left"/>
    </xf>
    <xf numFmtId="49" fontId="11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/>
    <xf numFmtId="49" fontId="4" fillId="0" borderId="3" xfId="0" applyNumberFormat="1" applyFont="1" applyBorder="1" applyAlignment="1">
      <alignment wrapText="1"/>
    </xf>
    <xf numFmtId="1" fontId="4" fillId="0" borderId="1" xfId="0" applyNumberFormat="1" applyFont="1" applyBorder="1" applyAlignment="1">
      <alignment horizontal="left"/>
    </xf>
    <xf numFmtId="1" fontId="4" fillId="0" borderId="28" xfId="0" applyNumberFormat="1" applyFont="1" applyBorder="1" applyAlignment="1">
      <alignment horizontal="left"/>
    </xf>
    <xf numFmtId="168" fontId="4" fillId="0" borderId="4" xfId="1" applyNumberFormat="1" applyFont="1" applyBorder="1" applyAlignment="1">
      <alignment horizontal="left"/>
    </xf>
    <xf numFmtId="49" fontId="38" fillId="0" borderId="3" xfId="0" applyNumberFormat="1" applyFont="1" applyBorder="1"/>
    <xf numFmtId="49" fontId="38" fillId="0" borderId="3" xfId="0" applyNumberFormat="1" applyFont="1" applyBorder="1" applyAlignment="1">
      <alignment horizontal="left"/>
    </xf>
    <xf numFmtId="49" fontId="38" fillId="0" borderId="3" xfId="0" applyNumberFormat="1" applyFont="1" applyBorder="1" applyAlignment="1">
      <alignment wrapText="1"/>
    </xf>
    <xf numFmtId="1" fontId="11" fillId="0" borderId="4" xfId="0" applyNumberFormat="1" applyFont="1" applyBorder="1" applyAlignment="1">
      <alignment horizontal="left"/>
    </xf>
    <xf numFmtId="1" fontId="11" fillId="0" borderId="1" xfId="0" applyNumberFormat="1" applyFont="1" applyBorder="1" applyAlignment="1">
      <alignment horizontal="center" vertical="center"/>
    </xf>
    <xf numFmtId="1" fontId="11" fillId="0" borderId="28" xfId="0" applyNumberFormat="1" applyFont="1" applyBorder="1" applyAlignment="1">
      <alignment horizontal="center" vertical="center"/>
    </xf>
    <xf numFmtId="168" fontId="11" fillId="0" borderId="4" xfId="1" applyNumberFormat="1" applyFont="1" applyBorder="1" applyAlignment="1">
      <alignment horizontal="center" vertical="center"/>
    </xf>
    <xf numFmtId="168" fontId="4" fillId="0" borderId="4" xfId="1" applyNumberFormat="1" applyFont="1" applyBorder="1"/>
    <xf numFmtId="49" fontId="11" fillId="0" borderId="3" xfId="0" applyNumberFormat="1" applyFont="1" applyBorder="1" applyAlignment="1"/>
    <xf numFmtId="1" fontId="11" fillId="0" borderId="1" xfId="0" applyNumberFormat="1" applyFont="1" applyBorder="1" applyAlignment="1">
      <alignment horizontal="left"/>
    </xf>
    <xf numFmtId="168" fontId="11" fillId="0" borderId="4" xfId="1" applyNumberFormat="1" applyFont="1" applyBorder="1" applyAlignment="1">
      <alignment horizontal="left"/>
    </xf>
    <xf numFmtId="168" fontId="11" fillId="0" borderId="4" xfId="1" applyNumberFormat="1" applyFont="1" applyBorder="1" applyAlignment="1">
      <alignment horizontal="right"/>
    </xf>
    <xf numFmtId="168" fontId="4" fillId="0" borderId="4" xfId="1" applyNumberFormat="1" applyFont="1" applyBorder="1" applyAlignment="1">
      <alignment horizontal="right"/>
    </xf>
    <xf numFmtId="1" fontId="38" fillId="0" borderId="1" xfId="0" applyNumberFormat="1" applyFont="1" applyBorder="1" applyAlignment="1">
      <alignment horizontal="center"/>
    </xf>
    <xf numFmtId="168" fontId="38" fillId="0" borderId="4" xfId="1" applyNumberFormat="1" applyFont="1" applyBorder="1" applyAlignment="1">
      <alignment horizontal="center"/>
    </xf>
    <xf numFmtId="49" fontId="38" fillId="0" borderId="3" xfId="0" applyNumberFormat="1" applyFont="1" applyBorder="1" applyAlignment="1">
      <alignment horizontal="center"/>
    </xf>
    <xf numFmtId="1" fontId="38" fillId="0" borderId="1" xfId="0" applyNumberFormat="1" applyFont="1" applyBorder="1"/>
    <xf numFmtId="1" fontId="38" fillId="0" borderId="4" xfId="0" applyNumberFormat="1" applyFont="1" applyBorder="1"/>
    <xf numFmtId="170" fontId="4" fillId="0" borderId="4" xfId="1" applyNumberFormat="1" applyFont="1" applyFill="1" applyBorder="1" applyAlignment="1"/>
    <xf numFmtId="170" fontId="4" fillId="0" borderId="34" xfId="1" applyNumberFormat="1" applyFont="1" applyFill="1" applyBorder="1" applyAlignment="1"/>
    <xf numFmtId="49" fontId="11" fillId="0" borderId="14" xfId="0" applyNumberFormat="1" applyFont="1" applyBorder="1"/>
    <xf numFmtId="1" fontId="40" fillId="0" borderId="1" xfId="0" applyNumberFormat="1" applyFont="1" applyBorder="1" applyAlignment="1">
      <alignment vertical="center"/>
    </xf>
    <xf numFmtId="49" fontId="41" fillId="0" borderId="44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right"/>
    </xf>
    <xf numFmtId="3" fontId="15" fillId="0" borderId="33" xfId="0" applyNumberFormat="1" applyFont="1" applyBorder="1" applyAlignment="1">
      <alignment vertical="center"/>
    </xf>
    <xf numFmtId="0" fontId="22" fillId="0" borderId="41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right" shrinkToFit="1"/>
    </xf>
    <xf numFmtId="0" fontId="3" fillId="0" borderId="1" xfId="0" applyFont="1" applyBorder="1" applyAlignment="1">
      <alignment horizontal="center" vertical="center"/>
    </xf>
    <xf numFmtId="0" fontId="0" fillId="0" borderId="47" xfId="0" applyBorder="1"/>
    <xf numFmtId="3" fontId="4" fillId="0" borderId="2" xfId="0" applyNumberFormat="1" applyFont="1" applyBorder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3" fontId="4" fillId="0" borderId="9" xfId="0" applyNumberFormat="1" applyFont="1" applyBorder="1"/>
    <xf numFmtId="0" fontId="7" fillId="0" borderId="6" xfId="0" applyFont="1" applyBorder="1" applyAlignment="1">
      <alignment horizontal="center"/>
    </xf>
    <xf numFmtId="3" fontId="7" fillId="0" borderId="6" xfId="0" applyNumberFormat="1" applyFont="1" applyBorder="1"/>
    <xf numFmtId="3" fontId="30" fillId="0" borderId="8" xfId="0" applyNumberFormat="1" applyFont="1" applyBorder="1"/>
    <xf numFmtId="0" fontId="19" fillId="0" borderId="23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9" fillId="0" borderId="9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19" fillId="0" borderId="5" xfId="0" applyFont="1" applyBorder="1" applyAlignment="1">
      <alignment horizontal="center" vertical="center"/>
    </xf>
    <xf numFmtId="3" fontId="19" fillId="0" borderId="2" xfId="0" applyNumberFormat="1" applyFont="1" applyBorder="1" applyAlignment="1">
      <alignment vertical="center"/>
    </xf>
    <xf numFmtId="3" fontId="19" fillId="0" borderId="8" xfId="0" applyNumberFormat="1" applyFont="1" applyBorder="1"/>
    <xf numFmtId="0" fontId="5" fillId="0" borderId="20" xfId="0" applyFont="1" applyBorder="1" applyAlignment="1">
      <alignment wrapText="1"/>
    </xf>
    <xf numFmtId="2" fontId="5" fillId="0" borderId="1" xfId="0" applyNumberFormat="1" applyFont="1" applyBorder="1" applyAlignment="1">
      <alignment horizontal="right" shrinkToFit="1"/>
    </xf>
    <xf numFmtId="3" fontId="5" fillId="0" borderId="1" xfId="0" applyNumberFormat="1" applyFont="1" applyBorder="1" applyAlignment="1">
      <alignment shrinkToFit="1"/>
    </xf>
    <xf numFmtId="3" fontId="5" fillId="0" borderId="20" xfId="0" applyNumberFormat="1" applyFont="1" applyBorder="1" applyAlignment="1">
      <alignment horizontal="right" wrapText="1"/>
    </xf>
    <xf numFmtId="167" fontId="5" fillId="0" borderId="1" xfId="0" applyNumberFormat="1" applyFont="1" applyBorder="1" applyAlignment="1">
      <alignment horizontal="right" shrinkToFit="1"/>
    </xf>
    <xf numFmtId="0" fontId="8" fillId="0" borderId="1" xfId="0" applyFont="1" applyBorder="1" applyAlignment="1">
      <alignment vertical="center" wrapText="1"/>
    </xf>
    <xf numFmtId="168" fontId="8" fillId="0" borderId="1" xfId="1" applyNumberFormat="1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168" fontId="9" fillId="0" borderId="17" xfId="1" applyNumberFormat="1" applyFont="1" applyBorder="1" applyAlignment="1">
      <alignment vertical="center"/>
    </xf>
    <xf numFmtId="1" fontId="38" fillId="0" borderId="28" xfId="0" applyNumberFormat="1" applyFont="1" applyBorder="1"/>
    <xf numFmtId="1" fontId="38" fillId="0" borderId="28" xfId="0" applyNumberFormat="1" applyFont="1" applyBorder="1" applyAlignment="1">
      <alignment horizontal="center"/>
    </xf>
    <xf numFmtId="1" fontId="11" fillId="0" borderId="28" xfId="0" applyNumberFormat="1" applyFont="1" applyBorder="1" applyAlignment="1">
      <alignment horizontal="left"/>
    </xf>
    <xf numFmtId="1" fontId="7" fillId="0" borderId="4" xfId="0" applyNumberFormat="1" applyFont="1" applyBorder="1"/>
    <xf numFmtId="49" fontId="7" fillId="0" borderId="5" xfId="0" applyNumberFormat="1" applyFont="1" applyBorder="1"/>
    <xf numFmtId="3" fontId="28" fillId="0" borderId="1" xfId="0" applyNumberFormat="1" applyFont="1" applyFill="1" applyBorder="1" applyAlignment="1">
      <alignment horizontal="right" vertical="center" wrapText="1"/>
    </xf>
    <xf numFmtId="3" fontId="28" fillId="0" borderId="1" xfId="0" applyNumberFormat="1" applyFont="1" applyBorder="1" applyAlignment="1">
      <alignment horizontal="right" vertical="center" wrapText="1"/>
    </xf>
    <xf numFmtId="3" fontId="29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170" fontId="4" fillId="0" borderId="15" xfId="1" applyNumberFormat="1" applyFont="1" applyFill="1" applyBorder="1" applyAlignment="1"/>
    <xf numFmtId="3" fontId="15" fillId="0" borderId="28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center" vertical="center" textRotation="90" wrapText="1"/>
    </xf>
    <xf numFmtId="3" fontId="6" fillId="0" borderId="0" xfId="0" applyNumberFormat="1" applyFont="1" applyBorder="1" applyAlignment="1">
      <alignment horizontal="right" shrinkToFit="1"/>
    </xf>
    <xf numFmtId="3" fontId="6" fillId="0" borderId="0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 wrapText="1"/>
    </xf>
    <xf numFmtId="3" fontId="33" fillId="0" borderId="1" xfId="0" applyNumberFormat="1" applyFont="1" applyBorder="1" applyAlignment="1">
      <alignment horizontal="right" shrinkToFit="1"/>
    </xf>
    <xf numFmtId="3" fontId="3" fillId="0" borderId="1" xfId="0" applyNumberFormat="1" applyFont="1" applyBorder="1" applyAlignment="1">
      <alignment horizontal="right" shrinkToFit="1"/>
    </xf>
    <xf numFmtId="1" fontId="33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9" fillId="0" borderId="28" xfId="0" applyNumberFormat="1" applyFont="1" applyBorder="1" applyAlignment="1">
      <alignment horizontal="center" wrapText="1"/>
    </xf>
    <xf numFmtId="1" fontId="37" fillId="0" borderId="1" xfId="0" applyNumberFormat="1" applyFont="1" applyBorder="1"/>
    <xf numFmtId="49" fontId="8" fillId="0" borderId="1" xfId="0" applyNumberFormat="1" applyFont="1" applyBorder="1" applyAlignment="1">
      <alignment horizontal="justify" vertical="center" wrapText="1"/>
    </xf>
    <xf numFmtId="3" fontId="12" fillId="0" borderId="1" xfId="0" applyNumberFormat="1" applyFont="1" applyBorder="1" applyAlignment="1">
      <alignment vertical="center"/>
    </xf>
    <xf numFmtId="1" fontId="31" fillId="0" borderId="1" xfId="0" applyNumberFormat="1" applyFont="1" applyBorder="1"/>
    <xf numFmtId="49" fontId="31" fillId="0" borderId="1" xfId="0" applyNumberFormat="1" applyFont="1" applyBorder="1"/>
    <xf numFmtId="1" fontId="8" fillId="0" borderId="0" xfId="0" applyNumberFormat="1" applyFont="1" applyAlignment="1">
      <alignment wrapText="1"/>
    </xf>
    <xf numFmtId="3" fontId="8" fillId="0" borderId="0" xfId="0" applyNumberFormat="1" applyFont="1"/>
    <xf numFmtId="1" fontId="4" fillId="0" borderId="0" xfId="0" applyNumberFormat="1" applyFont="1" applyFill="1"/>
    <xf numFmtId="1" fontId="36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/>
    <xf numFmtId="1" fontId="9" fillId="0" borderId="3" xfId="0" applyNumberFormat="1" applyFont="1" applyFill="1" applyBorder="1"/>
    <xf numFmtId="3" fontId="12" fillId="0" borderId="1" xfId="0" applyNumberFormat="1" applyFont="1" applyFill="1" applyBorder="1"/>
    <xf numFmtId="3" fontId="3" fillId="0" borderId="1" xfId="0" applyNumberFormat="1" applyFont="1" applyFill="1" applyBorder="1"/>
    <xf numFmtId="1" fontId="7" fillId="0" borderId="0" xfId="0" applyNumberFormat="1" applyFont="1" applyFill="1"/>
    <xf numFmtId="1" fontId="8" fillId="0" borderId="3" xfId="0" applyNumberFormat="1" applyFont="1" applyFill="1" applyBorder="1"/>
    <xf numFmtId="3" fontId="18" fillId="0" borderId="1" xfId="0" applyNumberFormat="1" applyFont="1" applyFill="1" applyBorder="1"/>
    <xf numFmtId="1" fontId="18" fillId="0" borderId="3" xfId="0" applyNumberFormat="1" applyFont="1" applyFill="1" applyBorder="1"/>
    <xf numFmtId="3" fontId="18" fillId="0" borderId="28" xfId="0" applyNumberFormat="1" applyFont="1" applyFill="1" applyBorder="1"/>
    <xf numFmtId="1" fontId="46" fillId="0" borderId="3" xfId="0" applyNumberFormat="1" applyFont="1" applyFill="1" applyBorder="1"/>
    <xf numFmtId="1" fontId="23" fillId="0" borderId="3" xfId="0" applyNumberFormat="1" applyFont="1" applyFill="1" applyBorder="1"/>
    <xf numFmtId="3" fontId="47" fillId="0" borderId="48" xfId="0" applyNumberFormat="1" applyFont="1" applyBorder="1" applyAlignment="1"/>
    <xf numFmtId="3" fontId="47" fillId="0" borderId="48" xfId="0" applyNumberFormat="1" applyFont="1" applyBorder="1"/>
    <xf numFmtId="1" fontId="15" fillId="0" borderId="3" xfId="0" applyNumberFormat="1" applyFont="1" applyFill="1" applyBorder="1"/>
    <xf numFmtId="1" fontId="10" fillId="0" borderId="3" xfId="0" applyNumberFormat="1" applyFont="1" applyFill="1" applyBorder="1"/>
    <xf numFmtId="3" fontId="19" fillId="0" borderId="1" xfId="0" applyNumberFormat="1" applyFont="1" applyFill="1" applyBorder="1"/>
    <xf numFmtId="1" fontId="11" fillId="0" borderId="0" xfId="0" applyNumberFormat="1" applyFont="1" applyFill="1"/>
    <xf numFmtId="3" fontId="42" fillId="0" borderId="1" xfId="0" applyNumberFormat="1" applyFont="1" applyFill="1" applyBorder="1"/>
    <xf numFmtId="1" fontId="8" fillId="3" borderId="3" xfId="0" applyNumberFormat="1" applyFont="1" applyFill="1" applyBorder="1"/>
    <xf numFmtId="3" fontId="18" fillId="3" borderId="1" xfId="0" applyNumberFormat="1" applyFont="1" applyFill="1" applyBorder="1"/>
    <xf numFmtId="1" fontId="7" fillId="3" borderId="0" xfId="0" applyNumberFormat="1" applyFont="1" applyFill="1"/>
    <xf numFmtId="1" fontId="8" fillId="0" borderId="3" xfId="0" applyNumberFormat="1" applyFont="1" applyFill="1" applyBorder="1" applyAlignment="1">
      <alignment horizontal="left"/>
    </xf>
    <xf numFmtId="1" fontId="9" fillId="0" borderId="3" xfId="0" applyNumberFormat="1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right" vertical="center"/>
    </xf>
    <xf numFmtId="3" fontId="18" fillId="0" borderId="1" xfId="0" applyNumberFormat="1" applyFont="1" applyFill="1" applyBorder="1" applyAlignment="1">
      <alignment vertical="center"/>
    </xf>
    <xf numFmtId="1" fontId="8" fillId="0" borderId="3" xfId="0" applyNumberFormat="1" applyFont="1" applyFill="1" applyBorder="1" applyAlignment="1">
      <alignment wrapText="1"/>
    </xf>
    <xf numFmtId="1" fontId="37" fillId="0" borderId="0" xfId="0" applyNumberFormat="1" applyFont="1" applyFill="1"/>
    <xf numFmtId="0" fontId="8" fillId="0" borderId="3" xfId="0" applyFont="1" applyFill="1" applyBorder="1" applyAlignment="1">
      <alignment horizontal="justify" vertical="center" wrapText="1"/>
    </xf>
    <xf numFmtId="3" fontId="18" fillId="0" borderId="1" xfId="0" applyNumberFormat="1" applyFont="1" applyFill="1" applyBorder="1" applyAlignment="1">
      <alignment horizontal="right" vertical="center" wrapText="1"/>
    </xf>
    <xf numFmtId="3" fontId="18" fillId="0" borderId="1" xfId="0" applyNumberFormat="1" applyFont="1" applyFill="1" applyBorder="1" applyAlignment="1">
      <alignment horizontal="right" wrapText="1"/>
    </xf>
    <xf numFmtId="0" fontId="8" fillId="3" borderId="3" xfId="0" applyFont="1" applyFill="1" applyBorder="1" applyAlignment="1">
      <alignment horizontal="justify" vertical="center" wrapText="1"/>
    </xf>
    <xf numFmtId="3" fontId="18" fillId="3" borderId="1" xfId="0" applyNumberFormat="1" applyFont="1" applyFill="1" applyBorder="1" applyAlignment="1">
      <alignment horizontal="right" vertical="center" wrapText="1"/>
    </xf>
    <xf numFmtId="1" fontId="4" fillId="3" borderId="0" xfId="0" applyNumberFormat="1" applyFont="1" applyFill="1"/>
    <xf numFmtId="3" fontId="18" fillId="3" borderId="1" xfId="0" applyNumberFormat="1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/>
    </xf>
    <xf numFmtId="3" fontId="35" fillId="0" borderId="28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Alignment="1">
      <alignment horizontal="center" vertical="center"/>
    </xf>
    <xf numFmtId="0" fontId="34" fillId="0" borderId="3" xfId="0" applyFont="1" applyFill="1" applyBorder="1" applyAlignment="1">
      <alignment horizontal="justify" vertical="center" wrapText="1"/>
    </xf>
    <xf numFmtId="1" fontId="31" fillId="0" borderId="0" xfId="0" applyNumberFormat="1" applyFont="1" applyFill="1"/>
    <xf numFmtId="1" fontId="7" fillId="0" borderId="0" xfId="0" applyNumberFormat="1" applyFont="1" applyFill="1" applyAlignment="1">
      <alignment horizontal="center" vertical="center"/>
    </xf>
    <xf numFmtId="0" fontId="9" fillId="0" borderId="3" xfId="0" applyFont="1" applyFill="1" applyBorder="1" applyAlignment="1">
      <alignment horizontal="justify" vertical="center" wrapText="1"/>
    </xf>
    <xf numFmtId="49" fontId="34" fillId="0" borderId="3" xfId="0" applyNumberFormat="1" applyFont="1" applyFill="1" applyBorder="1" applyAlignment="1">
      <alignment horizontal="justify" vertical="center" wrapText="1"/>
    </xf>
    <xf numFmtId="49" fontId="31" fillId="0" borderId="0" xfId="0" applyNumberFormat="1" applyFont="1" applyFill="1"/>
    <xf numFmtId="1" fontId="32" fillId="0" borderId="0" xfId="0" applyNumberFormat="1" applyFont="1" applyFill="1"/>
    <xf numFmtId="1" fontId="8" fillId="0" borderId="0" xfId="0" applyNumberFormat="1" applyFont="1" applyFill="1"/>
    <xf numFmtId="1" fontId="8" fillId="0" borderId="0" xfId="0" applyNumberFormat="1" applyFont="1" applyFill="1" applyAlignment="1">
      <alignment wrapText="1"/>
    </xf>
    <xf numFmtId="168" fontId="7" fillId="0" borderId="4" xfId="1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0" fontId="8" fillId="0" borderId="3" xfId="0" applyFont="1" applyBorder="1" applyAlignment="1">
      <alignment vertical="top" wrapText="1"/>
    </xf>
    <xf numFmtId="0" fontId="8" fillId="0" borderId="1" xfId="0" applyFont="1" applyBorder="1"/>
    <xf numFmtId="1" fontId="7" fillId="0" borderId="6" xfId="0" applyNumberFormat="1" applyFont="1" applyBorder="1"/>
    <xf numFmtId="49" fontId="8" fillId="0" borderId="3" xfId="0" applyNumberFormat="1" applyFont="1" applyBorder="1" applyAlignment="1">
      <alignment horizontal="left" wrapText="1"/>
    </xf>
    <xf numFmtId="0" fontId="9" fillId="0" borderId="42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44" fillId="0" borderId="43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vertical="center"/>
    </xf>
    <xf numFmtId="1" fontId="7" fillId="0" borderId="46" xfId="0" applyNumberFormat="1" applyFont="1" applyBorder="1" applyAlignment="1">
      <alignment horizontal="centerContinuous" vertical="center" wrapText="1"/>
    </xf>
    <xf numFmtId="1" fontId="7" fillId="0" borderId="1" xfId="0" applyNumberFormat="1" applyFont="1" applyBorder="1" applyAlignment="1">
      <alignment horizontal="center" wrapText="1"/>
    </xf>
    <xf numFmtId="1" fontId="41" fillId="0" borderId="6" xfId="0" applyNumberFormat="1" applyFont="1" applyBorder="1" applyAlignment="1">
      <alignment horizontal="center" vertical="center"/>
    </xf>
    <xf numFmtId="1" fontId="9" fillId="0" borderId="28" xfId="0" applyNumberFormat="1" applyFont="1" applyBorder="1" applyAlignment="1">
      <alignment horizontal="center" vertical="center" wrapText="1"/>
    </xf>
    <xf numFmtId="49" fontId="7" fillId="0" borderId="49" xfId="0" applyNumberFormat="1" applyFont="1" applyBorder="1" applyAlignment="1">
      <alignment horizontal="centerContinuous" vertical="center"/>
    </xf>
    <xf numFmtId="1" fontId="37" fillId="0" borderId="28" xfId="0" applyNumberFormat="1" applyFont="1" applyBorder="1" applyAlignment="1">
      <alignment vertical="center"/>
    </xf>
    <xf numFmtId="49" fontId="7" fillId="0" borderId="50" xfId="0" applyNumberFormat="1" applyFont="1" applyBorder="1" applyAlignment="1">
      <alignment horizontal="centerContinuous" vertical="center"/>
    </xf>
    <xf numFmtId="1" fontId="40" fillId="0" borderId="28" xfId="0" applyNumberFormat="1" applyFont="1" applyBorder="1" applyAlignment="1">
      <alignment vertical="center"/>
    </xf>
    <xf numFmtId="1" fontId="4" fillId="0" borderId="51" xfId="0" applyNumberFormat="1" applyFont="1" applyBorder="1"/>
    <xf numFmtId="1" fontId="4" fillId="0" borderId="38" xfId="0" applyNumberFormat="1" applyFont="1" applyBorder="1"/>
    <xf numFmtId="1" fontId="38" fillId="0" borderId="38" xfId="0" applyNumberFormat="1" applyFont="1" applyBorder="1"/>
    <xf numFmtId="1" fontId="11" fillId="0" borderId="38" xfId="0" applyNumberFormat="1" applyFont="1" applyBorder="1" applyAlignment="1">
      <alignment horizontal="left"/>
    </xf>
    <xf numFmtId="1" fontId="7" fillId="0" borderId="38" xfId="0" applyNumberFormat="1" applyFont="1" applyBorder="1"/>
    <xf numFmtId="1" fontId="11" fillId="0" borderId="38" xfId="0" applyNumberFormat="1" applyFont="1" applyBorder="1" applyAlignment="1">
      <alignment horizontal="center" vertical="center"/>
    </xf>
    <xf numFmtId="1" fontId="4" fillId="0" borderId="38" xfId="0" applyNumberFormat="1" applyFont="1" applyBorder="1" applyAlignment="1">
      <alignment horizontal="left"/>
    </xf>
    <xf numFmtId="3" fontId="7" fillId="0" borderId="4" xfId="0" applyNumberFormat="1" applyFont="1" applyBorder="1" applyAlignment="1">
      <alignment horizontal="center" vertical="top"/>
    </xf>
    <xf numFmtId="1" fontId="7" fillId="0" borderId="47" xfId="0" applyNumberFormat="1" applyFont="1" applyBorder="1"/>
    <xf numFmtId="1" fontId="4" fillId="0" borderId="10" xfId="0" applyNumberFormat="1" applyFont="1" applyBorder="1"/>
    <xf numFmtId="1" fontId="8" fillId="0" borderId="0" xfId="0" applyNumberFormat="1" applyFont="1" applyBorder="1"/>
    <xf numFmtId="1" fontId="8" fillId="0" borderId="38" xfId="0" applyNumberFormat="1" applyFont="1" applyBorder="1"/>
    <xf numFmtId="3" fontId="35" fillId="0" borderId="1" xfId="0" applyNumberFormat="1" applyFont="1" applyBorder="1"/>
    <xf numFmtId="1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30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46" fillId="0" borderId="3" xfId="0" applyNumberFormat="1" applyFont="1" applyFill="1" applyBorder="1"/>
    <xf numFmtId="0" fontId="8" fillId="0" borderId="3" xfId="0" applyFont="1" applyFill="1" applyBorder="1" applyAlignment="1">
      <alignment horizontal="left" vertical="center" wrapText="1"/>
    </xf>
    <xf numFmtId="49" fontId="18" fillId="0" borderId="9" xfId="0" applyNumberFormat="1" applyFont="1" applyBorder="1" applyAlignment="1">
      <alignment vertical="center" wrapText="1"/>
    </xf>
    <xf numFmtId="49" fontId="18" fillId="0" borderId="1" xfId="0" applyNumberFormat="1" applyFont="1" applyBorder="1" applyAlignment="1">
      <alignment vertical="center" wrapText="1"/>
    </xf>
    <xf numFmtId="49" fontId="18" fillId="0" borderId="1" xfId="0" applyNumberFormat="1" applyFont="1" applyBorder="1" applyAlignment="1">
      <alignment vertical="center"/>
    </xf>
    <xf numFmtId="49" fontId="19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vertical="center"/>
    </xf>
    <xf numFmtId="167" fontId="19" fillId="0" borderId="1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1" fontId="7" fillId="0" borderId="52" xfId="0" applyNumberFormat="1" applyFont="1" applyBorder="1" applyAlignment="1">
      <alignment horizontal="centerContinuous" vertical="center" wrapText="1"/>
    </xf>
    <xf numFmtId="1" fontId="7" fillId="0" borderId="53" xfId="0" applyNumberFormat="1" applyFont="1" applyBorder="1" applyAlignment="1">
      <alignment horizontal="center" wrapText="1"/>
    </xf>
    <xf numFmtId="1" fontId="41" fillId="0" borderId="44" xfId="0" applyNumberFormat="1" applyFont="1" applyFill="1" applyBorder="1" applyAlignment="1">
      <alignment horizontal="center" vertical="center"/>
    </xf>
    <xf numFmtId="168" fontId="7" fillId="0" borderId="4" xfId="1" applyNumberFormat="1" applyFont="1" applyBorder="1" applyAlignment="1">
      <alignment horizontal="right"/>
    </xf>
    <xf numFmtId="3" fontId="39" fillId="0" borderId="4" xfId="0" applyNumberFormat="1" applyFont="1" applyFill="1" applyBorder="1"/>
    <xf numFmtId="1" fontId="7" fillId="0" borderId="15" xfId="0" applyNumberFormat="1" applyFont="1" applyBorder="1" applyAlignment="1">
      <alignment horizontal="centerContinuous" vertical="center" wrapText="1"/>
    </xf>
    <xf numFmtId="168" fontId="7" fillId="0" borderId="18" xfId="1" applyNumberFormat="1" applyFont="1" applyBorder="1"/>
    <xf numFmtId="1" fontId="4" fillId="0" borderId="28" xfId="0" applyNumberFormat="1" applyFont="1" applyBorder="1" applyAlignment="1">
      <alignment vertical="center"/>
    </xf>
    <xf numFmtId="170" fontId="4" fillId="0" borderId="16" xfId="1" applyNumberFormat="1" applyFont="1" applyFill="1" applyBorder="1" applyAlignment="1"/>
    <xf numFmtId="1" fontId="4" fillId="0" borderId="2" xfId="0" applyNumberFormat="1" applyFont="1" applyBorder="1"/>
    <xf numFmtId="1" fontId="38" fillId="0" borderId="2" xfId="0" applyNumberFormat="1" applyFont="1" applyBorder="1"/>
    <xf numFmtId="1" fontId="7" fillId="0" borderId="2" xfId="0" applyNumberFormat="1" applyFont="1" applyBorder="1"/>
    <xf numFmtId="1" fontId="7" fillId="0" borderId="8" xfId="0" applyNumberFormat="1" applyFont="1" applyBorder="1"/>
    <xf numFmtId="1" fontId="4" fillId="0" borderId="54" xfId="0" applyNumberFormat="1" applyFont="1" applyBorder="1"/>
    <xf numFmtId="1" fontId="7" fillId="0" borderId="55" xfId="0" applyNumberFormat="1" applyFont="1" applyBorder="1" applyAlignment="1">
      <alignment horizontal="center" wrapText="1"/>
    </xf>
    <xf numFmtId="1" fontId="41" fillId="0" borderId="56" xfId="0" applyNumberFormat="1" applyFont="1" applyBorder="1" applyAlignment="1">
      <alignment horizontal="center" vertical="center"/>
    </xf>
    <xf numFmtId="3" fontId="4" fillId="0" borderId="28" xfId="0" applyNumberFormat="1" applyFont="1" applyBorder="1"/>
    <xf numFmtId="3" fontId="4" fillId="0" borderId="38" xfId="0" applyNumberFormat="1" applyFont="1" applyBorder="1"/>
    <xf numFmtId="3" fontId="11" fillId="0" borderId="1" xfId="0" applyNumberFormat="1" applyFont="1" applyBorder="1" applyAlignment="1">
      <alignment horizontal="left"/>
    </xf>
    <xf numFmtId="3" fontId="11" fillId="0" borderId="28" xfId="0" applyNumberFormat="1" applyFont="1" applyBorder="1" applyAlignment="1">
      <alignment horizontal="left"/>
    </xf>
    <xf numFmtId="3" fontId="11" fillId="0" borderId="38" xfId="0" applyNumberFormat="1" applyFont="1" applyBorder="1" applyAlignment="1">
      <alignment horizontal="left"/>
    </xf>
    <xf numFmtId="3" fontId="11" fillId="0" borderId="1" xfId="0" applyNumberFormat="1" applyFont="1" applyBorder="1" applyAlignment="1">
      <alignment horizontal="right"/>
    </xf>
    <xf numFmtId="3" fontId="11" fillId="0" borderId="28" xfId="0" applyNumberFormat="1" applyFont="1" applyBorder="1" applyAlignment="1">
      <alignment horizontal="right"/>
    </xf>
    <xf numFmtId="3" fontId="11" fillId="0" borderId="38" xfId="0" applyNumberFormat="1" applyFont="1" applyBorder="1" applyAlignment="1">
      <alignment horizontal="right"/>
    </xf>
    <xf numFmtId="1" fontId="4" fillId="0" borderId="16" xfId="0" applyNumberFormat="1" applyFont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right" wrapText="1"/>
    </xf>
    <xf numFmtId="3" fontId="12" fillId="3" borderId="1" xfId="0" applyNumberFormat="1" applyFont="1" applyFill="1" applyBorder="1" applyAlignment="1">
      <alignment horizontal="right" vertical="center" wrapText="1"/>
    </xf>
    <xf numFmtId="9" fontId="38" fillId="0" borderId="2" xfId="0" applyNumberFormat="1" applyFont="1" applyBorder="1"/>
    <xf numFmtId="3" fontId="4" fillId="0" borderId="1" xfId="0" applyNumberFormat="1" applyFont="1" applyBorder="1" applyAlignment="1">
      <alignment horizontal="left"/>
    </xf>
    <xf numFmtId="3" fontId="4" fillId="0" borderId="28" xfId="0" applyNumberFormat="1" applyFont="1" applyBorder="1" applyAlignment="1">
      <alignment horizontal="left"/>
    </xf>
    <xf numFmtId="3" fontId="4" fillId="0" borderId="28" xfId="0" applyNumberFormat="1" applyFont="1" applyBorder="1" applyAlignment="1">
      <alignment horizontal="right"/>
    </xf>
    <xf numFmtId="3" fontId="8" fillId="0" borderId="6" xfId="0" applyNumberFormat="1" applyFont="1" applyBorder="1"/>
    <xf numFmtId="0" fontId="9" fillId="0" borderId="13" xfId="0" applyFont="1" applyBorder="1"/>
    <xf numFmtId="3" fontId="9" fillId="0" borderId="13" xfId="0" applyNumberFormat="1" applyFont="1" applyBorder="1"/>
    <xf numFmtId="0" fontId="9" fillId="0" borderId="1" xfId="0" applyFont="1" applyBorder="1"/>
    <xf numFmtId="0" fontId="48" fillId="0" borderId="1" xfId="0" applyFont="1" applyBorder="1"/>
    <xf numFmtId="3" fontId="9" fillId="0" borderId="1" xfId="0" applyNumberFormat="1" applyFont="1" applyBorder="1"/>
    <xf numFmtId="0" fontId="8" fillId="0" borderId="6" xfId="0" applyFont="1" applyBorder="1"/>
    <xf numFmtId="0" fontId="8" fillId="0" borderId="1" xfId="0" applyFont="1" applyFill="1" applyBorder="1"/>
    <xf numFmtId="0" fontId="8" fillId="0" borderId="6" xfId="0" applyFont="1" applyFill="1" applyBorder="1"/>
    <xf numFmtId="49" fontId="23" fillId="0" borderId="3" xfId="0" applyNumberFormat="1" applyFont="1" applyFill="1" applyBorder="1"/>
    <xf numFmtId="3" fontId="47" fillId="0" borderId="1" xfId="0" applyNumberFormat="1" applyFont="1" applyBorder="1" applyAlignment="1"/>
    <xf numFmtId="3" fontId="47" fillId="0" borderId="1" xfId="0" applyNumberFormat="1" applyFont="1" applyBorder="1"/>
    <xf numFmtId="3" fontId="47" fillId="0" borderId="57" xfId="0" applyNumberFormat="1" applyFont="1" applyBorder="1" applyAlignment="1"/>
    <xf numFmtId="3" fontId="47" fillId="0" borderId="57" xfId="0" applyNumberFormat="1" applyFont="1" applyBorder="1"/>
    <xf numFmtId="3" fontId="12" fillId="0" borderId="28" xfId="0" applyNumberFormat="1" applyFont="1" applyFill="1" applyBorder="1"/>
    <xf numFmtId="3" fontId="33" fillId="0" borderId="28" xfId="0" applyNumberFormat="1" applyFont="1" applyFill="1" applyBorder="1"/>
    <xf numFmtId="3" fontId="35" fillId="0" borderId="28" xfId="0" applyNumberFormat="1" applyFont="1" applyFill="1" applyBorder="1"/>
    <xf numFmtId="3" fontId="12" fillId="3" borderId="28" xfId="0" applyNumberFormat="1" applyFont="1" applyFill="1" applyBorder="1"/>
    <xf numFmtId="3" fontId="8" fillId="0" borderId="0" xfId="0" applyNumberFormat="1" applyFont="1" applyFill="1"/>
    <xf numFmtId="0" fontId="48" fillId="0" borderId="3" xfId="0" applyFont="1" applyBorder="1" applyAlignment="1">
      <alignment vertical="top" wrapText="1"/>
    </xf>
    <xf numFmtId="49" fontId="48" fillId="0" borderId="3" xfId="0" applyNumberFormat="1" applyFont="1" applyBorder="1" applyAlignment="1">
      <alignment horizontal="left" wrapText="1"/>
    </xf>
    <xf numFmtId="3" fontId="3" fillId="0" borderId="28" xfId="0" applyNumberFormat="1" applyFont="1" applyFill="1" applyBorder="1"/>
    <xf numFmtId="3" fontId="19" fillId="0" borderId="28" xfId="0" applyNumberFormat="1" applyFont="1" applyFill="1" applyBorder="1"/>
    <xf numFmtId="3" fontId="19" fillId="0" borderId="1" xfId="0" applyNumberFormat="1" applyFont="1" applyFill="1" applyBorder="1" applyAlignment="1">
      <alignment horizontal="right" vertical="center"/>
    </xf>
    <xf numFmtId="1" fontId="8" fillId="0" borderId="32" xfId="0" applyNumberFormat="1" applyFont="1" applyFill="1" applyBorder="1"/>
    <xf numFmtId="0" fontId="8" fillId="0" borderId="23" xfId="0" applyFont="1" applyBorder="1" applyAlignment="1">
      <alignment vertical="top" wrapText="1"/>
    </xf>
    <xf numFmtId="3" fontId="8" fillId="0" borderId="9" xfId="0" applyNumberFormat="1" applyFont="1" applyBorder="1" applyAlignment="1">
      <alignment horizontal="right" vertical="top" wrapText="1"/>
    </xf>
    <xf numFmtId="1" fontId="34" fillId="0" borderId="3" xfId="0" applyNumberFormat="1" applyFont="1" applyFill="1" applyBorder="1" applyAlignment="1">
      <alignment vertical="center"/>
    </xf>
    <xf numFmtId="0" fontId="50" fillId="0" borderId="1" xfId="0" applyFont="1" applyBorder="1" applyAlignment="1">
      <alignment horizontal="justify" vertical="center" wrapText="1"/>
    </xf>
    <xf numFmtId="0" fontId="50" fillId="0" borderId="1" xfId="0" applyFont="1" applyBorder="1" applyAlignment="1">
      <alignment horizontal="left" vertical="center" wrapText="1"/>
    </xf>
    <xf numFmtId="49" fontId="50" fillId="0" borderId="1" xfId="0" applyNumberFormat="1" applyFont="1" applyBorder="1" applyAlignment="1">
      <alignment horizontal="justify" vertical="center" wrapText="1"/>
    </xf>
    <xf numFmtId="3" fontId="4" fillId="0" borderId="1" xfId="0" applyNumberFormat="1" applyFont="1" applyBorder="1" applyAlignment="1"/>
    <xf numFmtId="3" fontId="4" fillId="0" borderId="38" xfId="0" applyNumberFormat="1" applyFont="1" applyBorder="1" applyAlignment="1">
      <alignment horizontal="right"/>
    </xf>
    <xf numFmtId="3" fontId="4" fillId="0" borderId="28" xfId="0" applyNumberFormat="1" applyFont="1" applyBorder="1" applyAlignment="1">
      <alignment horizontal="center"/>
    </xf>
    <xf numFmtId="3" fontId="4" fillId="0" borderId="38" xfId="0" applyNumberFormat="1" applyFont="1" applyBorder="1" applyAlignment="1">
      <alignment horizontal="center"/>
    </xf>
    <xf numFmtId="168" fontId="4" fillId="0" borderId="1" xfId="1" applyNumberFormat="1" applyFont="1" applyBorder="1" applyAlignment="1">
      <alignment horizontal="left"/>
    </xf>
    <xf numFmtId="168" fontId="7" fillId="0" borderId="1" xfId="1" applyNumberFormat="1" applyFont="1" applyBorder="1" applyAlignment="1">
      <alignment horizontal="left"/>
    </xf>
    <xf numFmtId="3" fontId="7" fillId="0" borderId="38" xfId="0" applyNumberFormat="1" applyFont="1" applyBorder="1" applyAlignment="1">
      <alignment horizontal="center"/>
    </xf>
    <xf numFmtId="0" fontId="49" fillId="0" borderId="1" xfId="0" applyFont="1" applyBorder="1" applyAlignment="1">
      <alignment horizontal="left" vertical="center" wrapText="1"/>
    </xf>
    <xf numFmtId="3" fontId="18" fillId="3" borderId="1" xfId="0" applyNumberFormat="1" applyFont="1" applyFill="1" applyBorder="1" applyAlignment="1">
      <alignment horizontal="right" wrapText="1"/>
    </xf>
    <xf numFmtId="3" fontId="15" fillId="0" borderId="28" xfId="0" applyNumberFormat="1" applyFont="1" applyBorder="1" applyAlignment="1">
      <alignment horizontal="right" vertical="center" wrapText="1"/>
    </xf>
    <xf numFmtId="3" fontId="16" fillId="0" borderId="41" xfId="0" applyNumberFormat="1" applyFont="1" applyBorder="1" applyAlignment="1">
      <alignment horizontal="right" vertical="center" wrapText="1"/>
    </xf>
    <xf numFmtId="0" fontId="22" fillId="0" borderId="41" xfId="0" applyFont="1" applyBorder="1" applyAlignment="1">
      <alignment horizontal="center" vertical="center" wrapText="1"/>
    </xf>
    <xf numFmtId="3" fontId="15" fillId="0" borderId="28" xfId="0" applyNumberFormat="1" applyFont="1" applyBorder="1" applyAlignment="1">
      <alignment vertical="center"/>
    </xf>
    <xf numFmtId="166" fontId="8" fillId="0" borderId="58" xfId="0" applyNumberFormat="1" applyFont="1" applyBorder="1" applyAlignment="1">
      <alignment horizontal="center" vertical="center" wrapText="1"/>
    </xf>
    <xf numFmtId="166" fontId="8" fillId="0" borderId="59" xfId="0" applyNumberFormat="1" applyFont="1" applyBorder="1" applyAlignment="1">
      <alignment horizontal="center" vertical="center" wrapText="1"/>
    </xf>
    <xf numFmtId="166" fontId="8" fillId="0" borderId="60" xfId="0" applyNumberFormat="1" applyFont="1" applyBorder="1" applyAlignment="1">
      <alignment horizontal="center" vertical="center" wrapText="1"/>
    </xf>
    <xf numFmtId="166" fontId="8" fillId="0" borderId="61" xfId="0" applyNumberFormat="1" applyFont="1" applyBorder="1" applyAlignment="1">
      <alignment horizontal="center" vertical="center" wrapText="1"/>
    </xf>
    <xf numFmtId="166" fontId="8" fillId="0" borderId="26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3" fontId="15" fillId="0" borderId="62" xfId="0" applyNumberFormat="1" applyFont="1" applyBorder="1" applyAlignment="1">
      <alignment horizontal="right" vertical="center" wrapText="1"/>
    </xf>
    <xf numFmtId="3" fontId="15" fillId="0" borderId="2" xfId="0" applyNumberFormat="1" applyFont="1" applyBorder="1" applyAlignment="1">
      <alignment horizontal="right" vertical="center" wrapText="1"/>
    </xf>
    <xf numFmtId="3" fontId="15" fillId="0" borderId="2" xfId="0" applyNumberFormat="1" applyFont="1" applyBorder="1" applyAlignment="1">
      <alignment vertical="center"/>
    </xf>
    <xf numFmtId="3" fontId="16" fillId="0" borderId="8" xfId="0" applyNumberFormat="1" applyFont="1" applyBorder="1" applyAlignment="1">
      <alignment horizontal="right" vertical="center" wrapText="1"/>
    </xf>
    <xf numFmtId="0" fontId="48" fillId="0" borderId="1" xfId="0" applyFont="1" applyBorder="1" applyAlignment="1">
      <alignment wrapText="1"/>
    </xf>
    <xf numFmtId="3" fontId="44" fillId="0" borderId="63" xfId="0" applyNumberFormat="1" applyFont="1" applyBorder="1" applyAlignment="1">
      <alignment horizontal="center" vertical="center"/>
    </xf>
    <xf numFmtId="1" fontId="8" fillId="0" borderId="0" xfId="0" applyNumberFormat="1" applyFont="1" applyFill="1" applyBorder="1"/>
    <xf numFmtId="3" fontId="8" fillId="0" borderId="47" xfId="0" applyNumberFormat="1" applyFont="1" applyFill="1" applyBorder="1"/>
    <xf numFmtId="3" fontId="8" fillId="0" borderId="0" xfId="0" applyNumberFormat="1" applyFont="1" applyFill="1" applyBorder="1"/>
    <xf numFmtId="3" fontId="4" fillId="0" borderId="4" xfId="0" applyNumberFormat="1" applyFont="1" applyBorder="1" applyAlignment="1">
      <alignment horizontal="center"/>
    </xf>
    <xf numFmtId="168" fontId="7" fillId="0" borderId="38" xfId="1" applyNumberFormat="1" applyFont="1" applyBorder="1" applyAlignment="1">
      <alignment horizontal="left"/>
    </xf>
    <xf numFmtId="49" fontId="38" fillId="0" borderId="3" xfId="0" quotePrefix="1" applyNumberFormat="1" applyFont="1" applyBorder="1"/>
    <xf numFmtId="49" fontId="51" fillId="0" borderId="3" xfId="0" quotePrefix="1" applyNumberFormat="1" applyFont="1" applyBorder="1"/>
    <xf numFmtId="49" fontId="11" fillId="0" borderId="3" xfId="0" quotePrefix="1" applyNumberFormat="1" applyFont="1" applyBorder="1"/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" fontId="33" fillId="0" borderId="4" xfId="0" applyNumberFormat="1" applyFont="1" applyBorder="1" applyAlignment="1">
      <alignment horizontal="center"/>
    </xf>
    <xf numFmtId="1" fontId="33" fillId="0" borderId="38" xfId="0" applyNumberFormat="1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15" fillId="0" borderId="27" xfId="0" applyFont="1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38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49" fontId="18" fillId="0" borderId="9" xfId="0" applyNumberFormat="1" applyFont="1" applyBorder="1" applyAlignment="1">
      <alignment vertical="center" wrapText="1"/>
    </xf>
    <xf numFmtId="49" fontId="18" fillId="0" borderId="13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35" xfId="0" applyFont="1" applyBorder="1" applyAlignment="1">
      <alignment horizontal="right"/>
    </xf>
    <xf numFmtId="0" fontId="4" fillId="0" borderId="35" xfId="0" applyFont="1" applyBorder="1" applyAlignment="1"/>
    <xf numFmtId="0" fontId="3" fillId="0" borderId="29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1" fontId="3" fillId="0" borderId="14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" fontId="33" fillId="0" borderId="15" xfId="0" applyNumberFormat="1" applyFont="1" applyFill="1" applyBorder="1" applyAlignment="1">
      <alignment horizontal="center" vertical="center"/>
    </xf>
    <xf numFmtId="3" fontId="44" fillId="0" borderId="40" xfId="0" applyNumberFormat="1" applyFont="1" applyFill="1" applyBorder="1" applyAlignment="1">
      <alignment horizontal="center" vertical="center" wrapText="1"/>
    </xf>
    <xf numFmtId="3" fontId="44" fillId="0" borderId="33" xfId="0" applyNumberFormat="1" applyFont="1" applyFill="1" applyBorder="1" applyAlignment="1">
      <alignment horizontal="center" vertical="center"/>
    </xf>
    <xf numFmtId="3" fontId="45" fillId="0" borderId="28" xfId="0" applyNumberFormat="1" applyFont="1" applyFill="1" applyBorder="1" applyAlignment="1">
      <alignment horizontal="center" vertical="center"/>
    </xf>
    <xf numFmtId="1" fontId="33" fillId="0" borderId="9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6" fillId="0" borderId="38" xfId="0" applyFont="1" applyFill="1" applyBorder="1" applyAlignment="1">
      <alignment horizontal="center" vertical="center"/>
    </xf>
    <xf numFmtId="0" fontId="26" fillId="0" borderId="28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2" fillId="0" borderId="0" xfId="0" applyFont="1" applyBorder="1" applyAlignment="1"/>
    <xf numFmtId="0" fontId="0" fillId="0" borderId="0" xfId="0" applyAlignment="1"/>
    <xf numFmtId="0" fontId="22" fillId="0" borderId="0" xfId="0" applyFont="1" applyBorder="1" applyAlignment="1">
      <alignment horizontal="center"/>
    </xf>
    <xf numFmtId="0" fontId="23" fillId="0" borderId="0" xfId="0" applyFont="1" applyBorder="1" applyAlignment="1"/>
    <xf numFmtId="0" fontId="0" fillId="0" borderId="0" xfId="0" applyBorder="1" applyAlignment="1"/>
    <xf numFmtId="0" fontId="22" fillId="0" borderId="0" xfId="0" applyFont="1" applyBorder="1" applyAlignment="1">
      <alignment horizont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3" fontId="15" fillId="0" borderId="4" xfId="0" applyNumberFormat="1" applyFont="1" applyBorder="1" applyAlignment="1">
      <alignment horizontal="right" vertical="center" wrapText="1"/>
    </xf>
    <xf numFmtId="3" fontId="15" fillId="0" borderId="38" xfId="0" applyNumberFormat="1" applyFont="1" applyBorder="1" applyAlignment="1">
      <alignment horizontal="right" vertical="center" wrapText="1"/>
    </xf>
    <xf numFmtId="3" fontId="15" fillId="0" borderId="28" xfId="0" applyNumberFormat="1" applyFont="1" applyBorder="1" applyAlignment="1">
      <alignment horizontal="right" vertical="center" wrapText="1"/>
    </xf>
    <xf numFmtId="3" fontId="16" fillId="0" borderId="18" xfId="0" applyNumberFormat="1" applyFont="1" applyBorder="1" applyAlignment="1">
      <alignment horizontal="right" vertical="center" wrapText="1"/>
    </xf>
    <xf numFmtId="3" fontId="16" fillId="0" borderId="45" xfId="0" applyNumberFormat="1" applyFont="1" applyBorder="1" applyAlignment="1">
      <alignment horizontal="right" vertical="center" wrapText="1"/>
    </xf>
    <xf numFmtId="3" fontId="16" fillId="0" borderId="41" xfId="0" applyNumberFormat="1" applyFont="1" applyBorder="1" applyAlignment="1">
      <alignment horizontal="right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3" fontId="15" fillId="0" borderId="34" xfId="0" applyNumberFormat="1" applyFont="1" applyBorder="1" applyAlignment="1">
      <alignment horizontal="right" vertical="center" wrapText="1"/>
    </xf>
    <xf numFmtId="3" fontId="15" fillId="0" borderId="39" xfId="0" applyNumberFormat="1" applyFont="1" applyBorder="1" applyAlignment="1">
      <alignment horizontal="right" vertical="center" wrapText="1"/>
    </xf>
    <xf numFmtId="3" fontId="15" fillId="0" borderId="40" xfId="0" applyNumberFormat="1" applyFont="1" applyBorder="1" applyAlignment="1">
      <alignment horizontal="right" vertical="center" wrapText="1"/>
    </xf>
    <xf numFmtId="3" fontId="15" fillId="0" borderId="4" xfId="0" applyNumberFormat="1" applyFont="1" applyBorder="1" applyAlignment="1">
      <alignment vertical="center"/>
    </xf>
    <xf numFmtId="3" fontId="15" fillId="0" borderId="38" xfId="0" applyNumberFormat="1" applyFont="1" applyBorder="1" applyAlignment="1">
      <alignment vertical="center"/>
    </xf>
    <xf numFmtId="3" fontId="15" fillId="0" borderId="28" xfId="0" applyNumberFormat="1" applyFont="1" applyBorder="1" applyAlignment="1">
      <alignment vertical="center"/>
    </xf>
  </cellXfs>
  <cellStyles count="11">
    <cellStyle name="Ezres" xfId="1" builtinId="3"/>
    <cellStyle name="Ezres 2" xfId="4"/>
    <cellStyle name="Ezres 2 2" xfId="5"/>
    <cellStyle name="Ezres 3" xfId="6"/>
    <cellStyle name="Ezres 3 2" xfId="7"/>
    <cellStyle name="Normál" xfId="0" builtinId="0"/>
    <cellStyle name="Normál 2" xfId="2"/>
    <cellStyle name="Normál 2 2" xfId="8"/>
    <cellStyle name="Normál 3" xfId="3"/>
    <cellStyle name="Normál 4" xfId="9"/>
    <cellStyle name="Normál 5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19"/>
  <sheetViews>
    <sheetView view="pageLayout" zoomScale="82" zoomScaleSheetLayoutView="100" zoomScalePageLayoutView="82" workbookViewId="0">
      <selection activeCell="C246" sqref="C246"/>
    </sheetView>
  </sheetViews>
  <sheetFormatPr defaultColWidth="9.109375" defaultRowHeight="13.5" customHeight="1"/>
  <cols>
    <col min="1" max="1" width="49.109375" style="184" customWidth="1"/>
    <col min="2" max="2" width="18.88671875" style="182" customWidth="1"/>
    <col min="3" max="3" width="16.6640625" style="181" customWidth="1"/>
    <col min="4" max="4" width="0.109375" style="183" hidden="1" customWidth="1"/>
    <col min="5" max="5" width="17.21875" style="363" customWidth="1"/>
    <col min="6" max="6" width="15.6640625" style="391" customWidth="1"/>
    <col min="7" max="7" width="9.109375" style="187"/>
    <col min="8" max="16384" width="9.109375" style="181"/>
  </cols>
  <sheetData>
    <row r="1" spans="1:7" s="224" customFormat="1" ht="38.25" customHeight="1">
      <c r="A1" s="348" t="s">
        <v>0</v>
      </c>
      <c r="B1" s="382" t="s">
        <v>372</v>
      </c>
      <c r="C1" s="387" t="s">
        <v>48</v>
      </c>
      <c r="D1" s="349"/>
      <c r="E1" s="344" t="s">
        <v>373</v>
      </c>
      <c r="F1" s="406" t="s">
        <v>1</v>
      </c>
      <c r="G1" s="389"/>
    </row>
    <row r="2" spans="1:7" s="224" customFormat="1" ht="15" customHeight="1">
      <c r="A2" s="350"/>
      <c r="B2" s="383" t="s">
        <v>246</v>
      </c>
      <c r="C2" s="345"/>
      <c r="D2" s="349"/>
      <c r="E2" s="345"/>
      <c r="F2" s="396"/>
      <c r="G2" s="389"/>
    </row>
    <row r="3" spans="1:7" s="222" customFormat="1" ht="13.5" customHeight="1" thickBot="1">
      <c r="A3" s="223">
        <v>1</v>
      </c>
      <c r="B3" s="384">
        <v>2</v>
      </c>
      <c r="C3" s="346">
        <v>3</v>
      </c>
      <c r="D3" s="351"/>
      <c r="E3" s="346">
        <v>4</v>
      </c>
      <c r="F3" s="397"/>
      <c r="G3" s="351"/>
    </row>
    <row r="4" spans="1:7" ht="13.5" customHeight="1">
      <c r="A4" s="221" t="s">
        <v>223</v>
      </c>
      <c r="B4" s="220"/>
      <c r="C4" s="265"/>
      <c r="D4" s="187"/>
      <c r="E4" s="352"/>
      <c r="F4" s="390"/>
    </row>
    <row r="5" spans="1:7" ht="13.5" customHeight="1">
      <c r="A5" s="193" t="s">
        <v>211</v>
      </c>
      <c r="B5" s="219"/>
      <c r="D5" s="187"/>
      <c r="E5" s="353"/>
    </row>
    <row r="6" spans="1:7" s="217" customFormat="1" ht="13.5" customHeight="1">
      <c r="A6" s="201" t="s">
        <v>210</v>
      </c>
      <c r="B6" s="218"/>
      <c r="D6" s="256"/>
      <c r="E6" s="354"/>
      <c r="F6" s="392"/>
      <c r="G6" s="256"/>
    </row>
    <row r="7" spans="1:7" s="217" customFormat="1" ht="13.5" customHeight="1">
      <c r="A7" s="201" t="s">
        <v>209</v>
      </c>
      <c r="B7" s="218"/>
      <c r="C7" s="29">
        <v>4972469</v>
      </c>
      <c r="D7" s="398"/>
      <c r="E7" s="29">
        <v>4972469</v>
      </c>
      <c r="F7" s="409">
        <f>SUM(E7/C7)</f>
        <v>1</v>
      </c>
      <c r="G7" s="256"/>
    </row>
    <row r="8" spans="1:7" ht="13.5" customHeight="1">
      <c r="A8" s="201" t="s">
        <v>208</v>
      </c>
      <c r="C8" s="29"/>
      <c r="D8" s="398"/>
      <c r="E8" s="29"/>
      <c r="F8" s="409"/>
    </row>
    <row r="9" spans="1:7" ht="13.5" customHeight="1">
      <c r="A9" s="184" t="s">
        <v>207</v>
      </c>
      <c r="B9" s="208">
        <v>150000</v>
      </c>
      <c r="C9" s="29">
        <v>150000</v>
      </c>
      <c r="D9" s="398"/>
      <c r="E9" s="29">
        <v>200451</v>
      </c>
      <c r="F9" s="409"/>
    </row>
    <row r="10" spans="1:7" ht="13.5" customHeight="1">
      <c r="A10" s="184" t="s">
        <v>206</v>
      </c>
      <c r="B10" s="208">
        <v>9720000</v>
      </c>
      <c r="C10" s="29">
        <v>9720000</v>
      </c>
      <c r="D10" s="398"/>
      <c r="E10" s="29">
        <v>9441601</v>
      </c>
      <c r="F10" s="409">
        <f t="shared" ref="F10:F70" si="0">SUM(E10/C10)</f>
        <v>0.97135812757201645</v>
      </c>
    </row>
    <row r="11" spans="1:7" ht="13.5" customHeight="1">
      <c r="A11" s="184" t="s">
        <v>205</v>
      </c>
      <c r="B11" s="208">
        <v>3703000</v>
      </c>
      <c r="C11" s="29">
        <v>3703000</v>
      </c>
      <c r="D11" s="398"/>
      <c r="E11" s="29">
        <v>1887975</v>
      </c>
      <c r="F11" s="409">
        <f t="shared" si="0"/>
        <v>0.50985012152308939</v>
      </c>
    </row>
    <row r="12" spans="1:7" ht="13.5" customHeight="1">
      <c r="A12" s="184" t="s">
        <v>204</v>
      </c>
      <c r="B12" s="208"/>
      <c r="C12" s="29"/>
      <c r="D12" s="398"/>
      <c r="E12" s="29"/>
      <c r="F12" s="409"/>
    </row>
    <row r="13" spans="1:7" ht="13.5" customHeight="1">
      <c r="A13" s="184" t="s">
        <v>203</v>
      </c>
      <c r="B13" s="208">
        <v>117382000</v>
      </c>
      <c r="C13" s="29">
        <v>117382000</v>
      </c>
      <c r="D13" s="398"/>
      <c r="E13" s="29">
        <v>106258472</v>
      </c>
      <c r="F13" s="409"/>
    </row>
    <row r="14" spans="1:7" ht="13.5" customHeight="1">
      <c r="A14" s="184" t="s">
        <v>202</v>
      </c>
      <c r="B14" s="208">
        <v>35357000</v>
      </c>
      <c r="C14" s="29">
        <v>35357000</v>
      </c>
      <c r="D14" s="398"/>
      <c r="E14" s="29">
        <v>31782231</v>
      </c>
      <c r="F14" s="409">
        <f t="shared" si="0"/>
        <v>0.89889501371722713</v>
      </c>
    </row>
    <row r="15" spans="1:7" ht="13.5" customHeight="1">
      <c r="A15" s="184" t="s">
        <v>201</v>
      </c>
      <c r="B15" s="208">
        <v>59071000</v>
      </c>
      <c r="C15" s="29">
        <v>59071000</v>
      </c>
      <c r="D15" s="398"/>
      <c r="E15" s="29">
        <v>50660000</v>
      </c>
      <c r="F15" s="409">
        <f t="shared" si="0"/>
        <v>0.85761202620575239</v>
      </c>
    </row>
    <row r="16" spans="1:7" ht="13.5" customHeight="1">
      <c r="A16" s="184" t="s">
        <v>200</v>
      </c>
      <c r="B16" s="208"/>
      <c r="C16" s="29"/>
      <c r="D16" s="398"/>
      <c r="E16" s="29">
        <v>2</v>
      </c>
      <c r="F16" s="409"/>
    </row>
    <row r="17" spans="1:7" ht="13.5" customHeight="1">
      <c r="A17" s="184" t="s">
        <v>199</v>
      </c>
      <c r="B17" s="208"/>
      <c r="C17" s="29"/>
      <c r="D17" s="398"/>
      <c r="E17" s="29"/>
      <c r="F17" s="409"/>
    </row>
    <row r="18" spans="1:7" ht="13.5" customHeight="1">
      <c r="A18" s="184" t="s">
        <v>198</v>
      </c>
      <c r="B18" s="208"/>
      <c r="C18" s="29">
        <v>35980</v>
      </c>
      <c r="D18" s="398"/>
      <c r="E18" s="29">
        <v>35980</v>
      </c>
      <c r="F18" s="409">
        <f t="shared" si="0"/>
        <v>1</v>
      </c>
    </row>
    <row r="19" spans="1:7" ht="13.5" customHeight="1">
      <c r="A19" s="184" t="s">
        <v>197</v>
      </c>
      <c r="B19" s="208"/>
      <c r="C19" s="29"/>
      <c r="D19" s="398"/>
      <c r="E19" s="29">
        <v>4712</v>
      </c>
      <c r="F19" s="409"/>
    </row>
    <row r="20" spans="1:7" ht="13.5" customHeight="1">
      <c r="A20" s="184" t="s">
        <v>196</v>
      </c>
      <c r="B20" s="208"/>
      <c r="C20" s="29"/>
      <c r="D20" s="398"/>
      <c r="E20" s="29"/>
      <c r="F20" s="409"/>
    </row>
    <row r="21" spans="1:7" ht="13.5" customHeight="1">
      <c r="A21" s="184" t="s">
        <v>195</v>
      </c>
      <c r="B21" s="208"/>
      <c r="C21" s="29"/>
      <c r="D21" s="398"/>
      <c r="E21" s="29"/>
      <c r="F21" s="409"/>
    </row>
    <row r="22" spans="1:7" ht="13.5" customHeight="1">
      <c r="A22" s="184" t="s">
        <v>357</v>
      </c>
      <c r="B22" s="208"/>
      <c r="C22" s="29"/>
      <c r="D22" s="398"/>
      <c r="E22" s="29"/>
      <c r="F22" s="409"/>
    </row>
    <row r="23" spans="1:7" ht="13.5" customHeight="1">
      <c r="A23" s="184" t="s">
        <v>194</v>
      </c>
      <c r="B23" s="208"/>
      <c r="C23" s="29"/>
      <c r="D23" s="398"/>
      <c r="E23" s="29"/>
      <c r="F23" s="409"/>
    </row>
    <row r="24" spans="1:7" ht="13.5" customHeight="1">
      <c r="A24" s="196" t="s">
        <v>193</v>
      </c>
      <c r="B24" s="208"/>
      <c r="C24" s="29"/>
      <c r="D24" s="398"/>
      <c r="E24" s="29"/>
      <c r="F24" s="409"/>
    </row>
    <row r="25" spans="1:7" ht="13.5" customHeight="1">
      <c r="A25" s="184" t="s">
        <v>192</v>
      </c>
      <c r="B25" s="208"/>
      <c r="C25" s="29"/>
      <c r="D25" s="398"/>
      <c r="E25" s="29"/>
      <c r="F25" s="409"/>
    </row>
    <row r="26" spans="1:7" ht="13.5" customHeight="1">
      <c r="A26" s="184" t="s">
        <v>191</v>
      </c>
      <c r="B26" s="208"/>
      <c r="C26" s="29">
        <v>2186099</v>
      </c>
      <c r="D26" s="398"/>
      <c r="E26" s="29">
        <v>2186099</v>
      </c>
      <c r="F26" s="409">
        <f t="shared" si="0"/>
        <v>1</v>
      </c>
    </row>
    <row r="27" spans="1:7" ht="13.5" customHeight="1">
      <c r="A27" s="184" t="s">
        <v>190</v>
      </c>
      <c r="B27" s="208">
        <v>357173684</v>
      </c>
      <c r="C27" s="29">
        <v>376595413</v>
      </c>
      <c r="D27" s="398"/>
      <c r="E27" s="29">
        <v>376595413</v>
      </c>
      <c r="F27" s="409">
        <f t="shared" si="0"/>
        <v>1</v>
      </c>
    </row>
    <row r="28" spans="1:7" s="214" customFormat="1" ht="13.5" customHeight="1">
      <c r="A28" s="216" t="s">
        <v>189</v>
      </c>
      <c r="B28" s="215"/>
      <c r="C28" s="29"/>
      <c r="D28" s="398"/>
      <c r="E28" s="29"/>
      <c r="F28" s="409"/>
      <c r="G28" s="257"/>
    </row>
    <row r="29" spans="1:7" ht="13.5" customHeight="1">
      <c r="A29" s="193" t="s">
        <v>218</v>
      </c>
      <c r="B29" s="191">
        <f>SUM(B5:B28)</f>
        <v>582556684</v>
      </c>
      <c r="C29" s="191">
        <f t="shared" ref="C29:E29" si="1">SUM(C5:C28)</f>
        <v>609172961</v>
      </c>
      <c r="D29" s="191">
        <f t="shared" si="1"/>
        <v>0</v>
      </c>
      <c r="E29" s="191">
        <f t="shared" si="1"/>
        <v>584025405</v>
      </c>
      <c r="F29" s="409">
        <f t="shared" si="0"/>
        <v>0.9587185288744291</v>
      </c>
    </row>
    <row r="30" spans="1:7" ht="13.5" customHeight="1">
      <c r="A30" s="193" t="s">
        <v>222</v>
      </c>
      <c r="B30" s="208"/>
      <c r="D30" s="187"/>
      <c r="E30" s="353"/>
      <c r="F30" s="409"/>
    </row>
    <row r="31" spans="1:7" ht="13.5" customHeight="1">
      <c r="A31" s="197" t="s">
        <v>211</v>
      </c>
      <c r="B31" s="208"/>
      <c r="D31" s="187"/>
      <c r="E31" s="353"/>
      <c r="F31" s="409"/>
    </row>
    <row r="32" spans="1:7" ht="13.5" customHeight="1">
      <c r="A32" s="184" t="s">
        <v>210</v>
      </c>
      <c r="B32" s="208"/>
      <c r="D32" s="187"/>
      <c r="E32" s="353"/>
      <c r="F32" s="409"/>
    </row>
    <row r="33" spans="1:7" ht="13.5" customHeight="1">
      <c r="A33" s="184" t="s">
        <v>209</v>
      </c>
      <c r="B33" s="208">
        <v>9496865</v>
      </c>
      <c r="C33" s="29">
        <v>9620405</v>
      </c>
      <c r="D33" s="398"/>
      <c r="E33" s="29">
        <v>9620405</v>
      </c>
      <c r="F33" s="409">
        <f t="shared" si="0"/>
        <v>1</v>
      </c>
    </row>
    <row r="34" spans="1:7" ht="13.5" customHeight="1">
      <c r="A34" s="184" t="s">
        <v>208</v>
      </c>
      <c r="B34" s="208"/>
      <c r="C34" s="29"/>
      <c r="D34" s="398"/>
      <c r="E34" s="29"/>
      <c r="F34" s="409"/>
    </row>
    <row r="35" spans="1:7" ht="13.5" customHeight="1">
      <c r="A35" s="201" t="s">
        <v>207</v>
      </c>
      <c r="B35" s="208">
        <v>7000000</v>
      </c>
      <c r="C35" s="29">
        <v>7737545</v>
      </c>
      <c r="D35" s="398"/>
      <c r="E35" s="29">
        <v>7356858</v>
      </c>
      <c r="F35" s="409">
        <f t="shared" si="0"/>
        <v>0.95080002765735128</v>
      </c>
    </row>
    <row r="36" spans="1:7" ht="13.5" customHeight="1">
      <c r="A36" s="201" t="s">
        <v>206</v>
      </c>
      <c r="B36" s="208">
        <v>25740000</v>
      </c>
      <c r="C36" s="29">
        <v>36859632</v>
      </c>
      <c r="D36" s="398"/>
      <c r="E36" s="29">
        <v>35842373</v>
      </c>
      <c r="F36" s="409">
        <f t="shared" si="0"/>
        <v>0.97240181345272247</v>
      </c>
    </row>
    <row r="37" spans="1:7" ht="13.5" customHeight="1">
      <c r="A37" s="201" t="s">
        <v>205</v>
      </c>
      <c r="B37" s="208">
        <v>750000</v>
      </c>
      <c r="C37" s="29">
        <v>1690777</v>
      </c>
      <c r="D37" s="398"/>
      <c r="E37" s="29">
        <v>1470251</v>
      </c>
      <c r="F37" s="409">
        <f t="shared" si="0"/>
        <v>0.86957120897670126</v>
      </c>
    </row>
    <row r="38" spans="1:7" ht="13.5" customHeight="1">
      <c r="A38" s="184" t="s">
        <v>204</v>
      </c>
      <c r="B38" s="208"/>
      <c r="C38" s="29"/>
      <c r="D38" s="398"/>
      <c r="E38" s="399"/>
      <c r="F38" s="409"/>
    </row>
    <row r="39" spans="1:7" ht="13.5" customHeight="1">
      <c r="A39" s="184" t="s">
        <v>203</v>
      </c>
      <c r="B39" s="208"/>
      <c r="C39" s="29"/>
      <c r="D39" s="398"/>
      <c r="E39" s="399"/>
      <c r="F39" s="409"/>
    </row>
    <row r="40" spans="1:7" ht="13.5" customHeight="1">
      <c r="A40" s="184" t="s">
        <v>202</v>
      </c>
      <c r="B40" s="208">
        <v>9244000</v>
      </c>
      <c r="C40" s="29">
        <v>10872707</v>
      </c>
      <c r="D40" s="398"/>
      <c r="E40" s="399">
        <v>10574526</v>
      </c>
      <c r="F40" s="409">
        <f t="shared" si="0"/>
        <v>0.97257527495222673</v>
      </c>
    </row>
    <row r="41" spans="1:7" ht="13.5" customHeight="1">
      <c r="A41" s="184" t="s">
        <v>201</v>
      </c>
      <c r="B41" s="208">
        <v>4501000</v>
      </c>
      <c r="C41" s="29">
        <v>12320000</v>
      </c>
      <c r="D41" s="398"/>
      <c r="E41" s="399">
        <v>8367000</v>
      </c>
      <c r="F41" s="409">
        <f t="shared" si="0"/>
        <v>0.67913961038961035</v>
      </c>
    </row>
    <row r="42" spans="1:7" ht="13.5" customHeight="1">
      <c r="A42" s="184" t="s">
        <v>200</v>
      </c>
      <c r="B42" s="208"/>
      <c r="C42" s="29"/>
      <c r="D42" s="398"/>
      <c r="E42" s="399">
        <v>1</v>
      </c>
      <c r="F42" s="409"/>
    </row>
    <row r="43" spans="1:7" ht="13.5" customHeight="1">
      <c r="A43" s="201" t="s">
        <v>199</v>
      </c>
      <c r="B43" s="208"/>
      <c r="C43" s="29"/>
      <c r="D43" s="398"/>
      <c r="E43" s="399"/>
      <c r="F43" s="409"/>
    </row>
    <row r="44" spans="1:7" s="210" customFormat="1" ht="13.5" customHeight="1">
      <c r="A44" s="194" t="s">
        <v>198</v>
      </c>
      <c r="B44" s="211"/>
      <c r="C44" s="403">
        <v>112377</v>
      </c>
      <c r="D44" s="404"/>
      <c r="E44" s="405">
        <v>112377</v>
      </c>
      <c r="F44" s="409">
        <f t="shared" si="0"/>
        <v>1</v>
      </c>
      <c r="G44" s="258"/>
    </row>
    <row r="45" spans="1:7" s="210" customFormat="1" ht="13.5" customHeight="1">
      <c r="A45" s="194" t="s">
        <v>197</v>
      </c>
      <c r="B45" s="211"/>
      <c r="C45" s="403"/>
      <c r="D45" s="404"/>
      <c r="E45" s="405">
        <v>2150</v>
      </c>
      <c r="F45" s="409"/>
      <c r="G45" s="258"/>
    </row>
    <row r="46" spans="1:7" s="210" customFormat="1" ht="13.5" customHeight="1">
      <c r="A46" s="194" t="s">
        <v>196</v>
      </c>
      <c r="B46" s="211"/>
      <c r="C46" s="403"/>
      <c r="D46" s="404"/>
      <c r="E46" s="405">
        <v>102362</v>
      </c>
      <c r="F46" s="409"/>
      <c r="G46" s="258"/>
    </row>
    <row r="47" spans="1:7" s="210" customFormat="1" ht="13.5" customHeight="1">
      <c r="A47" s="201" t="s">
        <v>195</v>
      </c>
      <c r="B47" s="211"/>
      <c r="C47" s="403"/>
      <c r="D47" s="404"/>
      <c r="E47" s="405"/>
      <c r="F47" s="409"/>
      <c r="G47" s="258"/>
    </row>
    <row r="48" spans="1:7" s="210" customFormat="1" ht="13.5" customHeight="1">
      <c r="A48" s="201" t="s">
        <v>194</v>
      </c>
      <c r="B48" s="211"/>
      <c r="C48" s="403"/>
      <c r="D48" s="404"/>
      <c r="E48" s="405"/>
      <c r="F48" s="409"/>
      <c r="G48" s="258"/>
    </row>
    <row r="49" spans="1:7" s="210" customFormat="1" ht="13.5" customHeight="1">
      <c r="A49" s="201" t="s">
        <v>193</v>
      </c>
      <c r="B49" s="211"/>
      <c r="C49" s="403"/>
      <c r="D49" s="404"/>
      <c r="E49" s="405"/>
      <c r="F49" s="409"/>
      <c r="G49" s="258"/>
    </row>
    <row r="50" spans="1:7" s="210" customFormat="1" ht="13.5" customHeight="1">
      <c r="A50" s="184" t="s">
        <v>192</v>
      </c>
      <c r="B50" s="211"/>
      <c r="C50" s="403"/>
      <c r="D50" s="404"/>
      <c r="E50" s="405"/>
      <c r="F50" s="409"/>
      <c r="G50" s="258"/>
    </row>
    <row r="51" spans="1:7" s="210" customFormat="1" ht="13.5" customHeight="1">
      <c r="A51" s="184" t="s">
        <v>191</v>
      </c>
      <c r="B51" s="211"/>
      <c r="C51" s="403">
        <v>2527329</v>
      </c>
      <c r="D51" s="404"/>
      <c r="E51" s="405">
        <v>2527329</v>
      </c>
      <c r="F51" s="409">
        <f t="shared" si="0"/>
        <v>1</v>
      </c>
      <c r="G51" s="258"/>
    </row>
    <row r="52" spans="1:7" s="210" customFormat="1" ht="13.5" customHeight="1">
      <c r="A52" s="184" t="s">
        <v>190</v>
      </c>
      <c r="B52" s="213">
        <v>366594516</v>
      </c>
      <c r="C52" s="403">
        <v>428865582</v>
      </c>
      <c r="D52" s="404"/>
      <c r="E52" s="405">
        <v>428865682</v>
      </c>
      <c r="F52" s="409">
        <f t="shared" si="0"/>
        <v>1.0000002331732929</v>
      </c>
      <c r="G52" s="258"/>
    </row>
    <row r="53" spans="1:7" s="210" customFormat="1" ht="13.5" customHeight="1">
      <c r="A53" s="184" t="s">
        <v>189</v>
      </c>
      <c r="B53" s="212"/>
      <c r="C53" s="400"/>
      <c r="D53" s="401"/>
      <c r="E53" s="402"/>
      <c r="F53" s="409"/>
      <c r="G53" s="258"/>
    </row>
    <row r="54" spans="1:7" s="210" customFormat="1" ht="13.5" customHeight="1">
      <c r="A54" s="193" t="s">
        <v>218</v>
      </c>
      <c r="B54" s="385">
        <f>SUM(B31:B53)</f>
        <v>423326381</v>
      </c>
      <c r="C54" s="385">
        <f>SUM(C31:C53)</f>
        <v>510606354</v>
      </c>
      <c r="D54" s="385">
        <f>SUM(D31:D53)</f>
        <v>0</v>
      </c>
      <c r="E54" s="385">
        <f>SUM(E31:E53)</f>
        <v>504841314</v>
      </c>
      <c r="F54" s="409">
        <f t="shared" si="0"/>
        <v>0.98870942369824089</v>
      </c>
      <c r="G54" s="258"/>
    </row>
    <row r="55" spans="1:7" s="210" customFormat="1" ht="13.5" customHeight="1">
      <c r="A55" s="193" t="s">
        <v>221</v>
      </c>
      <c r="B55" s="212"/>
      <c r="C55" s="400"/>
      <c r="D55" s="401"/>
      <c r="E55" s="402"/>
      <c r="F55" s="409"/>
      <c r="G55" s="258"/>
    </row>
    <row r="56" spans="1:7" s="210" customFormat="1" ht="13.5" customHeight="1">
      <c r="A56" s="197" t="s">
        <v>211</v>
      </c>
      <c r="B56" s="212"/>
      <c r="C56" s="410"/>
      <c r="D56" s="411"/>
      <c r="E56" s="410"/>
      <c r="F56" s="409"/>
      <c r="G56" s="258"/>
    </row>
    <row r="57" spans="1:7" s="210" customFormat="1" ht="13.5" customHeight="1">
      <c r="A57" s="184" t="s">
        <v>210</v>
      </c>
      <c r="B57" s="212"/>
      <c r="C57" s="225">
        <v>3312283</v>
      </c>
      <c r="D57" s="412"/>
      <c r="E57" s="225">
        <v>3312283</v>
      </c>
      <c r="F57" s="409">
        <f t="shared" si="0"/>
        <v>1</v>
      </c>
      <c r="G57" s="258"/>
    </row>
    <row r="58" spans="1:7" s="210" customFormat="1" ht="13.5" customHeight="1">
      <c r="A58" s="184" t="s">
        <v>209</v>
      </c>
      <c r="B58" s="212"/>
      <c r="C58" s="225"/>
      <c r="D58" s="412"/>
      <c r="E58" s="225"/>
      <c r="F58" s="409"/>
      <c r="G58" s="258"/>
    </row>
    <row r="59" spans="1:7" s="210" customFormat="1" ht="13.5" customHeight="1">
      <c r="A59" s="184" t="s">
        <v>208</v>
      </c>
      <c r="B59" s="212"/>
      <c r="C59" s="225"/>
      <c r="D59" s="412"/>
      <c r="E59" s="225"/>
      <c r="F59" s="409"/>
      <c r="G59" s="258"/>
    </row>
    <row r="60" spans="1:7" s="210" customFormat="1" ht="13.5" customHeight="1">
      <c r="A60" s="201" t="s">
        <v>207</v>
      </c>
      <c r="B60" s="212"/>
      <c r="C60" s="225"/>
      <c r="D60" s="412"/>
      <c r="E60" s="225"/>
      <c r="F60" s="409"/>
      <c r="G60" s="258"/>
    </row>
    <row r="61" spans="1:7" s="210" customFormat="1" ht="13.5" customHeight="1">
      <c r="A61" s="201" t="s">
        <v>206</v>
      </c>
      <c r="B61" s="212"/>
      <c r="C61" s="225">
        <v>777167</v>
      </c>
      <c r="D61" s="412"/>
      <c r="E61" s="225">
        <v>777167</v>
      </c>
      <c r="F61" s="409">
        <f t="shared" si="0"/>
        <v>1</v>
      </c>
      <c r="G61" s="258"/>
    </row>
    <row r="62" spans="1:7" s="210" customFormat="1" ht="13.5" customHeight="1">
      <c r="A62" s="201" t="s">
        <v>205</v>
      </c>
      <c r="B62" s="213">
        <v>9085000</v>
      </c>
      <c r="C62" s="225">
        <v>8304705</v>
      </c>
      <c r="D62" s="412"/>
      <c r="E62" s="225">
        <v>6990439</v>
      </c>
      <c r="F62" s="409">
        <f t="shared" si="0"/>
        <v>0.84174440874179157</v>
      </c>
      <c r="G62" s="258"/>
    </row>
    <row r="63" spans="1:7" s="210" customFormat="1" ht="13.5" customHeight="1">
      <c r="A63" s="184" t="s">
        <v>204</v>
      </c>
      <c r="B63" s="212"/>
      <c r="C63" s="225"/>
      <c r="D63" s="412"/>
      <c r="E63" s="225"/>
      <c r="F63" s="409"/>
      <c r="G63" s="258"/>
    </row>
    <row r="64" spans="1:7" s="210" customFormat="1" ht="13.5" customHeight="1">
      <c r="A64" s="184" t="s">
        <v>203</v>
      </c>
      <c r="B64" s="212"/>
      <c r="C64" s="225"/>
      <c r="D64" s="412"/>
      <c r="E64" s="225"/>
      <c r="F64" s="409"/>
      <c r="G64" s="258"/>
    </row>
    <row r="65" spans="1:7" s="210" customFormat="1" ht="13.5" customHeight="1">
      <c r="A65" s="184" t="s">
        <v>202</v>
      </c>
      <c r="B65" s="212"/>
      <c r="C65" s="225"/>
      <c r="D65" s="412"/>
      <c r="E65" s="225"/>
      <c r="F65" s="409"/>
      <c r="G65" s="258"/>
    </row>
    <row r="66" spans="1:7" s="210" customFormat="1" ht="13.5" customHeight="1">
      <c r="A66" s="184" t="s">
        <v>201</v>
      </c>
      <c r="B66" s="212"/>
      <c r="C66" s="225"/>
      <c r="D66" s="412"/>
      <c r="E66" s="225"/>
      <c r="F66" s="409"/>
      <c r="G66" s="258"/>
    </row>
    <row r="67" spans="1:7" s="210" customFormat="1" ht="13.5" customHeight="1">
      <c r="A67" s="184" t="s">
        <v>200</v>
      </c>
      <c r="B67" s="212"/>
      <c r="C67" s="225">
        <v>2</v>
      </c>
      <c r="D67" s="412"/>
      <c r="E67" s="225">
        <v>2</v>
      </c>
      <c r="F67" s="409">
        <f t="shared" si="0"/>
        <v>1</v>
      </c>
      <c r="G67" s="258"/>
    </row>
    <row r="68" spans="1:7" s="210" customFormat="1" ht="13.5" customHeight="1">
      <c r="A68" s="201" t="s">
        <v>199</v>
      </c>
      <c r="B68" s="212"/>
      <c r="C68" s="225"/>
      <c r="D68" s="412"/>
      <c r="E68" s="225"/>
      <c r="F68" s="409"/>
      <c r="G68" s="258"/>
    </row>
    <row r="69" spans="1:7" s="210" customFormat="1" ht="13.5" customHeight="1">
      <c r="A69" s="194" t="s">
        <v>198</v>
      </c>
      <c r="B69" s="212"/>
      <c r="C69" s="225">
        <v>25000</v>
      </c>
      <c r="D69" s="412"/>
      <c r="E69" s="225">
        <v>25000</v>
      </c>
      <c r="F69" s="409">
        <f t="shared" si="0"/>
        <v>1</v>
      </c>
      <c r="G69" s="258"/>
    </row>
    <row r="70" spans="1:7" s="210" customFormat="1" ht="13.5" customHeight="1">
      <c r="A70" s="194" t="s">
        <v>197</v>
      </c>
      <c r="B70" s="212"/>
      <c r="C70" s="225">
        <v>12427126</v>
      </c>
      <c r="D70" s="412"/>
      <c r="E70" s="225">
        <v>3837126</v>
      </c>
      <c r="F70" s="409">
        <f t="shared" si="0"/>
        <v>0.30877018547973201</v>
      </c>
      <c r="G70" s="258"/>
    </row>
    <row r="71" spans="1:7" s="210" customFormat="1" ht="13.5" customHeight="1">
      <c r="A71" s="194" t="s">
        <v>196</v>
      </c>
      <c r="B71" s="212"/>
      <c r="C71" s="225"/>
      <c r="D71" s="412"/>
      <c r="E71" s="225"/>
      <c r="F71" s="409"/>
      <c r="G71" s="258"/>
    </row>
    <row r="72" spans="1:7" s="210" customFormat="1" ht="13.5" customHeight="1">
      <c r="A72" s="201" t="s">
        <v>195</v>
      </c>
      <c r="B72" s="212"/>
      <c r="C72" s="225">
        <v>1119426</v>
      </c>
      <c r="D72" s="412"/>
      <c r="E72" s="225">
        <v>1119426</v>
      </c>
      <c r="F72" s="409">
        <f t="shared" ref="F72:F135" si="2">SUM(E72/C72)</f>
        <v>1</v>
      </c>
      <c r="G72" s="258"/>
    </row>
    <row r="73" spans="1:7" s="210" customFormat="1" ht="13.5" customHeight="1">
      <c r="A73" s="201" t="s">
        <v>194</v>
      </c>
      <c r="B73" s="212"/>
      <c r="C73" s="225"/>
      <c r="D73" s="412"/>
      <c r="E73" s="225"/>
      <c r="F73" s="409"/>
      <c r="G73" s="258"/>
    </row>
    <row r="74" spans="1:7" s="210" customFormat="1" ht="13.5" customHeight="1">
      <c r="A74" s="201" t="s">
        <v>193</v>
      </c>
      <c r="B74" s="212"/>
      <c r="C74" s="225"/>
      <c r="D74" s="412"/>
      <c r="E74" s="225"/>
      <c r="F74" s="409"/>
      <c r="G74" s="258"/>
    </row>
    <row r="75" spans="1:7" s="210" customFormat="1" ht="13.5" customHeight="1">
      <c r="A75" s="184" t="s">
        <v>192</v>
      </c>
      <c r="B75" s="212"/>
      <c r="C75" s="225"/>
      <c r="D75" s="412"/>
      <c r="E75" s="225"/>
      <c r="F75" s="409"/>
      <c r="G75" s="258"/>
    </row>
    <row r="76" spans="1:7" s="210" customFormat="1" ht="13.5" customHeight="1">
      <c r="A76" s="184" t="s">
        <v>191</v>
      </c>
      <c r="B76" s="212"/>
      <c r="C76" s="225">
        <v>1194263</v>
      </c>
      <c r="D76" s="412"/>
      <c r="E76" s="225">
        <v>1194263</v>
      </c>
      <c r="F76" s="409">
        <f t="shared" si="2"/>
        <v>1</v>
      </c>
      <c r="G76" s="258"/>
    </row>
    <row r="77" spans="1:7" s="210" customFormat="1" ht="13.5" customHeight="1">
      <c r="A77" s="184" t="s">
        <v>190</v>
      </c>
      <c r="B77" s="213">
        <v>475278979</v>
      </c>
      <c r="C77" s="225">
        <v>506441043</v>
      </c>
      <c r="D77" s="412"/>
      <c r="E77" s="225">
        <v>506441043</v>
      </c>
      <c r="F77" s="409">
        <f t="shared" si="2"/>
        <v>1</v>
      </c>
      <c r="G77" s="258"/>
    </row>
    <row r="78" spans="1:7" s="210" customFormat="1" ht="13.5" customHeight="1">
      <c r="A78" s="184" t="s">
        <v>189</v>
      </c>
      <c r="B78" s="212"/>
      <c r="C78" s="410"/>
      <c r="D78" s="411"/>
      <c r="E78" s="410"/>
      <c r="F78" s="409"/>
      <c r="G78" s="258"/>
    </row>
    <row r="79" spans="1:7" s="210" customFormat="1" ht="13.5" customHeight="1">
      <c r="A79" s="193" t="s">
        <v>218</v>
      </c>
      <c r="B79" s="385">
        <f>SUM(B56:B78)</f>
        <v>484363979</v>
      </c>
      <c r="C79" s="385">
        <f t="shared" ref="C79:E79" si="3">SUM(C56:C78)</f>
        <v>533601015</v>
      </c>
      <c r="D79" s="385">
        <f t="shared" si="3"/>
        <v>0</v>
      </c>
      <c r="E79" s="385">
        <f t="shared" si="3"/>
        <v>523696749</v>
      </c>
      <c r="F79" s="409">
        <f t="shared" si="2"/>
        <v>0.98143881716566828</v>
      </c>
      <c r="G79" s="258"/>
    </row>
    <row r="80" spans="1:7" s="210" customFormat="1" ht="13.5" customHeight="1">
      <c r="A80" s="193" t="s">
        <v>220</v>
      </c>
      <c r="B80" s="212"/>
      <c r="D80" s="258"/>
      <c r="E80" s="355"/>
      <c r="F80" s="409"/>
      <c r="G80" s="258"/>
    </row>
    <row r="81" spans="1:7" s="210" customFormat="1" ht="13.5" customHeight="1">
      <c r="A81" s="197" t="s">
        <v>211</v>
      </c>
      <c r="B81" s="212"/>
      <c r="C81" s="225"/>
      <c r="D81" s="412"/>
      <c r="E81" s="225"/>
      <c r="F81" s="409"/>
      <c r="G81" s="258"/>
    </row>
    <row r="82" spans="1:7" s="210" customFormat="1" ht="13.5" customHeight="1">
      <c r="A82" s="184" t="s">
        <v>210</v>
      </c>
      <c r="B82" s="213"/>
      <c r="C82" s="225">
        <v>61919227</v>
      </c>
      <c r="D82" s="412"/>
      <c r="E82" s="225">
        <v>61919227</v>
      </c>
      <c r="F82" s="409">
        <f t="shared" si="2"/>
        <v>1</v>
      </c>
      <c r="G82" s="258"/>
    </row>
    <row r="83" spans="1:7" s="210" customFormat="1" ht="13.5" customHeight="1">
      <c r="A83" s="184" t="s">
        <v>209</v>
      </c>
      <c r="B83" s="212"/>
      <c r="C83" s="225"/>
      <c r="D83" s="412"/>
      <c r="E83" s="225"/>
      <c r="F83" s="409"/>
      <c r="G83" s="258"/>
    </row>
    <row r="84" spans="1:7" s="210" customFormat="1" ht="13.5" customHeight="1">
      <c r="A84" s="184" t="s">
        <v>208</v>
      </c>
      <c r="B84" s="211"/>
      <c r="C84" s="225"/>
      <c r="D84" s="412"/>
      <c r="E84" s="225"/>
      <c r="F84" s="409"/>
      <c r="G84" s="258"/>
    </row>
    <row r="85" spans="1:7" s="210" customFormat="1" ht="13.5" customHeight="1">
      <c r="A85" s="201" t="s">
        <v>207</v>
      </c>
      <c r="B85" s="204"/>
      <c r="C85" s="225"/>
      <c r="D85" s="412"/>
      <c r="E85" s="225"/>
      <c r="F85" s="409"/>
      <c r="G85" s="258"/>
    </row>
    <row r="86" spans="1:7" ht="13.5" customHeight="1">
      <c r="A86" s="201" t="s">
        <v>206</v>
      </c>
      <c r="B86" s="208">
        <v>4350000</v>
      </c>
      <c r="C86" s="225">
        <v>6093796</v>
      </c>
      <c r="D86" s="412"/>
      <c r="E86" s="225">
        <v>5761576</v>
      </c>
      <c r="F86" s="409">
        <f t="shared" si="2"/>
        <v>0.94548225769290606</v>
      </c>
    </row>
    <row r="87" spans="1:7" ht="13.5" customHeight="1">
      <c r="A87" s="201" t="s">
        <v>205</v>
      </c>
      <c r="B87" s="208"/>
      <c r="C87" s="225">
        <v>2724138</v>
      </c>
      <c r="D87" s="412"/>
      <c r="E87" s="225">
        <v>2724138</v>
      </c>
      <c r="F87" s="409">
        <f t="shared" si="2"/>
        <v>1</v>
      </c>
    </row>
    <row r="88" spans="1:7" ht="13.5" customHeight="1">
      <c r="A88" s="184" t="s">
        <v>204</v>
      </c>
      <c r="B88" s="208"/>
      <c r="C88" s="225"/>
      <c r="D88" s="412"/>
      <c r="E88" s="225"/>
      <c r="F88" s="409"/>
    </row>
    <row r="89" spans="1:7" ht="13.5" customHeight="1">
      <c r="A89" s="184" t="s">
        <v>203</v>
      </c>
      <c r="B89" s="208"/>
      <c r="C89" s="225"/>
      <c r="D89" s="412"/>
      <c r="E89" s="225"/>
      <c r="F89" s="409"/>
    </row>
    <row r="90" spans="1:7" ht="13.5" customHeight="1">
      <c r="A90" s="184" t="s">
        <v>202</v>
      </c>
      <c r="B90" s="208">
        <v>1175000</v>
      </c>
      <c r="C90" s="225">
        <v>2380832</v>
      </c>
      <c r="D90" s="412"/>
      <c r="E90" s="225">
        <v>2291132</v>
      </c>
      <c r="F90" s="409">
        <f t="shared" si="2"/>
        <v>0.96232409510624861</v>
      </c>
    </row>
    <row r="91" spans="1:7" ht="13.5" customHeight="1">
      <c r="A91" s="184" t="s">
        <v>201</v>
      </c>
      <c r="B91" s="208">
        <v>5083000</v>
      </c>
      <c r="C91" s="225">
        <v>5748000</v>
      </c>
      <c r="D91" s="412"/>
      <c r="E91" s="225">
        <v>5516000</v>
      </c>
      <c r="F91" s="409">
        <f t="shared" si="2"/>
        <v>0.9596381350034795</v>
      </c>
    </row>
    <row r="92" spans="1:7" ht="13.5" customHeight="1">
      <c r="A92" s="184" t="s">
        <v>200</v>
      </c>
      <c r="B92" s="208"/>
      <c r="C92" s="225">
        <v>51</v>
      </c>
      <c r="D92" s="412"/>
      <c r="E92" s="225">
        <v>51</v>
      </c>
      <c r="F92" s="409">
        <f t="shared" si="2"/>
        <v>1</v>
      </c>
    </row>
    <row r="93" spans="1:7" ht="13.5" customHeight="1">
      <c r="A93" s="201" t="s">
        <v>199</v>
      </c>
      <c r="B93" s="208"/>
      <c r="C93" s="225"/>
      <c r="D93" s="412"/>
      <c r="E93" s="225"/>
      <c r="F93" s="409"/>
    </row>
    <row r="94" spans="1:7" ht="13.5" customHeight="1">
      <c r="A94" s="194" t="s">
        <v>198</v>
      </c>
      <c r="B94" s="208"/>
      <c r="C94" s="225"/>
      <c r="D94" s="412"/>
      <c r="E94" s="225"/>
      <c r="F94" s="409"/>
    </row>
    <row r="95" spans="1:7" ht="13.5" customHeight="1">
      <c r="A95" s="194" t="s">
        <v>197</v>
      </c>
      <c r="B95" s="208"/>
      <c r="C95" s="225">
        <v>629463</v>
      </c>
      <c r="D95" s="412"/>
      <c r="E95" s="225">
        <v>629463</v>
      </c>
      <c r="F95" s="409">
        <f t="shared" si="2"/>
        <v>1</v>
      </c>
    </row>
    <row r="96" spans="1:7" ht="13.5" customHeight="1">
      <c r="A96" s="194" t="s">
        <v>196</v>
      </c>
      <c r="B96" s="208"/>
      <c r="C96" s="225"/>
      <c r="D96" s="412"/>
      <c r="E96" s="225"/>
      <c r="F96" s="409"/>
    </row>
    <row r="97" spans="1:6" ht="13.5" customHeight="1">
      <c r="A97" s="201" t="s">
        <v>195</v>
      </c>
      <c r="B97" s="208"/>
      <c r="C97" s="225">
        <v>85000</v>
      </c>
      <c r="D97" s="412"/>
      <c r="E97" s="225">
        <v>85000</v>
      </c>
      <c r="F97" s="409">
        <f t="shared" si="2"/>
        <v>1</v>
      </c>
    </row>
    <row r="98" spans="1:6" ht="13.5" customHeight="1">
      <c r="A98" s="201" t="s">
        <v>194</v>
      </c>
      <c r="B98" s="208"/>
      <c r="C98" s="225"/>
      <c r="D98" s="412"/>
      <c r="E98" s="225"/>
      <c r="F98" s="409"/>
    </row>
    <row r="99" spans="1:6" ht="13.5" customHeight="1">
      <c r="A99" s="201" t="s">
        <v>193</v>
      </c>
      <c r="B99" s="208"/>
      <c r="C99" s="225"/>
      <c r="D99" s="412"/>
      <c r="E99" s="225"/>
      <c r="F99" s="409"/>
    </row>
    <row r="100" spans="1:6" ht="13.5" customHeight="1">
      <c r="A100" s="184" t="s">
        <v>192</v>
      </c>
      <c r="B100" s="208"/>
      <c r="C100" s="225"/>
      <c r="D100" s="412"/>
      <c r="E100" s="225"/>
      <c r="F100" s="409"/>
    </row>
    <row r="101" spans="1:6" ht="13.5" customHeight="1">
      <c r="A101" s="184" t="s">
        <v>191</v>
      </c>
      <c r="B101" s="208"/>
      <c r="C101" s="225">
        <v>61742593</v>
      </c>
      <c r="D101" s="412"/>
      <c r="E101" s="225">
        <v>61742593</v>
      </c>
      <c r="F101" s="409">
        <f t="shared" si="2"/>
        <v>1</v>
      </c>
    </row>
    <row r="102" spans="1:6" ht="13.5" customHeight="1">
      <c r="A102" s="184" t="s">
        <v>190</v>
      </c>
      <c r="B102" s="208">
        <v>77380791</v>
      </c>
      <c r="C102" s="225">
        <v>85730712</v>
      </c>
      <c r="D102" s="412"/>
      <c r="E102" s="225">
        <v>85730712</v>
      </c>
      <c r="F102" s="409">
        <f t="shared" si="2"/>
        <v>1</v>
      </c>
    </row>
    <row r="103" spans="1:6" ht="13.5" customHeight="1">
      <c r="A103" s="184" t="s">
        <v>189</v>
      </c>
      <c r="B103" s="208"/>
      <c r="C103" s="225"/>
      <c r="D103" s="412"/>
      <c r="E103" s="225"/>
      <c r="F103" s="409"/>
    </row>
    <row r="104" spans="1:6" ht="13.5" customHeight="1">
      <c r="A104" s="209" t="s">
        <v>218</v>
      </c>
      <c r="B104" s="191">
        <f>SUM(B81:B103)</f>
        <v>87988791</v>
      </c>
      <c r="C104" s="191">
        <f t="shared" ref="C104:E104" si="4">SUM(C81:C103)</f>
        <v>227053812</v>
      </c>
      <c r="D104" s="191">
        <f t="shared" si="4"/>
        <v>0</v>
      </c>
      <c r="E104" s="191">
        <f t="shared" si="4"/>
        <v>226399892</v>
      </c>
      <c r="F104" s="409">
        <f t="shared" si="2"/>
        <v>0.99711997788436157</v>
      </c>
    </row>
    <row r="105" spans="1:6" ht="13.5" customHeight="1">
      <c r="A105" s="193" t="s">
        <v>358</v>
      </c>
      <c r="B105" s="208"/>
      <c r="D105" s="187"/>
      <c r="E105" s="353"/>
      <c r="F105" s="409"/>
    </row>
    <row r="106" spans="1:6" ht="13.5" customHeight="1">
      <c r="A106" s="197" t="s">
        <v>211</v>
      </c>
      <c r="B106" s="208"/>
      <c r="D106" s="187"/>
      <c r="E106" s="353"/>
      <c r="F106" s="409"/>
    </row>
    <row r="107" spans="1:6" ht="13.5" customHeight="1">
      <c r="A107" s="184" t="s">
        <v>210</v>
      </c>
      <c r="B107" s="208">
        <v>3400000</v>
      </c>
      <c r="C107" s="225">
        <v>14097245</v>
      </c>
      <c r="D107" s="187">
        <v>14097245</v>
      </c>
      <c r="E107" s="225">
        <v>14097245</v>
      </c>
      <c r="F107" s="409">
        <f t="shared" si="2"/>
        <v>1</v>
      </c>
    </row>
    <row r="108" spans="1:6" ht="13.5" customHeight="1">
      <c r="A108" s="184" t="s">
        <v>209</v>
      </c>
      <c r="B108" s="208"/>
      <c r="C108" s="225"/>
      <c r="D108" s="187"/>
      <c r="E108" s="225"/>
      <c r="F108" s="409"/>
    </row>
    <row r="109" spans="1:6" ht="13.5" customHeight="1">
      <c r="A109" s="184" t="s">
        <v>208</v>
      </c>
      <c r="B109" s="208"/>
      <c r="C109" s="225"/>
      <c r="D109" s="187"/>
      <c r="E109" s="225"/>
      <c r="F109" s="409"/>
    </row>
    <row r="110" spans="1:6" ht="13.5" customHeight="1">
      <c r="A110" s="201" t="s">
        <v>207</v>
      </c>
      <c r="B110" s="208">
        <v>220000</v>
      </c>
      <c r="C110" s="225">
        <v>227559</v>
      </c>
      <c r="D110" s="187">
        <v>227559</v>
      </c>
      <c r="E110" s="225">
        <v>227559</v>
      </c>
      <c r="F110" s="409">
        <f t="shared" si="2"/>
        <v>1</v>
      </c>
    </row>
    <row r="111" spans="1:6" ht="13.5" customHeight="1">
      <c r="A111" s="201" t="s">
        <v>206</v>
      </c>
      <c r="B111" s="208">
        <v>11075000</v>
      </c>
      <c r="C111" s="225">
        <v>14378953</v>
      </c>
      <c r="D111" s="187">
        <v>13873740</v>
      </c>
      <c r="E111" s="225">
        <v>13873740</v>
      </c>
      <c r="F111" s="409">
        <f t="shared" si="2"/>
        <v>0.96486440980786292</v>
      </c>
    </row>
    <row r="112" spans="1:6" ht="13.5" customHeight="1">
      <c r="A112" s="201" t="s">
        <v>205</v>
      </c>
      <c r="B112" s="208">
        <v>2662000</v>
      </c>
      <c r="C112" s="225">
        <v>3739130</v>
      </c>
      <c r="D112" s="187">
        <v>2901504</v>
      </c>
      <c r="E112" s="225">
        <v>2901504</v>
      </c>
      <c r="F112" s="409">
        <f t="shared" si="2"/>
        <v>0.77598371813764166</v>
      </c>
    </row>
    <row r="113" spans="1:7" s="188" customFormat="1" ht="13.5" customHeight="1">
      <c r="A113" s="184" t="s">
        <v>204</v>
      </c>
      <c r="B113" s="191"/>
      <c r="C113" s="225"/>
      <c r="D113" s="189"/>
      <c r="E113" s="225"/>
      <c r="F113" s="409"/>
      <c r="G113" s="189"/>
    </row>
    <row r="114" spans="1:7" s="188" customFormat="1" ht="13.5" customHeight="1">
      <c r="A114" s="184" t="s">
        <v>203</v>
      </c>
      <c r="B114" s="191"/>
      <c r="C114" s="225"/>
      <c r="D114" s="189"/>
      <c r="E114" s="225"/>
      <c r="F114" s="409"/>
      <c r="G114" s="189"/>
    </row>
    <row r="115" spans="1:7" s="188" customFormat="1" ht="13.5" customHeight="1">
      <c r="A115" s="184" t="s">
        <v>202</v>
      </c>
      <c r="B115" s="208">
        <v>3768000</v>
      </c>
      <c r="C115" s="225">
        <v>4958382</v>
      </c>
      <c r="D115" s="189">
        <v>4590763</v>
      </c>
      <c r="E115" s="225">
        <v>4590763</v>
      </c>
      <c r="F115" s="409">
        <f t="shared" si="2"/>
        <v>0.92585908064364542</v>
      </c>
      <c r="G115" s="189"/>
    </row>
    <row r="116" spans="1:7" ht="13.5" customHeight="1">
      <c r="A116" s="184" t="s">
        <v>201</v>
      </c>
      <c r="B116" s="208">
        <v>9619000</v>
      </c>
      <c r="C116" s="225">
        <v>14156000</v>
      </c>
      <c r="D116" s="187">
        <v>12299000</v>
      </c>
      <c r="E116" s="225">
        <v>12299000</v>
      </c>
      <c r="F116" s="409">
        <f t="shared" si="2"/>
        <v>0.86881887538852787</v>
      </c>
    </row>
    <row r="117" spans="1:7" ht="13.5" customHeight="1">
      <c r="A117" s="184" t="s">
        <v>200</v>
      </c>
      <c r="B117" s="208"/>
      <c r="C117" s="225">
        <v>5</v>
      </c>
      <c r="D117" s="187">
        <v>5</v>
      </c>
      <c r="E117" s="225">
        <v>5</v>
      </c>
      <c r="F117" s="409">
        <f t="shared" si="2"/>
        <v>1</v>
      </c>
    </row>
    <row r="118" spans="1:7" ht="13.5" customHeight="1">
      <c r="A118" s="201" t="s">
        <v>199</v>
      </c>
      <c r="B118" s="208"/>
      <c r="C118" s="225"/>
      <c r="D118" s="187"/>
      <c r="E118" s="225"/>
      <c r="F118" s="409"/>
    </row>
    <row r="119" spans="1:7" s="188" customFormat="1" ht="13.5" customHeight="1">
      <c r="A119" s="194" t="s">
        <v>198</v>
      </c>
      <c r="B119" s="191"/>
      <c r="C119" s="225">
        <v>10000</v>
      </c>
      <c r="D119" s="189">
        <v>10000</v>
      </c>
      <c r="E119" s="225">
        <v>10000</v>
      </c>
      <c r="F119" s="409">
        <f t="shared" si="2"/>
        <v>1</v>
      </c>
      <c r="G119" s="189"/>
    </row>
    <row r="120" spans="1:7" s="188" customFormat="1" ht="13.5" customHeight="1">
      <c r="A120" s="194" t="s">
        <v>197</v>
      </c>
      <c r="B120" s="191"/>
      <c r="C120" s="225">
        <v>10171</v>
      </c>
      <c r="D120" s="189">
        <v>10171</v>
      </c>
      <c r="E120" s="225">
        <v>10171</v>
      </c>
      <c r="F120" s="409">
        <f t="shared" si="2"/>
        <v>1</v>
      </c>
      <c r="G120" s="189"/>
    </row>
    <row r="121" spans="1:7" ht="13.5" customHeight="1">
      <c r="A121" s="194" t="s">
        <v>196</v>
      </c>
      <c r="B121" s="208"/>
      <c r="C121" s="225"/>
      <c r="D121" s="187"/>
      <c r="E121" s="225"/>
      <c r="F121" s="409"/>
    </row>
    <row r="122" spans="1:7" ht="13.5" customHeight="1">
      <c r="A122" s="201" t="s">
        <v>195</v>
      </c>
      <c r="B122" s="208"/>
      <c r="C122" s="225">
        <v>106000</v>
      </c>
      <c r="D122" s="187">
        <v>106000</v>
      </c>
      <c r="E122" s="225">
        <v>106000</v>
      </c>
      <c r="F122" s="409">
        <f t="shared" si="2"/>
        <v>1</v>
      </c>
    </row>
    <row r="123" spans="1:7" ht="13.5" customHeight="1">
      <c r="A123" s="201" t="s">
        <v>194</v>
      </c>
      <c r="B123" s="208"/>
      <c r="C123" s="225"/>
      <c r="D123" s="187">
        <v>0</v>
      </c>
      <c r="E123" s="225">
        <v>0</v>
      </c>
      <c r="F123" s="409"/>
    </row>
    <row r="124" spans="1:7" ht="13.5" customHeight="1">
      <c r="A124" s="201" t="s">
        <v>193</v>
      </c>
      <c r="B124" s="208"/>
      <c r="C124" s="225"/>
      <c r="D124" s="187"/>
      <c r="E124" s="225"/>
      <c r="F124" s="409"/>
    </row>
    <row r="125" spans="1:7" ht="13.5" customHeight="1">
      <c r="A125" s="184" t="s">
        <v>192</v>
      </c>
      <c r="B125" s="208"/>
      <c r="C125" s="225"/>
      <c r="D125" s="187"/>
      <c r="E125" s="225"/>
      <c r="F125" s="409"/>
    </row>
    <row r="126" spans="1:7" ht="13.5" customHeight="1">
      <c r="A126" s="184" t="s">
        <v>191</v>
      </c>
      <c r="B126" s="208"/>
      <c r="C126" s="225">
        <v>8490729</v>
      </c>
      <c r="D126" s="187">
        <v>8490729</v>
      </c>
      <c r="E126" s="225">
        <v>8490729</v>
      </c>
      <c r="F126" s="409">
        <f t="shared" si="2"/>
        <v>1</v>
      </c>
    </row>
    <row r="127" spans="1:7" ht="13.5" customHeight="1">
      <c r="A127" s="184" t="s">
        <v>190</v>
      </c>
      <c r="B127" s="208">
        <v>78501178</v>
      </c>
      <c r="C127" s="225">
        <v>116207827</v>
      </c>
      <c r="D127" s="187">
        <v>116207827</v>
      </c>
      <c r="E127" s="225">
        <v>116207827</v>
      </c>
      <c r="F127" s="409">
        <f t="shared" si="2"/>
        <v>1</v>
      </c>
    </row>
    <row r="128" spans="1:7" ht="13.5" customHeight="1">
      <c r="A128" s="184" t="s">
        <v>189</v>
      </c>
      <c r="B128" s="208"/>
      <c r="C128" s="225"/>
      <c r="D128" s="187"/>
      <c r="E128" s="225"/>
      <c r="F128" s="409"/>
    </row>
    <row r="129" spans="1:6" ht="13.5" customHeight="1">
      <c r="A129" s="193" t="s">
        <v>218</v>
      </c>
      <c r="B129" s="191">
        <f>SUM(B106:B128)</f>
        <v>109245178</v>
      </c>
      <c r="C129" s="191">
        <f t="shared" ref="C129:E129" si="5">SUM(C106:C128)</f>
        <v>176382001</v>
      </c>
      <c r="D129" s="191">
        <f t="shared" si="5"/>
        <v>172814543</v>
      </c>
      <c r="E129" s="191">
        <f t="shared" si="5"/>
        <v>172814543</v>
      </c>
      <c r="F129" s="409">
        <f t="shared" si="2"/>
        <v>0.97977425145550989</v>
      </c>
    </row>
    <row r="130" spans="1:6" ht="13.5" customHeight="1">
      <c r="A130" s="193" t="s">
        <v>219</v>
      </c>
      <c r="B130" s="208"/>
      <c r="D130" s="187"/>
      <c r="E130" s="353"/>
      <c r="F130" s="409"/>
    </row>
    <row r="131" spans="1:6" ht="13.5" customHeight="1">
      <c r="A131" s="197" t="s">
        <v>211</v>
      </c>
      <c r="B131" s="386"/>
      <c r="C131" s="29">
        <v>231999</v>
      </c>
      <c r="D131" s="187"/>
      <c r="E131" s="29">
        <v>231999</v>
      </c>
      <c r="F131" s="409">
        <f t="shared" si="2"/>
        <v>1</v>
      </c>
    </row>
    <row r="132" spans="1:6" ht="13.5" customHeight="1">
      <c r="A132" s="184" t="s">
        <v>210</v>
      </c>
      <c r="B132" s="386"/>
      <c r="D132" s="187"/>
      <c r="E132" s="181"/>
      <c r="F132" s="409"/>
    </row>
    <row r="133" spans="1:6" ht="13.5" customHeight="1">
      <c r="A133" s="184" t="s">
        <v>209</v>
      </c>
      <c r="B133" s="386"/>
      <c r="D133" s="187"/>
      <c r="E133" s="181"/>
      <c r="F133" s="409"/>
    </row>
    <row r="134" spans="1:6" ht="13.5" customHeight="1">
      <c r="A134" s="184" t="s">
        <v>208</v>
      </c>
      <c r="B134" s="208"/>
      <c r="D134" s="187"/>
      <c r="E134" s="181"/>
      <c r="F134" s="409"/>
    </row>
    <row r="135" spans="1:6" ht="13.5" customHeight="1">
      <c r="A135" s="201" t="s">
        <v>207</v>
      </c>
      <c r="B135" s="208">
        <v>2988000</v>
      </c>
      <c r="C135" s="29">
        <v>3124990</v>
      </c>
      <c r="D135" s="187"/>
      <c r="E135" s="29">
        <v>3921650</v>
      </c>
      <c r="F135" s="409">
        <f t="shared" si="2"/>
        <v>1.2549320157824504</v>
      </c>
    </row>
    <row r="136" spans="1:6" ht="13.5" customHeight="1">
      <c r="A136" s="201" t="s">
        <v>206</v>
      </c>
      <c r="B136" s="208"/>
      <c r="D136" s="187"/>
      <c r="E136" s="181"/>
      <c r="F136" s="409"/>
    </row>
    <row r="137" spans="1:6" ht="13.5" customHeight="1">
      <c r="A137" s="201" t="s">
        <v>205</v>
      </c>
      <c r="B137" s="208"/>
      <c r="C137" s="29">
        <v>3878000</v>
      </c>
      <c r="D137" s="187"/>
      <c r="E137" s="29">
        <v>5539998</v>
      </c>
      <c r="F137" s="409">
        <f t="shared" ref="F137:F186" si="6">SUM(E137/C137)</f>
        <v>1.428570912841671</v>
      </c>
    </row>
    <row r="138" spans="1:6" ht="13.5" customHeight="1">
      <c r="A138" s="184" t="s">
        <v>204</v>
      </c>
      <c r="B138" s="208"/>
      <c r="D138" s="187"/>
      <c r="E138" s="181"/>
      <c r="F138" s="409"/>
    </row>
    <row r="139" spans="1:6" ht="13.5" customHeight="1">
      <c r="A139" s="184" t="s">
        <v>203</v>
      </c>
      <c r="B139" s="208">
        <v>70000000</v>
      </c>
      <c r="C139" s="29">
        <v>70000000</v>
      </c>
      <c r="D139" s="187"/>
      <c r="E139" s="29">
        <v>68417570</v>
      </c>
      <c r="F139" s="409">
        <f t="shared" si="6"/>
        <v>0.97739385714285709</v>
      </c>
    </row>
    <row r="140" spans="1:6" ht="13.5" customHeight="1">
      <c r="A140" s="184" t="s">
        <v>202</v>
      </c>
      <c r="B140" s="208">
        <v>807000</v>
      </c>
      <c r="C140" s="29">
        <v>1854060</v>
      </c>
      <c r="D140" s="187"/>
      <c r="E140" s="29">
        <v>1728786</v>
      </c>
      <c r="F140" s="409">
        <f t="shared" si="6"/>
        <v>0.93243260735898514</v>
      </c>
    </row>
    <row r="141" spans="1:6" ht="13.5" customHeight="1">
      <c r="A141" s="184" t="s">
        <v>201</v>
      </c>
      <c r="B141" s="208"/>
      <c r="C141" s="29">
        <v>581000</v>
      </c>
      <c r="D141" s="187"/>
      <c r="E141" s="29">
        <v>1661000</v>
      </c>
      <c r="F141" s="409">
        <f t="shared" si="6"/>
        <v>2.8588640275387265</v>
      </c>
    </row>
    <row r="142" spans="1:6" ht="13.5" customHeight="1">
      <c r="A142" s="184" t="s">
        <v>200</v>
      </c>
      <c r="B142" s="208"/>
      <c r="D142" s="187"/>
      <c r="E142" s="181">
        <v>7</v>
      </c>
      <c r="F142" s="409"/>
    </row>
    <row r="143" spans="1:6" ht="13.5" customHeight="1">
      <c r="A143" s="201" t="s">
        <v>199</v>
      </c>
      <c r="B143" s="208"/>
      <c r="D143" s="187"/>
      <c r="E143" s="181"/>
      <c r="F143" s="409"/>
    </row>
    <row r="144" spans="1:6" ht="13.5" customHeight="1">
      <c r="A144" s="194" t="s">
        <v>198</v>
      </c>
      <c r="B144" s="208"/>
      <c r="D144" s="187"/>
      <c r="E144" s="181"/>
      <c r="F144" s="409"/>
    </row>
    <row r="145" spans="1:6" ht="13.5" customHeight="1">
      <c r="A145" s="194" t="s">
        <v>197</v>
      </c>
      <c r="B145" s="208"/>
      <c r="C145" s="29">
        <v>227596</v>
      </c>
      <c r="D145" s="187"/>
      <c r="E145" s="29">
        <v>233598</v>
      </c>
      <c r="F145" s="409">
        <f t="shared" si="6"/>
        <v>1.0263712894778467</v>
      </c>
    </row>
    <row r="146" spans="1:6" ht="13.5" customHeight="1">
      <c r="A146" s="194" t="s">
        <v>196</v>
      </c>
      <c r="B146" s="208"/>
      <c r="D146" s="187"/>
      <c r="E146" s="181"/>
      <c r="F146" s="409"/>
    </row>
    <row r="147" spans="1:6" ht="13.5" customHeight="1">
      <c r="A147" s="201" t="s">
        <v>195</v>
      </c>
      <c r="B147" s="208"/>
      <c r="D147" s="187"/>
      <c r="E147" s="181"/>
      <c r="F147" s="409"/>
    </row>
    <row r="148" spans="1:6" ht="13.5" customHeight="1">
      <c r="A148" s="201" t="s">
        <v>194</v>
      </c>
      <c r="B148" s="208"/>
      <c r="D148" s="187"/>
      <c r="E148" s="181"/>
      <c r="F148" s="409"/>
    </row>
    <row r="149" spans="1:6" ht="13.5" customHeight="1">
      <c r="A149" s="201" t="s">
        <v>193</v>
      </c>
      <c r="B149" s="208"/>
      <c r="D149" s="187"/>
      <c r="E149" s="181"/>
      <c r="F149" s="409"/>
    </row>
    <row r="150" spans="1:6" ht="13.5" customHeight="1">
      <c r="A150" s="184" t="s">
        <v>192</v>
      </c>
      <c r="B150" s="208"/>
      <c r="D150" s="187"/>
      <c r="E150" s="181"/>
      <c r="F150" s="409"/>
    </row>
    <row r="151" spans="1:6" ht="13.5" customHeight="1">
      <c r="A151" s="184" t="s">
        <v>191</v>
      </c>
      <c r="B151" s="208"/>
      <c r="C151" s="29">
        <v>5090124</v>
      </c>
      <c r="D151" s="187"/>
      <c r="E151" s="29">
        <v>5090124</v>
      </c>
      <c r="F151" s="409">
        <f t="shared" si="6"/>
        <v>1</v>
      </c>
    </row>
    <row r="152" spans="1:6" ht="13.5" customHeight="1">
      <c r="A152" s="184" t="s">
        <v>190</v>
      </c>
      <c r="B152" s="208">
        <v>200713586</v>
      </c>
      <c r="C152" s="29">
        <v>257930145</v>
      </c>
      <c r="D152" s="187"/>
      <c r="E152" s="29">
        <v>257930145</v>
      </c>
      <c r="F152" s="409">
        <f t="shared" si="6"/>
        <v>1</v>
      </c>
    </row>
    <row r="153" spans="1:6" ht="13.5" customHeight="1">
      <c r="A153" s="184" t="s">
        <v>189</v>
      </c>
      <c r="B153" s="386"/>
      <c r="D153" s="187"/>
      <c r="E153" s="181"/>
      <c r="F153" s="409"/>
    </row>
    <row r="154" spans="1:6" ht="13.5" customHeight="1">
      <c r="A154" s="193" t="s">
        <v>218</v>
      </c>
      <c r="B154" s="191">
        <f>SUM(B131:B153)</f>
        <v>274508586</v>
      </c>
      <c r="C154" s="191">
        <f t="shared" ref="C154:E154" si="7">SUM(C131:C153)</f>
        <v>342917914</v>
      </c>
      <c r="D154" s="191">
        <f t="shared" si="7"/>
        <v>0</v>
      </c>
      <c r="E154" s="191">
        <f t="shared" si="7"/>
        <v>344754877</v>
      </c>
      <c r="F154" s="409">
        <f t="shared" si="6"/>
        <v>1.0053568592511617</v>
      </c>
    </row>
    <row r="155" spans="1:6" ht="13.5" customHeight="1">
      <c r="A155" s="193" t="s">
        <v>217</v>
      </c>
      <c r="B155" s="208"/>
      <c r="D155" s="187"/>
      <c r="E155" s="353"/>
      <c r="F155" s="409"/>
    </row>
    <row r="156" spans="1:6" ht="13.5" customHeight="1">
      <c r="A156" s="197" t="s">
        <v>211</v>
      </c>
      <c r="B156" s="208">
        <v>643329183</v>
      </c>
      <c r="C156" s="29">
        <v>733005695</v>
      </c>
      <c r="D156" s="398"/>
      <c r="E156" s="399">
        <v>733005695</v>
      </c>
      <c r="F156" s="409">
        <f t="shared" si="6"/>
        <v>1</v>
      </c>
    </row>
    <row r="157" spans="1:6" ht="13.5" customHeight="1">
      <c r="A157" s="184" t="s">
        <v>210</v>
      </c>
      <c r="B157" s="208"/>
      <c r="C157" s="29"/>
      <c r="D157" s="398"/>
      <c r="E157" s="399"/>
      <c r="F157" s="409"/>
    </row>
    <row r="158" spans="1:6" ht="13.5" customHeight="1">
      <c r="A158" s="184" t="s">
        <v>209</v>
      </c>
      <c r="B158" s="208"/>
      <c r="C158" s="29"/>
      <c r="D158" s="398"/>
      <c r="E158" s="399"/>
      <c r="F158" s="409"/>
    </row>
    <row r="159" spans="1:6" ht="13.5" customHeight="1">
      <c r="A159" s="184" t="s">
        <v>208</v>
      </c>
      <c r="C159" s="29"/>
      <c r="D159" s="398"/>
      <c r="E159" s="399"/>
      <c r="F159" s="409"/>
    </row>
    <row r="160" spans="1:6" ht="13.5" customHeight="1">
      <c r="A160" s="201" t="s">
        <v>207</v>
      </c>
      <c r="B160" s="208">
        <v>8667852</v>
      </c>
      <c r="C160" s="29">
        <v>8667852</v>
      </c>
      <c r="D160" s="398"/>
      <c r="E160" s="29">
        <v>7962934</v>
      </c>
      <c r="F160" s="409">
        <f t="shared" si="6"/>
        <v>0.91867443052788622</v>
      </c>
    </row>
    <row r="161" spans="1:6" ht="13.5" customHeight="1">
      <c r="A161" s="201" t="s">
        <v>206</v>
      </c>
      <c r="B161" s="208">
        <v>20046015</v>
      </c>
      <c r="C161" s="29">
        <v>19997280</v>
      </c>
      <c r="D161" s="398"/>
      <c r="E161" s="29">
        <v>13786271</v>
      </c>
      <c r="F161" s="409">
        <f t="shared" si="6"/>
        <v>0.68940730939407757</v>
      </c>
    </row>
    <row r="162" spans="1:6" ht="13.5" customHeight="1">
      <c r="A162" s="201" t="s">
        <v>205</v>
      </c>
      <c r="B162" s="208">
        <v>1121556</v>
      </c>
      <c r="C162" s="29">
        <v>1641556</v>
      </c>
      <c r="D162" s="398"/>
      <c r="E162" s="29">
        <v>1586335</v>
      </c>
      <c r="F162" s="409">
        <f t="shared" si="6"/>
        <v>0.96636057496667793</v>
      </c>
    </row>
    <row r="163" spans="1:6" ht="13.5" customHeight="1">
      <c r="A163" s="184" t="s">
        <v>204</v>
      </c>
      <c r="B163" s="208"/>
      <c r="C163" s="29"/>
      <c r="D163" s="398"/>
      <c r="E163" s="29"/>
      <c r="F163" s="409"/>
    </row>
    <row r="164" spans="1:6" ht="13.5" customHeight="1">
      <c r="A164" s="184" t="s">
        <v>203</v>
      </c>
      <c r="B164" s="208">
        <v>88604000</v>
      </c>
      <c r="C164" s="29">
        <v>88604000</v>
      </c>
      <c r="D164" s="398"/>
      <c r="E164" s="29">
        <v>84511202</v>
      </c>
      <c r="F164" s="409">
        <f t="shared" si="6"/>
        <v>0.95380797706649811</v>
      </c>
    </row>
    <row r="165" spans="1:6" ht="13.5" customHeight="1">
      <c r="A165" s="184" t="s">
        <v>202</v>
      </c>
      <c r="B165" s="208">
        <v>2076540</v>
      </c>
      <c r="C165" s="29">
        <v>2354415</v>
      </c>
      <c r="D165" s="398"/>
      <c r="E165" s="29">
        <v>1828305</v>
      </c>
      <c r="F165" s="409">
        <f t="shared" si="6"/>
        <v>0.77654321774198687</v>
      </c>
    </row>
    <row r="166" spans="1:6" ht="13.5" customHeight="1">
      <c r="A166" s="184" t="s">
        <v>201</v>
      </c>
      <c r="B166" s="208"/>
      <c r="C166" s="29">
        <v>468000</v>
      </c>
      <c r="D166" s="398"/>
      <c r="E166" s="29">
        <v>468000</v>
      </c>
      <c r="F166" s="409">
        <f t="shared" si="6"/>
        <v>1</v>
      </c>
    </row>
    <row r="167" spans="1:6" ht="13.5" customHeight="1">
      <c r="A167" s="184" t="s">
        <v>200</v>
      </c>
      <c r="B167" s="208"/>
      <c r="C167" s="29"/>
      <c r="D167" s="398"/>
      <c r="E167" s="29"/>
      <c r="F167" s="409"/>
    </row>
    <row r="168" spans="1:6" ht="13.5" customHeight="1">
      <c r="A168" s="201" t="s">
        <v>199</v>
      </c>
      <c r="B168" s="208"/>
      <c r="C168" s="29"/>
      <c r="D168" s="398"/>
      <c r="E168" s="29"/>
      <c r="F168" s="409"/>
    </row>
    <row r="169" spans="1:6" ht="13.5" customHeight="1">
      <c r="A169" s="194" t="s">
        <v>198</v>
      </c>
      <c r="B169" s="208"/>
      <c r="C169" s="29"/>
      <c r="D169" s="398"/>
      <c r="E169" s="29"/>
      <c r="F169" s="409"/>
    </row>
    <row r="170" spans="1:6" ht="13.5" customHeight="1">
      <c r="A170" s="194" t="s">
        <v>197</v>
      </c>
      <c r="B170" s="208"/>
      <c r="C170" s="29">
        <v>23265</v>
      </c>
      <c r="D170" s="398"/>
      <c r="E170" s="29">
        <v>23267</v>
      </c>
      <c r="F170" s="409">
        <f t="shared" si="6"/>
        <v>1.0000859660434129</v>
      </c>
    </row>
    <row r="171" spans="1:6" ht="13.5" customHeight="1">
      <c r="A171" s="194" t="s">
        <v>196</v>
      </c>
      <c r="B171" s="208"/>
      <c r="C171" s="29">
        <v>362205</v>
      </c>
      <c r="D171" s="398"/>
      <c r="E171" s="29">
        <v>362205</v>
      </c>
      <c r="F171" s="409">
        <f t="shared" si="6"/>
        <v>1</v>
      </c>
    </row>
    <row r="172" spans="1:6" ht="13.5" customHeight="1">
      <c r="A172" s="201" t="s">
        <v>195</v>
      </c>
      <c r="B172" s="208"/>
      <c r="C172" s="29">
        <v>60000</v>
      </c>
      <c r="D172" s="398"/>
      <c r="E172" s="29">
        <v>60000</v>
      </c>
      <c r="F172" s="409">
        <f t="shared" si="6"/>
        <v>1</v>
      </c>
    </row>
    <row r="173" spans="1:6" ht="13.5" customHeight="1">
      <c r="A173" s="201" t="s">
        <v>194</v>
      </c>
      <c r="B173" s="208"/>
      <c r="C173" s="29"/>
      <c r="D173" s="398"/>
      <c r="E173" s="29"/>
      <c r="F173" s="409"/>
    </row>
    <row r="174" spans="1:6" ht="13.5" customHeight="1">
      <c r="A174" s="201" t="s">
        <v>193</v>
      </c>
      <c r="B174" s="208"/>
      <c r="C174" s="29"/>
      <c r="D174" s="398"/>
      <c r="E174" s="29"/>
      <c r="F174" s="409"/>
    </row>
    <row r="175" spans="1:6" ht="13.5" customHeight="1">
      <c r="A175" s="184" t="s">
        <v>192</v>
      </c>
      <c r="B175" s="208"/>
      <c r="C175" s="29"/>
      <c r="D175" s="398"/>
      <c r="E175" s="29"/>
      <c r="F175" s="409"/>
    </row>
    <row r="176" spans="1:6" ht="13.5" customHeight="1">
      <c r="A176" s="184" t="s">
        <v>191</v>
      </c>
      <c r="B176" s="208"/>
      <c r="C176" s="29">
        <v>10296510</v>
      </c>
      <c r="D176" s="398"/>
      <c r="E176" s="29">
        <v>10296510</v>
      </c>
      <c r="F176" s="409">
        <f t="shared" si="6"/>
        <v>1</v>
      </c>
    </row>
    <row r="177" spans="1:6" ht="13.5" customHeight="1">
      <c r="A177" s="184" t="s">
        <v>190</v>
      </c>
      <c r="B177" s="208">
        <v>461425869</v>
      </c>
      <c r="C177" s="29">
        <v>556264393</v>
      </c>
      <c r="D177" s="398"/>
      <c r="E177" s="29">
        <v>556264393</v>
      </c>
      <c r="F177" s="409">
        <f t="shared" si="6"/>
        <v>1</v>
      </c>
    </row>
    <row r="178" spans="1:6" ht="13.5" customHeight="1">
      <c r="A178" s="184" t="s">
        <v>189</v>
      </c>
      <c r="B178" s="208"/>
      <c r="C178" s="29"/>
      <c r="D178" s="398"/>
      <c r="E178" s="29"/>
      <c r="F178" s="29"/>
    </row>
    <row r="179" spans="1:6" ht="13.5" customHeight="1">
      <c r="A179" s="193" t="s">
        <v>44</v>
      </c>
      <c r="B179" s="191">
        <f>SUM(B156:B178)</f>
        <v>1225271015</v>
      </c>
      <c r="C179" s="191">
        <f t="shared" ref="C179:E179" si="8">SUM(C156:C178)</f>
        <v>1421745171</v>
      </c>
      <c r="D179" s="191">
        <f t="shared" si="8"/>
        <v>0</v>
      </c>
      <c r="E179" s="191">
        <f t="shared" si="8"/>
        <v>1410155117</v>
      </c>
      <c r="F179" s="409">
        <f t="shared" si="6"/>
        <v>0.99184800888625635</v>
      </c>
    </row>
    <row r="180" spans="1:6" ht="13.5" customHeight="1">
      <c r="A180" s="193" t="s">
        <v>216</v>
      </c>
      <c r="B180" s="208"/>
      <c r="D180" s="187"/>
      <c r="E180" s="353"/>
      <c r="F180" s="409"/>
    </row>
    <row r="181" spans="1:6" ht="13.5" customHeight="1">
      <c r="A181" s="197" t="s">
        <v>211</v>
      </c>
      <c r="B181" s="208"/>
      <c r="C181" s="208">
        <v>6395982</v>
      </c>
      <c r="D181" s="208">
        <v>6395982</v>
      </c>
      <c r="E181" s="208">
        <v>6395982</v>
      </c>
      <c r="F181" s="409">
        <f t="shared" si="6"/>
        <v>1</v>
      </c>
    </row>
    <row r="182" spans="1:6" ht="13.5" customHeight="1">
      <c r="A182" s="184" t="s">
        <v>210</v>
      </c>
      <c r="B182" s="208"/>
      <c r="C182" s="208"/>
      <c r="D182" s="208"/>
      <c r="E182" s="208"/>
      <c r="F182" s="409"/>
    </row>
    <row r="183" spans="1:6" ht="13.5" customHeight="1">
      <c r="A183" s="184" t="s">
        <v>209</v>
      </c>
      <c r="B183" s="208"/>
      <c r="C183" s="208"/>
      <c r="D183" s="208"/>
      <c r="E183" s="208"/>
      <c r="F183" s="409"/>
    </row>
    <row r="184" spans="1:6" ht="13.5" customHeight="1">
      <c r="A184" s="184" t="s">
        <v>208</v>
      </c>
      <c r="B184" s="208"/>
      <c r="C184" s="208"/>
      <c r="D184" s="208"/>
      <c r="E184" s="208"/>
      <c r="F184" s="409"/>
    </row>
    <row r="185" spans="1:6" ht="13.5" customHeight="1">
      <c r="A185" s="201" t="s">
        <v>207</v>
      </c>
      <c r="B185" s="208"/>
      <c r="C185" s="208"/>
      <c r="D185" s="208"/>
      <c r="E185" s="208"/>
      <c r="F185" s="409"/>
    </row>
    <row r="186" spans="1:6" ht="13.5" customHeight="1">
      <c r="A186" s="201" t="s">
        <v>206</v>
      </c>
      <c r="B186" s="208">
        <v>5830000</v>
      </c>
      <c r="C186" s="208">
        <v>5830000</v>
      </c>
      <c r="D186" s="208">
        <v>4491155</v>
      </c>
      <c r="E186" s="208">
        <v>4491155</v>
      </c>
      <c r="F186" s="409">
        <f t="shared" si="6"/>
        <v>0.77035248713550597</v>
      </c>
    </row>
    <row r="187" spans="1:6" ht="13.5" customHeight="1">
      <c r="A187" s="201" t="s">
        <v>205</v>
      </c>
      <c r="B187" s="208"/>
      <c r="C187" s="208"/>
      <c r="D187" s="208"/>
      <c r="E187" s="208"/>
      <c r="F187" s="409"/>
    </row>
    <row r="188" spans="1:6" ht="13.5" customHeight="1">
      <c r="A188" s="184" t="s">
        <v>204</v>
      </c>
      <c r="B188" s="208"/>
      <c r="C188" s="208"/>
      <c r="D188" s="208"/>
      <c r="E188" s="208"/>
      <c r="F188" s="409"/>
    </row>
    <row r="189" spans="1:6" ht="13.5" customHeight="1">
      <c r="A189" s="184" t="s">
        <v>203</v>
      </c>
      <c r="B189" s="208"/>
      <c r="C189" s="208"/>
      <c r="D189" s="208"/>
      <c r="E189" s="208"/>
      <c r="F189" s="409"/>
    </row>
    <row r="190" spans="1:6" ht="13.5" customHeight="1">
      <c r="A190" s="184" t="s">
        <v>202</v>
      </c>
      <c r="B190" s="208"/>
      <c r="C190" s="208"/>
      <c r="D190" s="208"/>
      <c r="E190" s="208"/>
      <c r="F190" s="409"/>
    </row>
    <row r="191" spans="1:6" ht="13.5" customHeight="1">
      <c r="A191" s="184" t="s">
        <v>201</v>
      </c>
      <c r="B191" s="208"/>
      <c r="C191" s="208"/>
      <c r="D191" s="208"/>
      <c r="E191" s="208"/>
      <c r="F191" s="409"/>
    </row>
    <row r="192" spans="1:6" ht="13.5" customHeight="1">
      <c r="A192" s="184" t="s">
        <v>200</v>
      </c>
      <c r="B192" s="208"/>
      <c r="C192" s="208"/>
      <c r="D192" s="208">
        <v>5</v>
      </c>
      <c r="E192" s="208">
        <v>5</v>
      </c>
      <c r="F192" s="409"/>
    </row>
    <row r="193" spans="1:7" ht="13.5" customHeight="1">
      <c r="A193" s="201" t="s">
        <v>199</v>
      </c>
      <c r="B193" s="208"/>
      <c r="C193" s="208"/>
      <c r="D193" s="208"/>
      <c r="E193" s="208"/>
      <c r="F193" s="409"/>
    </row>
    <row r="194" spans="1:7" ht="13.5" customHeight="1">
      <c r="A194" s="194" t="s">
        <v>198</v>
      </c>
      <c r="B194" s="208"/>
      <c r="C194" s="208"/>
      <c r="D194" s="208"/>
      <c r="E194" s="208"/>
      <c r="F194" s="409"/>
    </row>
    <row r="195" spans="1:7" ht="13.5" customHeight="1">
      <c r="A195" s="194" t="s">
        <v>197</v>
      </c>
      <c r="B195" s="208"/>
      <c r="C195" s="208"/>
      <c r="D195" s="208">
        <v>422408</v>
      </c>
      <c r="E195" s="208">
        <v>422408</v>
      </c>
      <c r="F195" s="409"/>
    </row>
    <row r="196" spans="1:7" ht="13.5" customHeight="1">
      <c r="A196" s="194" t="s">
        <v>196</v>
      </c>
      <c r="B196" s="208"/>
      <c r="C196" s="208"/>
      <c r="D196" s="208"/>
      <c r="E196" s="208"/>
      <c r="F196" s="409"/>
    </row>
    <row r="197" spans="1:7" ht="13.5" customHeight="1">
      <c r="A197" s="201" t="s">
        <v>195</v>
      </c>
      <c r="B197" s="208"/>
      <c r="C197" s="208"/>
      <c r="D197" s="208"/>
      <c r="E197" s="208"/>
      <c r="F197" s="409"/>
    </row>
    <row r="198" spans="1:7" ht="13.5" customHeight="1">
      <c r="A198" s="201" t="s">
        <v>194</v>
      </c>
      <c r="B198" s="208"/>
      <c r="C198" s="208"/>
      <c r="D198" s="208"/>
      <c r="E198" s="208"/>
      <c r="F198" s="409"/>
    </row>
    <row r="199" spans="1:7" ht="13.5" customHeight="1">
      <c r="A199" s="201" t="s">
        <v>193</v>
      </c>
      <c r="B199" s="208"/>
      <c r="C199" s="208"/>
      <c r="D199" s="208"/>
      <c r="E199" s="208"/>
      <c r="F199" s="409"/>
    </row>
    <row r="200" spans="1:7" ht="13.5" customHeight="1">
      <c r="A200" s="184" t="s">
        <v>192</v>
      </c>
      <c r="B200" s="208"/>
      <c r="C200" s="208"/>
      <c r="D200" s="208"/>
      <c r="E200" s="208"/>
      <c r="F200" s="409"/>
    </row>
    <row r="201" spans="1:7" ht="13.5" customHeight="1">
      <c r="A201" s="184" t="s">
        <v>191</v>
      </c>
      <c r="B201" s="208"/>
      <c r="C201" s="208">
        <v>4482389</v>
      </c>
      <c r="D201" s="208">
        <v>4482389</v>
      </c>
      <c r="E201" s="208">
        <v>4482389</v>
      </c>
      <c r="F201" s="409">
        <f t="shared" ref="F201:F264" si="9">SUM(E201/C201)</f>
        <v>1</v>
      </c>
    </row>
    <row r="202" spans="1:7" ht="13.5" customHeight="1">
      <c r="A202" s="184" t="s">
        <v>190</v>
      </c>
      <c r="B202" s="208"/>
      <c r="C202" s="208">
        <v>23282000</v>
      </c>
      <c r="D202" s="208">
        <v>23282000</v>
      </c>
      <c r="E202" s="208">
        <v>23282000</v>
      </c>
      <c r="F202" s="409">
        <f t="shared" si="9"/>
        <v>1</v>
      </c>
    </row>
    <row r="203" spans="1:7" ht="13.5" customHeight="1">
      <c r="A203" s="184" t="s">
        <v>189</v>
      </c>
      <c r="B203" s="208">
        <v>18940000</v>
      </c>
      <c r="C203" s="208"/>
      <c r="D203" s="208"/>
      <c r="E203" s="208"/>
      <c r="F203" s="409"/>
    </row>
    <row r="204" spans="1:7" ht="13.5" customHeight="1">
      <c r="A204" s="194" t="s">
        <v>44</v>
      </c>
      <c r="B204" s="191">
        <f>SUM(B181:B203)</f>
        <v>24770000</v>
      </c>
      <c r="C204" s="191">
        <f t="shared" ref="C204:E204" si="10">SUM(C181:C203)</f>
        <v>39990371</v>
      </c>
      <c r="D204" s="191">
        <f t="shared" si="10"/>
        <v>39073939</v>
      </c>
      <c r="E204" s="191">
        <f t="shared" si="10"/>
        <v>39073939</v>
      </c>
      <c r="F204" s="409">
        <f t="shared" si="9"/>
        <v>0.9770836834697032</v>
      </c>
    </row>
    <row r="205" spans="1:7" ht="13.5" customHeight="1">
      <c r="B205" s="208"/>
      <c r="D205" s="187"/>
      <c r="E205" s="353"/>
      <c r="F205" s="409"/>
    </row>
    <row r="206" spans="1:7" s="205" customFormat="1" ht="13.5" customHeight="1">
      <c r="A206" s="193" t="s">
        <v>215</v>
      </c>
      <c r="B206" s="207"/>
      <c r="D206" s="206"/>
      <c r="E206" s="357"/>
      <c r="F206" s="409"/>
      <c r="G206" s="206"/>
    </row>
    <row r="207" spans="1:7" s="198" customFormat="1" ht="13.5" customHeight="1">
      <c r="A207" s="195" t="s">
        <v>211</v>
      </c>
      <c r="B207" s="211">
        <f>B181+B156+B131+B106+B81+B56+B31+B5</f>
        <v>643329183</v>
      </c>
      <c r="C207" s="211">
        <f t="shared" ref="C207:E207" si="11">C181+C156+C131+C106+C81+C56+C31+C5</f>
        <v>739633676</v>
      </c>
      <c r="D207" s="211">
        <f t="shared" si="11"/>
        <v>6395982</v>
      </c>
      <c r="E207" s="211">
        <f t="shared" si="11"/>
        <v>739633676</v>
      </c>
      <c r="F207" s="409">
        <f t="shared" si="9"/>
        <v>1</v>
      </c>
      <c r="G207" s="199"/>
    </row>
    <row r="208" spans="1:7" s="198" customFormat="1" ht="13.5" customHeight="1">
      <c r="A208" s="193" t="s">
        <v>210</v>
      </c>
      <c r="B208" s="211">
        <f>B182+B157+B132+B107+B82+B57+B32+B6</f>
        <v>3400000</v>
      </c>
      <c r="C208" s="211">
        <f t="shared" ref="C208" si="12">C182+C157+C132+C107+C82+C57+C32+C6</f>
        <v>79328755</v>
      </c>
      <c r="D208" s="199"/>
      <c r="E208" s="211">
        <f t="shared" ref="E208" si="13">E182+E157+E132+E107+E82+E57+E32+E6</f>
        <v>79328755</v>
      </c>
      <c r="F208" s="409">
        <f t="shared" si="9"/>
        <v>1</v>
      </c>
      <c r="G208" s="199"/>
    </row>
    <row r="209" spans="1:7" s="198" customFormat="1" ht="13.5" customHeight="1">
      <c r="A209" s="193" t="s">
        <v>209</v>
      </c>
      <c r="B209" s="211" t="s">
        <v>359</v>
      </c>
      <c r="C209" s="211">
        <f t="shared" ref="C209" si="14">C183+C158+C133+C108+C83+C58+C33+C7</f>
        <v>14592874</v>
      </c>
      <c r="D209" s="199"/>
      <c r="E209" s="211">
        <f t="shared" ref="E209" si="15">E183+E158+E133+E108+E83+E58+E33+E7</f>
        <v>14592874</v>
      </c>
      <c r="F209" s="409">
        <f t="shared" si="9"/>
        <v>1</v>
      </c>
      <c r="G209" s="199"/>
    </row>
    <row r="210" spans="1:7" s="198" customFormat="1" ht="13.5" customHeight="1">
      <c r="A210" s="193" t="s">
        <v>208</v>
      </c>
      <c r="B210" s="211" t="s">
        <v>359</v>
      </c>
      <c r="C210" s="211">
        <f t="shared" ref="C210" si="16">C184+C159+C134+C109+C84+C59+C34+C8</f>
        <v>0</v>
      </c>
      <c r="D210" s="199"/>
      <c r="E210" s="211">
        <f t="shared" ref="E210" si="17">E184+E159+E134+E109+E84+E59+E34+E8</f>
        <v>0</v>
      </c>
      <c r="F210" s="409"/>
      <c r="G210" s="199"/>
    </row>
    <row r="211" spans="1:7" s="198" customFormat="1" ht="13.5" customHeight="1">
      <c r="A211" s="193" t="s">
        <v>207</v>
      </c>
      <c r="B211" s="211">
        <f>B185+B160+B135+B110+B85+B60+B35+B9</f>
        <v>19025852</v>
      </c>
      <c r="C211" s="211">
        <f t="shared" ref="C211" si="18">C185+C160+C135+C110+C85+C60+C35+C9</f>
        <v>19907946</v>
      </c>
      <c r="D211" s="199"/>
      <c r="E211" s="211">
        <f t="shared" ref="E211" si="19">E185+E160+E135+E110+E85+E60+E35+E9</f>
        <v>19669452</v>
      </c>
      <c r="F211" s="409">
        <f t="shared" si="9"/>
        <v>0.98802016039223739</v>
      </c>
      <c r="G211" s="199"/>
    </row>
    <row r="212" spans="1:7" s="198" customFormat="1" ht="13.5" customHeight="1">
      <c r="A212" s="193" t="s">
        <v>206</v>
      </c>
      <c r="B212" s="211">
        <f>B186+B161+B136+B111+B86+B61+B36+B10</f>
        <v>76761015</v>
      </c>
      <c r="C212" s="211">
        <f t="shared" ref="C212" si="20">C186+C161+C136+C111+C86+C61+C36+C10</f>
        <v>93656828</v>
      </c>
      <c r="D212" s="199"/>
      <c r="E212" s="211">
        <f t="shared" ref="E212" si="21">E186+E161+E136+E111+E86+E61+E36+E10</f>
        <v>83973883</v>
      </c>
      <c r="F212" s="409">
        <f t="shared" si="9"/>
        <v>0.89661250325496822</v>
      </c>
      <c r="G212" s="199"/>
    </row>
    <row r="213" spans="1:7" s="198" customFormat="1" ht="13.5" customHeight="1">
      <c r="A213" s="193" t="s">
        <v>205</v>
      </c>
      <c r="B213" s="211">
        <f>B187+B162+B137+B112+B87+B62+B37+B11</f>
        <v>17321556</v>
      </c>
      <c r="C213" s="211">
        <f t="shared" ref="C213" si="22">C187+C162+C137+C112+C87+C62+C37+C11</f>
        <v>25681306</v>
      </c>
      <c r="D213" s="199"/>
      <c r="E213" s="211">
        <f t="shared" ref="E213" si="23">E187+E162+E137+E112+E87+E62+E37+E11</f>
        <v>23100640</v>
      </c>
      <c r="F213" s="409">
        <f t="shared" si="9"/>
        <v>0.89951188619457279</v>
      </c>
      <c r="G213" s="199"/>
    </row>
    <row r="214" spans="1:7" s="198" customFormat="1" ht="13.5" customHeight="1">
      <c r="A214" s="193" t="s">
        <v>204</v>
      </c>
      <c r="B214" s="211" t="s">
        <v>359</v>
      </c>
      <c r="C214" s="211">
        <f t="shared" ref="C214" si="24">C188+C163+C138+C113+C88+C63+C38+C12</f>
        <v>0</v>
      </c>
      <c r="D214" s="199"/>
      <c r="E214" s="211">
        <f t="shared" ref="E214" si="25">E188+E163+E138+E113+E88+E63+E38+E12</f>
        <v>0</v>
      </c>
      <c r="F214" s="409"/>
      <c r="G214" s="199"/>
    </row>
    <row r="215" spans="1:7" s="198" customFormat="1" ht="13.5" customHeight="1">
      <c r="A215" s="193" t="s">
        <v>203</v>
      </c>
      <c r="B215" s="211">
        <f>B189+B164+B139+B114+B89+B64+B39+B13</f>
        <v>275986000</v>
      </c>
      <c r="C215" s="211">
        <f t="shared" ref="C215" si="26">C189+C164+C139+C114+C89+C64+C39+C13</f>
        <v>275986000</v>
      </c>
      <c r="D215" s="199"/>
      <c r="E215" s="211">
        <f t="shared" ref="E215" si="27">E189+E164+E139+E114+E89+E64+E39+E13</f>
        <v>259187244</v>
      </c>
      <c r="F215" s="409">
        <f t="shared" si="9"/>
        <v>0.93913185451435943</v>
      </c>
      <c r="G215" s="199"/>
    </row>
    <row r="216" spans="1:7" s="198" customFormat="1" ht="13.5" customHeight="1">
      <c r="A216" s="193" t="s">
        <v>202</v>
      </c>
      <c r="B216" s="211">
        <f>B190+B165+B140+B115+B90+B65+B40+B14</f>
        <v>52427540</v>
      </c>
      <c r="C216" s="211">
        <f t="shared" ref="C216" si="28">C190+C165+C140+C115+C90+C65+C40+C14</f>
        <v>57777396</v>
      </c>
      <c r="D216" s="199"/>
      <c r="E216" s="211">
        <f t="shared" ref="E216" si="29">E190+E165+E140+E115+E90+E65+E40+E14</f>
        <v>52795743</v>
      </c>
      <c r="F216" s="409">
        <f t="shared" si="9"/>
        <v>0.9137785129672511</v>
      </c>
      <c r="G216" s="199"/>
    </row>
    <row r="217" spans="1:7" s="198" customFormat="1" ht="13.5" customHeight="1">
      <c r="A217" s="193" t="s">
        <v>201</v>
      </c>
      <c r="B217" s="211">
        <f>B191+B166+B141+B116+B91+B66+B41+B15</f>
        <v>78274000</v>
      </c>
      <c r="C217" s="211">
        <f t="shared" ref="C217" si="30">C191+C166+C141+C116+C91+C66+C41+C15</f>
        <v>92344000</v>
      </c>
      <c r="D217" s="199"/>
      <c r="E217" s="211">
        <f t="shared" ref="E217" si="31">E191+E166+E141+E116+E91+E66+E41+E15</f>
        <v>78971000</v>
      </c>
      <c r="F217" s="409">
        <f t="shared" si="9"/>
        <v>0.85518279476739145</v>
      </c>
      <c r="G217" s="199"/>
    </row>
    <row r="218" spans="1:7" s="198" customFormat="1" ht="13.5" customHeight="1">
      <c r="A218" s="193" t="s">
        <v>200</v>
      </c>
      <c r="B218" s="211" t="s">
        <v>359</v>
      </c>
      <c r="C218" s="211">
        <f t="shared" ref="C218" si="32">C192+C167+C142+C117+C92+C67+C42+C16</f>
        <v>58</v>
      </c>
      <c r="D218" s="199"/>
      <c r="E218" s="211">
        <f t="shared" ref="E218" si="33">E192+E167+E142+E117+E92+E67+E42+E16</f>
        <v>73</v>
      </c>
      <c r="F218" s="409">
        <f t="shared" si="9"/>
        <v>1.2586206896551724</v>
      </c>
      <c r="G218" s="199"/>
    </row>
    <row r="219" spans="1:7" s="198" customFormat="1" ht="13.5" customHeight="1">
      <c r="A219" s="193" t="s">
        <v>199</v>
      </c>
      <c r="B219" s="211" t="s">
        <v>359</v>
      </c>
      <c r="C219" s="211">
        <f t="shared" ref="C219" si="34">C193+C168+C143+C118+C93+C68+C43+C17</f>
        <v>0</v>
      </c>
      <c r="D219" s="199"/>
      <c r="E219" s="211">
        <f t="shared" ref="E219" si="35">E193+E168+E143+E118+E93+E68+E43+E17</f>
        <v>0</v>
      </c>
      <c r="F219" s="409"/>
      <c r="G219" s="199"/>
    </row>
    <row r="220" spans="1:7" s="198" customFormat="1" ht="13.5" customHeight="1">
      <c r="A220" s="194" t="s">
        <v>198</v>
      </c>
      <c r="B220" s="211" t="s">
        <v>359</v>
      </c>
      <c r="C220" s="211">
        <f t="shared" ref="C220" si="36">C194+C169+C144+C119+C94+C69+C44+C18</f>
        <v>183357</v>
      </c>
      <c r="D220" s="199"/>
      <c r="E220" s="211">
        <f t="shared" ref="E220" si="37">E194+E169+E144+E119+E94+E69+E44+E18</f>
        <v>183357</v>
      </c>
      <c r="F220" s="409">
        <f t="shared" si="9"/>
        <v>1</v>
      </c>
      <c r="G220" s="199"/>
    </row>
    <row r="221" spans="1:7" s="198" customFormat="1" ht="13.5" customHeight="1">
      <c r="A221" s="194" t="s">
        <v>197</v>
      </c>
      <c r="B221" s="211" t="s">
        <v>359</v>
      </c>
      <c r="C221" s="211">
        <f t="shared" ref="C221" si="38">C195+C170+C145+C120+C95+C70+C45+C19</f>
        <v>13317621</v>
      </c>
      <c r="D221" s="199"/>
      <c r="E221" s="211">
        <f t="shared" ref="E221" si="39">E195+E170+E145+E120+E95+E70+E45+E19</f>
        <v>5162895</v>
      </c>
      <c r="F221" s="409">
        <f t="shared" si="9"/>
        <v>0.38767396969774104</v>
      </c>
      <c r="G221" s="199"/>
    </row>
    <row r="222" spans="1:7" s="198" customFormat="1" ht="13.5" customHeight="1">
      <c r="A222" s="194" t="s">
        <v>196</v>
      </c>
      <c r="B222" s="211" t="s">
        <v>359</v>
      </c>
      <c r="C222" s="211">
        <f t="shared" ref="C222" si="40">C196+C171+C146+C121+C96+C71+C46+C20</f>
        <v>362205</v>
      </c>
      <c r="D222" s="199"/>
      <c r="E222" s="211">
        <f t="shared" ref="E222" si="41">E196+E171+E146+E121+E96+E71+E46+E20</f>
        <v>464567</v>
      </c>
      <c r="F222" s="409">
        <f t="shared" si="9"/>
        <v>1.2826079154070209</v>
      </c>
      <c r="G222" s="199"/>
    </row>
    <row r="223" spans="1:7" s="198" customFormat="1" ht="13.5" customHeight="1">
      <c r="A223" s="193" t="s">
        <v>195</v>
      </c>
      <c r="B223" s="211" t="s">
        <v>359</v>
      </c>
      <c r="C223" s="211">
        <f t="shared" ref="C223" si="42">C197+C172+C147+C122+C97+C72+C47+C21</f>
        <v>1370426</v>
      </c>
      <c r="D223" s="199"/>
      <c r="E223" s="211">
        <f t="shared" ref="E223" si="43">E197+E172+E147+E122+E97+E72+E47+E21</f>
        <v>1370426</v>
      </c>
      <c r="F223" s="409">
        <f t="shared" si="9"/>
        <v>1</v>
      </c>
      <c r="G223" s="199"/>
    </row>
    <row r="224" spans="1:7" s="198" customFormat="1" ht="13.5" customHeight="1">
      <c r="A224" s="193" t="s">
        <v>194</v>
      </c>
      <c r="B224" s="211" t="s">
        <v>359</v>
      </c>
      <c r="C224" s="211">
        <f t="shared" ref="C224" si="44">C198+C173+C148+C123+C98+C73+C48+C22</f>
        <v>0</v>
      </c>
      <c r="D224" s="199"/>
      <c r="E224" s="211">
        <f t="shared" ref="E224" si="45">E198+E173+E148+E123+E98+E73+E48+E22</f>
        <v>0</v>
      </c>
      <c r="F224" s="409"/>
      <c r="G224" s="199"/>
    </row>
    <row r="225" spans="1:7" s="198" customFormat="1" ht="13.5" customHeight="1">
      <c r="A225" s="193" t="s">
        <v>193</v>
      </c>
      <c r="B225" s="211" t="s">
        <v>359</v>
      </c>
      <c r="C225" s="211">
        <f t="shared" ref="C225" si="46">C199+C174+C149+C124+C99+C74+C49+C23</f>
        <v>0</v>
      </c>
      <c r="D225" s="199"/>
      <c r="E225" s="211">
        <f t="shared" ref="E225" si="47">E199+E174+E149+E124+E99+E74+E49+E23</f>
        <v>0</v>
      </c>
      <c r="F225" s="409"/>
      <c r="G225" s="199"/>
    </row>
    <row r="226" spans="1:7" s="198" customFormat="1" ht="13.5" customHeight="1">
      <c r="A226" s="193" t="s">
        <v>192</v>
      </c>
      <c r="B226" s="211" t="s">
        <v>359</v>
      </c>
      <c r="C226" s="211">
        <f t="shared" ref="C226" si="48">C200+C175+C150+C125+C100+C75+C50+C24</f>
        <v>0</v>
      </c>
      <c r="D226" s="199"/>
      <c r="E226" s="211">
        <f t="shared" ref="E226" si="49">E200+E175+E150+E125+E100+E75+E50+E24</f>
        <v>0</v>
      </c>
      <c r="F226" s="409"/>
      <c r="G226" s="199"/>
    </row>
    <row r="227" spans="1:7" s="198" customFormat="1" ht="13.5" customHeight="1">
      <c r="A227" s="193" t="s">
        <v>191</v>
      </c>
      <c r="B227" s="211" t="s">
        <v>359</v>
      </c>
      <c r="C227" s="211">
        <f>C201+C176+C151+C126+C101+C76+C51+C26</f>
        <v>96010036</v>
      </c>
      <c r="D227" s="211">
        <f t="shared" ref="D227:E227" si="50">D201+D176+D151+D126+D101+D76+D51+D26</f>
        <v>12973118</v>
      </c>
      <c r="E227" s="211">
        <f t="shared" si="50"/>
        <v>96010036</v>
      </c>
      <c r="F227" s="409">
        <f t="shared" si="9"/>
        <v>1</v>
      </c>
      <c r="G227" s="199"/>
    </row>
    <row r="228" spans="1:7" s="198" customFormat="1" ht="13.5" customHeight="1">
      <c r="A228" s="193" t="s">
        <v>190</v>
      </c>
      <c r="B228" s="211">
        <f>B202+B177+B152+B127+B102+B77+B52+B27</f>
        <v>2017068603</v>
      </c>
      <c r="C228" s="211">
        <f>C202+C177+C152+C127+C102+C77+C52+C27</f>
        <v>2351317115</v>
      </c>
      <c r="D228" s="211">
        <f t="shared" ref="D228:E228" si="51">D202+D177+D152+D127+D102+D77+D52+D27</f>
        <v>139489827</v>
      </c>
      <c r="E228" s="211">
        <f t="shared" si="51"/>
        <v>2351317215</v>
      </c>
      <c r="F228" s="409">
        <f t="shared" si="9"/>
        <v>1.0000000425293549</v>
      </c>
      <c r="G228" s="199"/>
    </row>
    <row r="229" spans="1:7" s="198" customFormat="1" ht="13.5" customHeight="1">
      <c r="A229" s="193" t="s">
        <v>189</v>
      </c>
      <c r="B229" s="211">
        <f>B203+B178+B153+B128+B103+B78+B53+B28</f>
        <v>18940000</v>
      </c>
      <c r="C229" s="211">
        <f t="shared" ref="C229:E229" si="52">C203+C178+C153+C128+C103+C78+C53+C28</f>
        <v>0</v>
      </c>
      <c r="D229" s="211">
        <f t="shared" si="52"/>
        <v>0</v>
      </c>
      <c r="E229" s="211">
        <f t="shared" si="52"/>
        <v>0</v>
      </c>
      <c r="F229" s="409"/>
      <c r="G229" s="199"/>
    </row>
    <row r="230" spans="1:7" s="198" customFormat="1" ht="13.5" customHeight="1">
      <c r="A230" s="194" t="s">
        <v>44</v>
      </c>
      <c r="B230" s="333">
        <f>B204+B179+B154+B129+B104+B79+B54+B29</f>
        <v>3212030614</v>
      </c>
      <c r="C230" s="211">
        <f t="shared" ref="C230:E230" si="53">C204+C179+C154+C129+C104+C79+C54+C29</f>
        <v>3861469599</v>
      </c>
      <c r="D230" s="211">
        <f t="shared" si="53"/>
        <v>211888482</v>
      </c>
      <c r="E230" s="211">
        <f t="shared" si="53"/>
        <v>3805761836</v>
      </c>
      <c r="F230" s="409">
        <f t="shared" si="9"/>
        <v>0.98557342960451466</v>
      </c>
      <c r="G230" s="199"/>
    </row>
    <row r="231" spans="1:7" s="198" customFormat="1" ht="13.5" customHeight="1">
      <c r="A231" s="193" t="s">
        <v>214</v>
      </c>
      <c r="B231" s="200"/>
      <c r="D231" s="199"/>
      <c r="E231" s="358"/>
      <c r="F231" s="409"/>
      <c r="G231" s="199"/>
    </row>
    <row r="232" spans="1:7" s="198" customFormat="1" ht="13.5" customHeight="1">
      <c r="A232" s="203" t="s">
        <v>211</v>
      </c>
      <c r="B232" s="200">
        <v>22600608</v>
      </c>
      <c r="C232" s="31">
        <v>24456608</v>
      </c>
      <c r="D232" s="446"/>
      <c r="E232" s="447">
        <v>27602852</v>
      </c>
      <c r="F232" s="409">
        <f t="shared" si="9"/>
        <v>1.1286459675847116</v>
      </c>
      <c r="G232" s="199"/>
    </row>
    <row r="233" spans="1:7" s="198" customFormat="1" ht="13.5" customHeight="1">
      <c r="A233" s="201" t="s">
        <v>210</v>
      </c>
      <c r="B233" s="200"/>
      <c r="C233" s="31"/>
      <c r="D233" s="446"/>
      <c r="E233" s="447"/>
      <c r="F233" s="409"/>
      <c r="G233" s="199"/>
    </row>
    <row r="234" spans="1:7" s="198" customFormat="1" ht="13.5" customHeight="1">
      <c r="A234" s="201" t="s">
        <v>209</v>
      </c>
      <c r="B234" s="200"/>
      <c r="C234" s="31"/>
      <c r="D234" s="446"/>
      <c r="E234" s="447"/>
      <c r="F234" s="409"/>
      <c r="G234" s="199"/>
    </row>
    <row r="235" spans="1:7" s="198" customFormat="1" ht="13.5" customHeight="1">
      <c r="A235" s="201" t="s">
        <v>208</v>
      </c>
      <c r="B235" s="200"/>
      <c r="C235" s="31"/>
      <c r="D235" s="446"/>
      <c r="E235" s="447"/>
      <c r="F235" s="409"/>
      <c r="G235" s="199"/>
    </row>
    <row r="236" spans="1:7" s="198" customFormat="1" ht="13.5" customHeight="1">
      <c r="A236" s="201" t="s">
        <v>207</v>
      </c>
      <c r="B236" s="200"/>
      <c r="C236" s="31"/>
      <c r="D236" s="446"/>
      <c r="E236" s="447"/>
      <c r="F236" s="409"/>
      <c r="G236" s="199"/>
    </row>
    <row r="237" spans="1:7" s="198" customFormat="1" ht="13.5" customHeight="1">
      <c r="A237" s="201" t="s">
        <v>206</v>
      </c>
      <c r="B237" s="200"/>
      <c r="C237" s="31">
        <v>17111303</v>
      </c>
      <c r="D237" s="446"/>
      <c r="E237" s="447"/>
      <c r="F237" s="409">
        <f t="shared" si="9"/>
        <v>0</v>
      </c>
      <c r="G237" s="199"/>
    </row>
    <row r="238" spans="1:7" s="198" customFormat="1" ht="13.5" customHeight="1">
      <c r="A238" s="201" t="s">
        <v>205</v>
      </c>
      <c r="B238" s="200">
        <v>1200000</v>
      </c>
      <c r="C238" s="31">
        <v>1200000</v>
      </c>
      <c r="D238" s="446"/>
      <c r="E238" s="447">
        <v>1257606</v>
      </c>
      <c r="F238" s="409">
        <f t="shared" si="9"/>
        <v>1.0480050000000001</v>
      </c>
      <c r="G238" s="199"/>
    </row>
    <row r="239" spans="1:7" s="198" customFormat="1" ht="13.5" customHeight="1">
      <c r="A239" s="201" t="s">
        <v>204</v>
      </c>
      <c r="B239" s="200"/>
      <c r="C239" s="31"/>
      <c r="D239" s="446"/>
      <c r="E239" s="447"/>
      <c r="F239" s="409" t="e">
        <f t="shared" si="9"/>
        <v>#DIV/0!</v>
      </c>
      <c r="G239" s="199"/>
    </row>
    <row r="240" spans="1:7" s="198" customFormat="1" ht="13.5" customHeight="1">
      <c r="A240" s="201" t="s">
        <v>203</v>
      </c>
      <c r="B240" s="200"/>
      <c r="C240" s="31"/>
      <c r="D240" s="446"/>
      <c r="E240" s="447"/>
      <c r="F240" s="409" t="e">
        <f t="shared" si="9"/>
        <v>#DIV/0!</v>
      </c>
      <c r="G240" s="199"/>
    </row>
    <row r="241" spans="1:7" s="198" customFormat="1" ht="13.5" customHeight="1">
      <c r="A241" s="201" t="s">
        <v>202</v>
      </c>
      <c r="B241" s="200">
        <v>350000</v>
      </c>
      <c r="C241" s="31">
        <v>350000</v>
      </c>
      <c r="D241" s="446"/>
      <c r="E241" s="447">
        <v>718358</v>
      </c>
      <c r="F241" s="409">
        <f t="shared" si="9"/>
        <v>2.0524514285714286</v>
      </c>
      <c r="G241" s="199"/>
    </row>
    <row r="242" spans="1:7" s="198" customFormat="1" ht="13.5" customHeight="1">
      <c r="A242" s="201" t="s">
        <v>201</v>
      </c>
      <c r="B242" s="200"/>
      <c r="C242" s="31"/>
      <c r="D242" s="446"/>
      <c r="E242" s="447"/>
      <c r="F242" s="409"/>
      <c r="G242" s="199"/>
    </row>
    <row r="243" spans="1:7" s="198" customFormat="1" ht="13.5" customHeight="1">
      <c r="A243" s="201" t="s">
        <v>200</v>
      </c>
      <c r="B243" s="200"/>
      <c r="C243" s="31"/>
      <c r="D243" s="446"/>
      <c r="E243" s="447"/>
      <c r="F243" s="409"/>
      <c r="G243" s="199"/>
    </row>
    <row r="244" spans="1:7" s="198" customFormat="1" ht="13.5" customHeight="1">
      <c r="A244" s="201" t="s">
        <v>199</v>
      </c>
      <c r="B244" s="200"/>
      <c r="C244" s="31"/>
      <c r="D244" s="446"/>
      <c r="E244" s="447"/>
      <c r="F244" s="409"/>
      <c r="G244" s="199"/>
    </row>
    <row r="245" spans="1:7" s="198" customFormat="1" ht="13.5" customHeight="1">
      <c r="A245" s="202" t="s">
        <v>198</v>
      </c>
      <c r="B245" s="200"/>
      <c r="C245" s="31"/>
      <c r="D245" s="446"/>
      <c r="E245" s="447"/>
      <c r="F245" s="409"/>
      <c r="G245" s="199"/>
    </row>
    <row r="246" spans="1:7" s="198" customFormat="1" ht="13.5" customHeight="1">
      <c r="A246" s="202" t="s">
        <v>197</v>
      </c>
      <c r="B246" s="200">
        <v>1300000</v>
      </c>
      <c r="C246" s="448">
        <v>1300000</v>
      </c>
      <c r="D246" s="446"/>
      <c r="E246" s="447">
        <v>1413727</v>
      </c>
      <c r="F246" s="409">
        <f t="shared" si="9"/>
        <v>1.0874823076923077</v>
      </c>
      <c r="G246" s="199"/>
    </row>
    <row r="247" spans="1:7" s="198" customFormat="1" ht="13.5" customHeight="1">
      <c r="A247" s="202" t="s">
        <v>196</v>
      </c>
      <c r="B247" s="200"/>
      <c r="C247" s="31"/>
      <c r="D247" s="446"/>
      <c r="E247" s="447"/>
      <c r="F247" s="409"/>
      <c r="G247" s="199"/>
    </row>
    <row r="248" spans="1:7" s="198" customFormat="1" ht="13.5" customHeight="1">
      <c r="A248" s="201" t="s">
        <v>195</v>
      </c>
      <c r="B248" s="200"/>
      <c r="C248" s="31"/>
      <c r="D248" s="446"/>
      <c r="E248" s="447"/>
      <c r="F248" s="409"/>
      <c r="G248" s="199"/>
    </row>
    <row r="249" spans="1:7" s="198" customFormat="1" ht="13.5" customHeight="1">
      <c r="A249" s="201" t="s">
        <v>194</v>
      </c>
      <c r="B249" s="200"/>
      <c r="C249" s="31"/>
      <c r="D249" s="446"/>
      <c r="E249" s="447"/>
      <c r="F249" s="409"/>
      <c r="G249" s="199"/>
    </row>
    <row r="250" spans="1:7" s="198" customFormat="1" ht="13.5" customHeight="1">
      <c r="A250" s="201" t="s">
        <v>193</v>
      </c>
      <c r="B250" s="200"/>
      <c r="C250" s="31"/>
      <c r="D250" s="446"/>
      <c r="E250" s="447"/>
      <c r="F250" s="409"/>
      <c r="G250" s="199"/>
    </row>
    <row r="251" spans="1:7" s="198" customFormat="1" ht="13.5" customHeight="1">
      <c r="A251" s="201" t="s">
        <v>192</v>
      </c>
      <c r="B251" s="200"/>
      <c r="C251" s="31"/>
      <c r="D251" s="446"/>
      <c r="E251" s="447"/>
      <c r="F251" s="409"/>
      <c r="G251" s="199"/>
    </row>
    <row r="252" spans="1:7" s="198" customFormat="1" ht="13.5" customHeight="1">
      <c r="A252" s="201" t="s">
        <v>191</v>
      </c>
      <c r="B252" s="200"/>
      <c r="C252" s="31">
        <v>16520145</v>
      </c>
      <c r="D252" s="446"/>
      <c r="E252" s="447">
        <v>16520145</v>
      </c>
      <c r="F252" s="409">
        <f t="shared" si="9"/>
        <v>1</v>
      </c>
      <c r="G252" s="199"/>
    </row>
    <row r="253" spans="1:7" s="198" customFormat="1" ht="13.5" customHeight="1">
      <c r="A253" s="201" t="s">
        <v>190</v>
      </c>
      <c r="B253" s="200">
        <v>399534419</v>
      </c>
      <c r="C253" s="31">
        <v>400978600</v>
      </c>
      <c r="D253" s="446"/>
      <c r="E253" s="447">
        <v>400978600</v>
      </c>
      <c r="F253" s="409">
        <f t="shared" si="9"/>
        <v>1</v>
      </c>
      <c r="G253" s="199"/>
    </row>
    <row r="254" spans="1:7" s="198" customFormat="1" ht="13.5" customHeight="1">
      <c r="A254" s="201" t="s">
        <v>189</v>
      </c>
      <c r="B254" s="200"/>
      <c r="C254" s="31"/>
      <c r="D254" s="446"/>
      <c r="E254" s="447"/>
      <c r="F254" s="409"/>
      <c r="G254" s="199"/>
    </row>
    <row r="255" spans="1:7" s="198" customFormat="1" ht="13.5" customHeight="1">
      <c r="A255" s="474" t="s">
        <v>465</v>
      </c>
      <c r="B255" s="200"/>
      <c r="C255" s="472"/>
      <c r="D255" s="447"/>
      <c r="E255" s="447"/>
      <c r="F255" s="409"/>
      <c r="G255" s="199"/>
    </row>
    <row r="256" spans="1:7" s="198" customFormat="1" ht="13.5" customHeight="1">
      <c r="A256" s="194" t="s">
        <v>44</v>
      </c>
      <c r="B256" s="333">
        <f>SUM(B232:B254)</f>
        <v>424985027</v>
      </c>
      <c r="C256" s="333">
        <f t="shared" ref="C256:E256" si="54">SUM(C232:C254)</f>
        <v>461916656</v>
      </c>
      <c r="D256" s="333">
        <f t="shared" si="54"/>
        <v>0</v>
      </c>
      <c r="E256" s="333">
        <f t="shared" si="54"/>
        <v>448491288</v>
      </c>
      <c r="F256" s="409">
        <f t="shared" si="9"/>
        <v>0.97093551872266759</v>
      </c>
      <c r="G256" s="199"/>
    </row>
    <row r="257" spans="1:7" s="198" customFormat="1" ht="13.5" customHeight="1">
      <c r="A257" s="193" t="s">
        <v>213</v>
      </c>
      <c r="B257" s="200"/>
      <c r="D257" s="199"/>
      <c r="E257" s="358"/>
      <c r="F257" s="409"/>
      <c r="G257" s="199"/>
    </row>
    <row r="258" spans="1:7" s="198" customFormat="1" ht="13.5" customHeight="1">
      <c r="A258" s="203" t="s">
        <v>211</v>
      </c>
      <c r="B258" s="200">
        <v>1813813132</v>
      </c>
      <c r="C258" s="31">
        <v>2099051908</v>
      </c>
      <c r="D258" s="199"/>
      <c r="E258" s="444">
        <v>2100834972</v>
      </c>
      <c r="F258" s="409">
        <f t="shared" si="9"/>
        <v>1.0008494616036909</v>
      </c>
      <c r="G258" s="199"/>
    </row>
    <row r="259" spans="1:7" s="198" customFormat="1" ht="13.5" customHeight="1">
      <c r="A259" s="201" t="s">
        <v>210</v>
      </c>
      <c r="B259" s="200"/>
      <c r="C259" s="31">
        <v>60897259</v>
      </c>
      <c r="D259" s="199"/>
      <c r="E259" s="444">
        <v>56842971</v>
      </c>
      <c r="F259" s="409">
        <f t="shared" si="9"/>
        <v>0.93342412997603064</v>
      </c>
      <c r="G259" s="199"/>
    </row>
    <row r="260" spans="1:7" s="198" customFormat="1" ht="13.5" customHeight="1">
      <c r="A260" s="201" t="s">
        <v>209</v>
      </c>
      <c r="B260" s="200"/>
      <c r="C260" s="31">
        <v>36000000</v>
      </c>
      <c r="D260" s="199"/>
      <c r="E260" s="444">
        <v>36000000</v>
      </c>
      <c r="F260" s="409">
        <f t="shared" si="9"/>
        <v>1</v>
      </c>
      <c r="G260" s="199"/>
    </row>
    <row r="261" spans="1:7" s="198" customFormat="1" ht="13.5" customHeight="1">
      <c r="A261" s="201" t="s">
        <v>208</v>
      </c>
      <c r="B261" s="200">
        <v>1253000000</v>
      </c>
      <c r="C261" s="31">
        <v>1866302019</v>
      </c>
      <c r="D261" s="199"/>
      <c r="E261" s="444">
        <v>2049871925</v>
      </c>
      <c r="F261" s="409">
        <f t="shared" si="9"/>
        <v>1.0983602354448292</v>
      </c>
      <c r="G261" s="199"/>
    </row>
    <row r="262" spans="1:7" s="198" customFormat="1" ht="13.5" customHeight="1">
      <c r="A262" s="201" t="s">
        <v>207</v>
      </c>
      <c r="B262" s="200"/>
      <c r="C262" s="410"/>
      <c r="D262" s="199"/>
      <c r="E262" s="444">
        <v>44282</v>
      </c>
      <c r="F262" s="409"/>
      <c r="G262" s="199"/>
    </row>
    <row r="263" spans="1:7" s="198" customFormat="1" ht="13.5" customHeight="1">
      <c r="A263" s="201" t="s">
        <v>206</v>
      </c>
      <c r="B263" s="200">
        <v>140488300</v>
      </c>
      <c r="C263" s="31">
        <v>140488300</v>
      </c>
      <c r="D263" s="199"/>
      <c r="E263" s="444">
        <v>155620520</v>
      </c>
      <c r="F263" s="409">
        <f t="shared" si="9"/>
        <v>1.107711603030288</v>
      </c>
      <c r="G263" s="199"/>
    </row>
    <row r="264" spans="1:7" s="198" customFormat="1" ht="13.5" customHeight="1">
      <c r="A264" s="201" t="s">
        <v>205</v>
      </c>
      <c r="B264" s="200"/>
      <c r="C264" s="31">
        <v>5669151</v>
      </c>
      <c r="D264" s="199"/>
      <c r="E264" s="444">
        <v>7094356</v>
      </c>
      <c r="F264" s="409">
        <f t="shared" si="9"/>
        <v>1.2513965495009747</v>
      </c>
      <c r="G264" s="199"/>
    </row>
    <row r="265" spans="1:7" s="198" customFormat="1" ht="13.5" customHeight="1">
      <c r="A265" s="201" t="s">
        <v>204</v>
      </c>
      <c r="B265" s="200">
        <v>25800000</v>
      </c>
      <c r="C265" s="31">
        <v>25800000</v>
      </c>
      <c r="D265" s="199"/>
      <c r="E265" s="444">
        <v>11037028</v>
      </c>
      <c r="F265" s="409">
        <f t="shared" ref="F265:F329" si="55">SUM(E265/C265)</f>
        <v>0.42779178294573644</v>
      </c>
      <c r="G265" s="199"/>
    </row>
    <row r="266" spans="1:7" s="198" customFormat="1" ht="13.5" customHeight="1">
      <c r="A266" s="201" t="s">
        <v>203</v>
      </c>
      <c r="B266" s="200">
        <v>18181500</v>
      </c>
      <c r="C266" s="31"/>
      <c r="D266" s="199"/>
      <c r="E266" s="444"/>
      <c r="F266" s="409"/>
      <c r="G266" s="199"/>
    </row>
    <row r="267" spans="1:7" s="198" customFormat="1" ht="13.5" customHeight="1">
      <c r="A267" s="201" t="s">
        <v>202</v>
      </c>
      <c r="B267" s="200">
        <v>40797700</v>
      </c>
      <c r="C267" s="31">
        <v>41470431</v>
      </c>
      <c r="D267" s="199"/>
      <c r="E267" s="444">
        <v>25191507</v>
      </c>
      <c r="F267" s="409">
        <f t="shared" si="55"/>
        <v>0.60745708189046799</v>
      </c>
      <c r="G267" s="199"/>
    </row>
    <row r="268" spans="1:7" s="198" customFormat="1" ht="13.5" customHeight="1">
      <c r="A268" s="201" t="s">
        <v>201</v>
      </c>
      <c r="B268" s="200"/>
      <c r="C268" s="410"/>
      <c r="D268" s="199"/>
      <c r="E268" s="444">
        <v>7110000</v>
      </c>
      <c r="F268" s="409"/>
      <c r="G268" s="199"/>
    </row>
    <row r="269" spans="1:7" s="198" customFormat="1" ht="13.5" customHeight="1">
      <c r="A269" s="201" t="s">
        <v>200</v>
      </c>
      <c r="B269" s="200"/>
      <c r="C269" s="31">
        <v>3585110</v>
      </c>
      <c r="D269" s="199"/>
      <c r="E269" s="444">
        <v>10100002</v>
      </c>
      <c r="F269" s="409">
        <f t="shared" si="55"/>
        <v>2.8172083980686784</v>
      </c>
      <c r="G269" s="199"/>
    </row>
    <row r="270" spans="1:7" s="198" customFormat="1" ht="13.5" customHeight="1">
      <c r="A270" s="201" t="s">
        <v>199</v>
      </c>
      <c r="B270" s="200"/>
      <c r="C270" s="410"/>
      <c r="D270" s="199"/>
      <c r="E270" s="444">
        <v>170045000</v>
      </c>
      <c r="F270" s="409"/>
      <c r="G270" s="199"/>
    </row>
    <row r="271" spans="1:7" s="198" customFormat="1" ht="13.5" customHeight="1">
      <c r="A271" s="202" t="s">
        <v>198</v>
      </c>
      <c r="B271" s="200"/>
      <c r="C271" s="410"/>
      <c r="D271" s="199"/>
      <c r="E271" s="444"/>
      <c r="F271" s="409"/>
      <c r="G271" s="199"/>
    </row>
    <row r="272" spans="1:7" s="198" customFormat="1" ht="13.5" customHeight="1">
      <c r="A272" s="202" t="s">
        <v>197</v>
      </c>
      <c r="B272" s="200">
        <v>4000000</v>
      </c>
      <c r="C272" s="31">
        <v>4000000</v>
      </c>
      <c r="D272" s="199"/>
      <c r="E272" s="444">
        <v>8344569</v>
      </c>
      <c r="F272" s="409">
        <f t="shared" si="55"/>
        <v>2.08614225</v>
      </c>
      <c r="G272" s="199"/>
    </row>
    <row r="273" spans="1:7" s="198" customFormat="1" ht="13.5" customHeight="1">
      <c r="A273" s="202" t="s">
        <v>196</v>
      </c>
      <c r="B273" s="200">
        <v>176614000</v>
      </c>
      <c r="C273" s="31">
        <v>176614000</v>
      </c>
      <c r="D273" s="199"/>
      <c r="E273" s="444">
        <v>18100763</v>
      </c>
      <c r="F273" s="409">
        <f t="shared" si="55"/>
        <v>0.10248770199417939</v>
      </c>
      <c r="G273" s="199"/>
    </row>
    <row r="274" spans="1:7" s="198" customFormat="1" ht="13.5" customHeight="1">
      <c r="A274" s="201" t="s">
        <v>195</v>
      </c>
      <c r="B274" s="200"/>
      <c r="C274" s="410"/>
      <c r="D274" s="199"/>
      <c r="E274" s="444"/>
      <c r="F274" s="409"/>
      <c r="G274" s="199"/>
    </row>
    <row r="275" spans="1:7" s="198" customFormat="1" ht="13.5" customHeight="1">
      <c r="A275" s="201" t="s">
        <v>194</v>
      </c>
      <c r="B275" s="200"/>
      <c r="C275" s="410"/>
      <c r="D275" s="199"/>
      <c r="E275" s="444"/>
      <c r="F275" s="409"/>
      <c r="G275" s="199"/>
    </row>
    <row r="276" spans="1:7" s="198" customFormat="1" ht="13.5" customHeight="1">
      <c r="A276" s="201" t="s">
        <v>193</v>
      </c>
      <c r="B276" s="200"/>
      <c r="C276" s="410"/>
      <c r="D276" s="199"/>
      <c r="E276" s="444"/>
      <c r="F276" s="409"/>
      <c r="G276" s="199"/>
    </row>
    <row r="277" spans="1:7" s="198" customFormat="1" ht="13.5" customHeight="1">
      <c r="A277" s="201" t="s">
        <v>374</v>
      </c>
      <c r="B277" s="200">
        <v>9335361</v>
      </c>
      <c r="C277" s="31">
        <v>63400361</v>
      </c>
      <c r="D277" s="199"/>
      <c r="E277" s="444">
        <v>76946609</v>
      </c>
      <c r="F277" s="409">
        <f t="shared" si="55"/>
        <v>1.213662001072833</v>
      </c>
      <c r="G277" s="199"/>
    </row>
    <row r="278" spans="1:7" s="198" customFormat="1" ht="13.5" customHeight="1">
      <c r="A278" s="201" t="s">
        <v>192</v>
      </c>
      <c r="B278" s="200">
        <v>7000000</v>
      </c>
      <c r="C278" s="31">
        <v>7000000</v>
      </c>
      <c r="D278" s="199"/>
      <c r="E278" s="444">
        <v>8396104</v>
      </c>
      <c r="F278" s="409">
        <f t="shared" si="55"/>
        <v>1.1994434285714286</v>
      </c>
      <c r="G278" s="199"/>
    </row>
    <row r="279" spans="1:7" s="198" customFormat="1" ht="13.5" customHeight="1">
      <c r="A279" s="201" t="s">
        <v>191</v>
      </c>
      <c r="B279" s="200"/>
      <c r="C279" s="31">
        <v>108490672</v>
      </c>
      <c r="D279" s="199"/>
      <c r="E279" s="444">
        <v>108490672</v>
      </c>
      <c r="F279" s="409">
        <f t="shared" si="55"/>
        <v>1</v>
      </c>
      <c r="G279" s="199"/>
    </row>
    <row r="280" spans="1:7" s="198" customFormat="1" ht="13.5" customHeight="1">
      <c r="A280" s="201" t="s">
        <v>190</v>
      </c>
      <c r="B280" s="200"/>
      <c r="C280" s="410"/>
      <c r="D280" s="199"/>
      <c r="E280" s="358"/>
      <c r="F280" s="409"/>
      <c r="G280" s="199"/>
    </row>
    <row r="281" spans="1:7" s="198" customFormat="1" ht="13.5" customHeight="1">
      <c r="A281" s="201" t="s">
        <v>432</v>
      </c>
      <c r="B281" s="200">
        <v>1388732496</v>
      </c>
      <c r="C281" s="31">
        <v>622484025</v>
      </c>
      <c r="D281" s="199"/>
      <c r="E281" s="445">
        <v>232145679</v>
      </c>
      <c r="F281" s="409">
        <f t="shared" ref="F281" si="56">SUM(E281/C281)</f>
        <v>0.37293435602624503</v>
      </c>
      <c r="G281" s="199"/>
    </row>
    <row r="282" spans="1:7" s="198" customFormat="1" ht="13.5" customHeight="1">
      <c r="A282" s="475" t="s">
        <v>465</v>
      </c>
      <c r="B282" s="200"/>
      <c r="D282" s="199"/>
      <c r="E282" s="445">
        <v>1350000000</v>
      </c>
      <c r="F282" s="409"/>
      <c r="G282" s="199"/>
    </row>
    <row r="283" spans="1:7" s="198" customFormat="1" ht="13.5" customHeight="1">
      <c r="A283" s="202" t="s">
        <v>44</v>
      </c>
      <c r="B283" s="333">
        <f>SUM(B258:B282)</f>
        <v>4877762489</v>
      </c>
      <c r="C283" s="333">
        <f t="shared" ref="C283:E283" si="57">SUM(C258:C282)</f>
        <v>5261253236</v>
      </c>
      <c r="D283" s="333">
        <f t="shared" si="57"/>
        <v>0</v>
      </c>
      <c r="E283" s="333">
        <f t="shared" si="57"/>
        <v>6432216959</v>
      </c>
      <c r="F283" s="409">
        <f t="shared" si="55"/>
        <v>1.2225636498520369</v>
      </c>
      <c r="G283" s="199"/>
    </row>
    <row r="284" spans="1:7" s="198" customFormat="1" ht="13.5" customHeight="1">
      <c r="A284" s="184"/>
      <c r="B284" s="200"/>
      <c r="D284" s="199"/>
      <c r="E284" s="358"/>
      <c r="F284" s="409"/>
      <c r="G284" s="199"/>
    </row>
    <row r="285" spans="1:7" s="198" customFormat="1" ht="13.5" customHeight="1">
      <c r="A285" s="193" t="s">
        <v>212</v>
      </c>
      <c r="B285" s="200"/>
      <c r="D285" s="199"/>
      <c r="E285" s="358"/>
      <c r="F285" s="409"/>
      <c r="G285" s="199"/>
    </row>
    <row r="286" spans="1:7" s="198" customFormat="1" ht="13.5" customHeight="1">
      <c r="A286" s="203" t="s">
        <v>211</v>
      </c>
      <c r="B286" s="200"/>
      <c r="D286" s="199"/>
      <c r="E286" s="358"/>
      <c r="F286" s="409"/>
      <c r="G286" s="199"/>
    </row>
    <row r="287" spans="1:7" s="198" customFormat="1" ht="13.5" customHeight="1">
      <c r="A287" s="201" t="s">
        <v>210</v>
      </c>
      <c r="B287" s="200"/>
      <c r="D287" s="199"/>
      <c r="E287" s="358"/>
      <c r="F287" s="409"/>
      <c r="G287" s="199"/>
    </row>
    <row r="288" spans="1:7" s="198" customFormat="1" ht="13.5" customHeight="1">
      <c r="A288" s="201" t="s">
        <v>209</v>
      </c>
      <c r="B288" s="200">
        <v>26500000</v>
      </c>
      <c r="C288" s="31">
        <v>26500000</v>
      </c>
      <c r="D288" s="446"/>
      <c r="E288" s="447">
        <v>26500000</v>
      </c>
      <c r="F288" s="409">
        <f t="shared" si="55"/>
        <v>1</v>
      </c>
      <c r="G288" s="199"/>
    </row>
    <row r="289" spans="1:7" s="198" customFormat="1" ht="13.5" customHeight="1">
      <c r="A289" s="201" t="s">
        <v>208</v>
      </c>
      <c r="B289" s="200"/>
      <c r="C289" s="31"/>
      <c r="D289" s="446"/>
      <c r="E289" s="447"/>
      <c r="F289" s="409"/>
      <c r="G289" s="199"/>
    </row>
    <row r="290" spans="1:7" s="198" customFormat="1" ht="13.5" customHeight="1">
      <c r="A290" s="201" t="s">
        <v>207</v>
      </c>
      <c r="B290" s="200"/>
      <c r="C290" s="31"/>
      <c r="D290" s="446"/>
      <c r="E290" s="447"/>
      <c r="F290" s="409"/>
      <c r="G290" s="199"/>
    </row>
    <row r="291" spans="1:7" s="198" customFormat="1" ht="13.5" customHeight="1">
      <c r="A291" s="201" t="s">
        <v>206</v>
      </c>
      <c r="B291" s="200">
        <v>21651000</v>
      </c>
      <c r="C291" s="448">
        <v>21651000</v>
      </c>
      <c r="D291" s="446"/>
      <c r="E291" s="447">
        <v>23452460</v>
      </c>
      <c r="F291" s="409">
        <f t="shared" si="55"/>
        <v>1.0832044709251305</v>
      </c>
      <c r="G291" s="199"/>
    </row>
    <row r="292" spans="1:7" s="198" customFormat="1" ht="13.5" customHeight="1">
      <c r="A292" s="201" t="s">
        <v>205</v>
      </c>
      <c r="B292" s="200"/>
      <c r="C292" s="31"/>
      <c r="D292" s="446"/>
      <c r="E292" s="447"/>
      <c r="F292" s="409"/>
      <c r="G292" s="199"/>
    </row>
    <row r="293" spans="1:7" s="198" customFormat="1" ht="13.5" customHeight="1">
      <c r="A293" s="201" t="s">
        <v>204</v>
      </c>
      <c r="B293" s="200"/>
      <c r="C293" s="31"/>
      <c r="D293" s="446"/>
      <c r="E293" s="447"/>
      <c r="F293" s="409"/>
      <c r="G293" s="199"/>
    </row>
    <row r="294" spans="1:7" s="198" customFormat="1" ht="13.5" customHeight="1">
      <c r="A294" s="201" t="s">
        <v>203</v>
      </c>
      <c r="B294" s="200"/>
      <c r="C294" s="31"/>
      <c r="D294" s="446"/>
      <c r="E294" s="447"/>
      <c r="F294" s="409"/>
      <c r="G294" s="199"/>
    </row>
    <row r="295" spans="1:7" s="198" customFormat="1" ht="13.5" customHeight="1">
      <c r="A295" s="201" t="s">
        <v>202</v>
      </c>
      <c r="B295" s="200">
        <v>5845000</v>
      </c>
      <c r="C295" s="448">
        <v>5845000</v>
      </c>
      <c r="D295" s="446"/>
      <c r="E295" s="447">
        <v>6332165</v>
      </c>
      <c r="F295" s="409">
        <f t="shared" si="55"/>
        <v>1.0833473053892215</v>
      </c>
      <c r="G295" s="199"/>
    </row>
    <row r="296" spans="1:7" s="198" customFormat="1" ht="13.5" customHeight="1">
      <c r="A296" s="201" t="s">
        <v>201</v>
      </c>
      <c r="B296" s="200">
        <v>12314000</v>
      </c>
      <c r="C296" s="448">
        <v>12314000</v>
      </c>
      <c r="D296" s="446"/>
      <c r="E296" s="447">
        <v>10674000</v>
      </c>
      <c r="F296" s="409">
        <f t="shared" si="55"/>
        <v>0.8668182556439824</v>
      </c>
      <c r="G296" s="199"/>
    </row>
    <row r="297" spans="1:7" s="198" customFormat="1" ht="13.5" customHeight="1">
      <c r="A297" s="201" t="s">
        <v>200</v>
      </c>
      <c r="B297" s="200"/>
      <c r="C297" s="31"/>
      <c r="D297" s="446"/>
      <c r="E297" s="447">
        <v>11</v>
      </c>
      <c r="F297" s="409"/>
      <c r="G297" s="199"/>
    </row>
    <row r="298" spans="1:7" s="198" customFormat="1" ht="13.5" customHeight="1">
      <c r="A298" s="201" t="s">
        <v>199</v>
      </c>
      <c r="B298" s="200"/>
      <c r="C298" s="31"/>
      <c r="D298" s="446"/>
      <c r="E298" s="447"/>
      <c r="F298" s="409"/>
      <c r="G298" s="199"/>
    </row>
    <row r="299" spans="1:7" s="198" customFormat="1" ht="13.5" customHeight="1">
      <c r="A299" s="202" t="s">
        <v>198</v>
      </c>
      <c r="B299" s="200"/>
      <c r="C299" s="31"/>
      <c r="D299" s="446"/>
      <c r="E299" s="447"/>
      <c r="F299" s="409"/>
      <c r="G299" s="199"/>
    </row>
    <row r="300" spans="1:7" s="198" customFormat="1" ht="13.5" customHeight="1">
      <c r="A300" s="202" t="s">
        <v>197</v>
      </c>
      <c r="B300" s="200"/>
      <c r="C300" s="31"/>
      <c r="D300" s="446"/>
      <c r="E300" s="447">
        <v>5377</v>
      </c>
      <c r="F300" s="409"/>
      <c r="G300" s="199"/>
    </row>
    <row r="301" spans="1:7" s="198" customFormat="1" ht="13.5" customHeight="1">
      <c r="A301" s="202" t="s">
        <v>196</v>
      </c>
      <c r="B301" s="200"/>
      <c r="C301" s="31"/>
      <c r="D301" s="446"/>
      <c r="E301" s="447"/>
      <c r="F301" s="409"/>
      <c r="G301" s="199"/>
    </row>
    <row r="302" spans="1:7" s="198" customFormat="1" ht="13.5" customHeight="1">
      <c r="A302" s="201" t="s">
        <v>195</v>
      </c>
      <c r="B302" s="200"/>
      <c r="C302" s="31"/>
      <c r="D302" s="446"/>
      <c r="E302" s="447"/>
      <c r="F302" s="409"/>
      <c r="G302" s="199"/>
    </row>
    <row r="303" spans="1:7" s="198" customFormat="1" ht="13.5" customHeight="1">
      <c r="A303" s="201" t="s">
        <v>194</v>
      </c>
      <c r="B303" s="200"/>
      <c r="C303" s="31"/>
      <c r="D303" s="446"/>
      <c r="E303" s="447"/>
      <c r="F303" s="409"/>
      <c r="G303" s="199"/>
    </row>
    <row r="304" spans="1:7" s="198" customFormat="1" ht="13.5" customHeight="1">
      <c r="A304" s="201" t="s">
        <v>193</v>
      </c>
      <c r="B304" s="200"/>
      <c r="C304" s="31"/>
      <c r="D304" s="446"/>
      <c r="E304" s="447"/>
      <c r="F304" s="409"/>
      <c r="G304" s="199"/>
    </row>
    <row r="305" spans="1:7" s="198" customFormat="1" ht="13.5" customHeight="1">
      <c r="A305" s="201" t="s">
        <v>192</v>
      </c>
      <c r="B305" s="200"/>
      <c r="C305" s="31"/>
      <c r="D305" s="446"/>
      <c r="E305" s="447"/>
      <c r="F305" s="409"/>
      <c r="G305" s="199"/>
    </row>
    <row r="306" spans="1:7" s="198" customFormat="1" ht="13.5" customHeight="1">
      <c r="A306" s="201" t="s">
        <v>191</v>
      </c>
      <c r="B306" s="200"/>
      <c r="C306" s="31">
        <v>2529043</v>
      </c>
      <c r="D306" s="446"/>
      <c r="E306" s="447">
        <v>2529043</v>
      </c>
      <c r="F306" s="409">
        <f t="shared" si="55"/>
        <v>1</v>
      </c>
      <c r="G306" s="199"/>
    </row>
    <row r="307" spans="1:7" s="198" customFormat="1" ht="13.5" customHeight="1">
      <c r="A307" s="201" t="s">
        <v>190</v>
      </c>
      <c r="B307" s="200"/>
      <c r="C307" s="31"/>
      <c r="D307" s="446"/>
      <c r="E307" s="447"/>
      <c r="F307" s="409"/>
      <c r="G307" s="199"/>
    </row>
    <row r="308" spans="1:7" s="198" customFormat="1" ht="13.5" customHeight="1">
      <c r="A308" s="201" t="s">
        <v>189</v>
      </c>
      <c r="B308" s="200"/>
      <c r="C308" s="31"/>
      <c r="D308" s="446"/>
      <c r="E308" s="447"/>
      <c r="F308" s="409"/>
      <c r="G308" s="199"/>
    </row>
    <row r="309" spans="1:7" s="198" customFormat="1" ht="13.5" customHeight="1">
      <c r="A309" s="474" t="s">
        <v>465</v>
      </c>
      <c r="B309" s="200"/>
      <c r="C309" s="31"/>
      <c r="D309" s="447"/>
      <c r="E309" s="447"/>
      <c r="F309" s="409"/>
      <c r="G309" s="199"/>
    </row>
    <row r="310" spans="1:7" s="198" customFormat="1" ht="13.5" customHeight="1">
      <c r="A310" s="193" t="s">
        <v>44</v>
      </c>
      <c r="B310" s="333">
        <f>SUM(B286:B308)</f>
        <v>66310000</v>
      </c>
      <c r="C310" s="449">
        <f t="shared" ref="C310:E310" si="58">SUM(C286:C308)</f>
        <v>68839043</v>
      </c>
      <c r="D310" s="473">
        <f t="shared" si="58"/>
        <v>0</v>
      </c>
      <c r="E310" s="333">
        <f t="shared" si="58"/>
        <v>69493056</v>
      </c>
      <c r="F310" s="409">
        <f t="shared" si="55"/>
        <v>1.0095006114480702</v>
      </c>
      <c r="G310" s="199"/>
    </row>
    <row r="311" spans="1:7" s="198" customFormat="1" ht="13.5" customHeight="1">
      <c r="A311" s="184"/>
      <c r="B311" s="200"/>
      <c r="D311" s="199"/>
      <c r="E311" s="358"/>
      <c r="F311" s="409"/>
      <c r="G311" s="199"/>
    </row>
    <row r="312" spans="1:7" s="198" customFormat="1" ht="13.5" customHeight="1">
      <c r="A312" s="194" t="s">
        <v>360</v>
      </c>
      <c r="B312" s="333"/>
      <c r="D312" s="199"/>
      <c r="E312" s="358"/>
      <c r="F312" s="409"/>
      <c r="G312" s="199"/>
    </row>
    <row r="313" spans="1:7" s="198" customFormat="1" ht="13.5" customHeight="1">
      <c r="A313" s="195" t="s">
        <v>211</v>
      </c>
      <c r="B313" s="333">
        <f>B286+B258+B232+B207</f>
        <v>2479742923</v>
      </c>
      <c r="C313" s="449">
        <f>C286+C258+C232+C207</f>
        <v>2863142192</v>
      </c>
      <c r="D313" s="473">
        <f>D286+D258+D232+D207</f>
        <v>6395982</v>
      </c>
      <c r="E313" s="333">
        <f>E286+E258+E232+E207</f>
        <v>2868071500</v>
      </c>
      <c r="F313" s="409">
        <f t="shared" si="55"/>
        <v>1.0017216427510214</v>
      </c>
      <c r="G313" s="199"/>
    </row>
    <row r="314" spans="1:7" s="198" customFormat="1" ht="13.5" customHeight="1">
      <c r="A314" s="193" t="s">
        <v>210</v>
      </c>
      <c r="B314" s="333">
        <f>B287+B259+B233+B208</f>
        <v>3400000</v>
      </c>
      <c r="C314" s="449">
        <f>C287+C259+C233+C208</f>
        <v>140226014</v>
      </c>
      <c r="D314" s="199"/>
      <c r="E314" s="333">
        <f t="shared" ref="E314:E332" si="59">E287+E259+E233+E208</f>
        <v>136171726</v>
      </c>
      <c r="F314" s="409">
        <f t="shared" si="55"/>
        <v>0.97108747596576483</v>
      </c>
      <c r="G314" s="199"/>
    </row>
    <row r="315" spans="1:7" s="198" customFormat="1" ht="13.5" customHeight="1">
      <c r="A315" s="193" t="s">
        <v>209</v>
      </c>
      <c r="B315" s="333"/>
      <c r="C315" s="449">
        <f t="shared" ref="C315:C332" si="60">C288+C260+C234+C209</f>
        <v>77092874</v>
      </c>
      <c r="D315" s="199"/>
      <c r="E315" s="333">
        <f t="shared" si="59"/>
        <v>77092874</v>
      </c>
      <c r="F315" s="409">
        <f t="shared" si="55"/>
        <v>1</v>
      </c>
      <c r="G315" s="199"/>
    </row>
    <row r="316" spans="1:7" s="198" customFormat="1" ht="13.5" customHeight="1">
      <c r="A316" s="193" t="s">
        <v>208</v>
      </c>
      <c r="B316" s="333">
        <v>0</v>
      </c>
      <c r="C316" s="333">
        <f t="shared" si="60"/>
        <v>1866302019</v>
      </c>
      <c r="D316" s="199"/>
      <c r="E316" s="333">
        <f t="shared" si="59"/>
        <v>2049871925</v>
      </c>
      <c r="F316" s="409">
        <f t="shared" si="55"/>
        <v>1.0983602354448292</v>
      </c>
      <c r="G316" s="199"/>
    </row>
    <row r="317" spans="1:7" s="198" customFormat="1" ht="13.5" customHeight="1">
      <c r="A317" s="193" t="s">
        <v>207</v>
      </c>
      <c r="B317" s="333">
        <f>B290+B262+B236+B211</f>
        <v>19025852</v>
      </c>
      <c r="C317" s="333">
        <f t="shared" si="60"/>
        <v>19907946</v>
      </c>
      <c r="D317" s="199"/>
      <c r="E317" s="333">
        <f t="shared" si="59"/>
        <v>19713734</v>
      </c>
      <c r="F317" s="409">
        <f t="shared" si="55"/>
        <v>0.99024449835256734</v>
      </c>
      <c r="G317" s="199"/>
    </row>
    <row r="318" spans="1:7" s="198" customFormat="1" ht="13.5" customHeight="1">
      <c r="A318" s="193" t="s">
        <v>206</v>
      </c>
      <c r="B318" s="333">
        <f>B291+B263+B237+B212</f>
        <v>238900315</v>
      </c>
      <c r="C318" s="333">
        <f t="shared" si="60"/>
        <v>272907431</v>
      </c>
      <c r="D318" s="199"/>
      <c r="E318" s="333">
        <f t="shared" si="59"/>
        <v>263046863</v>
      </c>
      <c r="F318" s="409">
        <f t="shared" si="55"/>
        <v>0.96386845179016034</v>
      </c>
      <c r="G318" s="199"/>
    </row>
    <row r="319" spans="1:7" s="198" customFormat="1" ht="13.5" customHeight="1">
      <c r="A319" s="193" t="s">
        <v>205</v>
      </c>
      <c r="B319" s="333">
        <f>B292+B264+B238+B213</f>
        <v>18521556</v>
      </c>
      <c r="C319" s="333">
        <f t="shared" si="60"/>
        <v>32550457</v>
      </c>
      <c r="D319" s="199"/>
      <c r="E319" s="333">
        <f t="shared" si="59"/>
        <v>31452602</v>
      </c>
      <c r="F319" s="409">
        <f t="shared" si="55"/>
        <v>0.96627220932719926</v>
      </c>
      <c r="G319" s="199"/>
    </row>
    <row r="320" spans="1:7" s="198" customFormat="1" ht="13.5" customHeight="1">
      <c r="A320" s="193" t="s">
        <v>204</v>
      </c>
      <c r="B320" s="333">
        <v>0</v>
      </c>
      <c r="C320" s="333">
        <f t="shared" si="60"/>
        <v>25800000</v>
      </c>
      <c r="D320" s="199"/>
      <c r="E320" s="333">
        <f t="shared" si="59"/>
        <v>11037028</v>
      </c>
      <c r="F320" s="409">
        <f t="shared" si="55"/>
        <v>0.42779178294573644</v>
      </c>
      <c r="G320" s="199"/>
    </row>
    <row r="321" spans="1:7" s="198" customFormat="1" ht="13.5" customHeight="1">
      <c r="A321" s="193" t="s">
        <v>203</v>
      </c>
      <c r="B321" s="333">
        <f>B294+B266+B240+B215</f>
        <v>294167500</v>
      </c>
      <c r="C321" s="333">
        <f t="shared" si="60"/>
        <v>275986000</v>
      </c>
      <c r="D321" s="199"/>
      <c r="E321" s="333">
        <f t="shared" si="59"/>
        <v>259187244</v>
      </c>
      <c r="F321" s="409">
        <f t="shared" si="55"/>
        <v>0.93913185451435943</v>
      </c>
      <c r="G321" s="199"/>
    </row>
    <row r="322" spans="1:7" s="198" customFormat="1" ht="13.5" customHeight="1">
      <c r="A322" s="193" t="s">
        <v>202</v>
      </c>
      <c r="B322" s="333">
        <f>B295+B267+B241+B216</f>
        <v>99420240</v>
      </c>
      <c r="C322" s="333">
        <f t="shared" si="60"/>
        <v>105442827</v>
      </c>
      <c r="D322" s="199"/>
      <c r="E322" s="333">
        <f t="shared" si="59"/>
        <v>85037773</v>
      </c>
      <c r="F322" s="409">
        <f t="shared" si="55"/>
        <v>0.80648229395442894</v>
      </c>
      <c r="G322" s="199"/>
    </row>
    <row r="323" spans="1:7" s="198" customFormat="1" ht="13.5" customHeight="1">
      <c r="A323" s="193" t="s">
        <v>201</v>
      </c>
      <c r="B323" s="333">
        <f>B296+B268+B242+B217</f>
        <v>90588000</v>
      </c>
      <c r="C323" s="333">
        <f t="shared" si="60"/>
        <v>104658000</v>
      </c>
      <c r="D323" s="199"/>
      <c r="E323" s="333">
        <f t="shared" si="59"/>
        <v>96755000</v>
      </c>
      <c r="F323" s="409">
        <f t="shared" si="55"/>
        <v>0.92448737793575264</v>
      </c>
      <c r="G323" s="199"/>
    </row>
    <row r="324" spans="1:7" s="198" customFormat="1" ht="13.5" customHeight="1">
      <c r="A324" s="193" t="s">
        <v>200</v>
      </c>
      <c r="B324" s="333">
        <v>0</v>
      </c>
      <c r="C324" s="333">
        <f t="shared" si="60"/>
        <v>3585168</v>
      </c>
      <c r="D324" s="199"/>
      <c r="E324" s="333">
        <f t="shared" si="59"/>
        <v>10100086</v>
      </c>
      <c r="F324" s="409">
        <f t="shared" si="55"/>
        <v>2.8171862518018682</v>
      </c>
      <c r="G324" s="199"/>
    </row>
    <row r="325" spans="1:7" s="198" customFormat="1" ht="13.5" customHeight="1">
      <c r="A325" s="193" t="s">
        <v>199</v>
      </c>
      <c r="B325" s="333">
        <v>0</v>
      </c>
      <c r="C325" s="333">
        <f t="shared" si="60"/>
        <v>0</v>
      </c>
      <c r="D325" s="199"/>
      <c r="E325" s="333">
        <f t="shared" si="59"/>
        <v>170045000</v>
      </c>
      <c r="F325" s="409"/>
      <c r="G325" s="199"/>
    </row>
    <row r="326" spans="1:7" s="198" customFormat="1" ht="13.5" customHeight="1">
      <c r="A326" s="194" t="s">
        <v>198</v>
      </c>
      <c r="B326" s="333">
        <v>0</v>
      </c>
      <c r="C326" s="333">
        <f t="shared" si="60"/>
        <v>183357</v>
      </c>
      <c r="D326" s="199"/>
      <c r="E326" s="333">
        <f t="shared" si="59"/>
        <v>183357</v>
      </c>
      <c r="F326" s="409">
        <f t="shared" si="55"/>
        <v>1</v>
      </c>
      <c r="G326" s="199"/>
    </row>
    <row r="327" spans="1:7" s="198" customFormat="1" ht="13.5" customHeight="1">
      <c r="A327" s="194" t="s">
        <v>197</v>
      </c>
      <c r="B327" s="333">
        <v>0</v>
      </c>
      <c r="C327" s="333">
        <f t="shared" si="60"/>
        <v>18617621</v>
      </c>
      <c r="D327" s="199"/>
      <c r="E327" s="333">
        <f t="shared" si="59"/>
        <v>14926568</v>
      </c>
      <c r="F327" s="409">
        <f t="shared" si="55"/>
        <v>0.80174411112998811</v>
      </c>
      <c r="G327" s="199"/>
    </row>
    <row r="328" spans="1:7" s="198" customFormat="1" ht="13.5" customHeight="1">
      <c r="A328" s="194" t="s">
        <v>196</v>
      </c>
      <c r="B328" s="333">
        <v>0</v>
      </c>
      <c r="C328" s="333">
        <f t="shared" si="60"/>
        <v>176976205</v>
      </c>
      <c r="D328" s="199"/>
      <c r="E328" s="333">
        <f t="shared" si="59"/>
        <v>18565330</v>
      </c>
      <c r="F328" s="409">
        <f t="shared" si="55"/>
        <v>0.10490297269059419</v>
      </c>
      <c r="G328" s="199"/>
    </row>
    <row r="329" spans="1:7" s="198" customFormat="1" ht="13.5" customHeight="1">
      <c r="A329" s="193" t="s">
        <v>195</v>
      </c>
      <c r="B329" s="333">
        <v>0</v>
      </c>
      <c r="C329" s="333">
        <f t="shared" si="60"/>
        <v>1370426</v>
      </c>
      <c r="D329" s="199"/>
      <c r="E329" s="333">
        <f t="shared" si="59"/>
        <v>1370426</v>
      </c>
      <c r="F329" s="409">
        <f t="shared" si="55"/>
        <v>1</v>
      </c>
      <c r="G329" s="199"/>
    </row>
    <row r="330" spans="1:7" s="188" customFormat="1" ht="13.5" customHeight="1">
      <c r="A330" s="193" t="s">
        <v>194</v>
      </c>
      <c r="B330" s="333">
        <v>0</v>
      </c>
      <c r="C330" s="333">
        <f t="shared" si="60"/>
        <v>0</v>
      </c>
      <c r="D330" s="189"/>
      <c r="E330" s="333">
        <f t="shared" si="59"/>
        <v>0</v>
      </c>
      <c r="F330" s="409"/>
      <c r="G330" s="189"/>
    </row>
    <row r="331" spans="1:7" s="188" customFormat="1" ht="13.5" customHeight="1">
      <c r="A331" s="193" t="s">
        <v>193</v>
      </c>
      <c r="B331" s="333">
        <v>0</v>
      </c>
      <c r="C331" s="333">
        <f t="shared" si="60"/>
        <v>0</v>
      </c>
      <c r="D331" s="189"/>
      <c r="E331" s="333">
        <f t="shared" si="59"/>
        <v>0</v>
      </c>
      <c r="F331" s="409"/>
      <c r="G331" s="189"/>
    </row>
    <row r="332" spans="1:7" s="188" customFormat="1" ht="13.5" customHeight="1">
      <c r="A332" s="193" t="s">
        <v>192</v>
      </c>
      <c r="B332" s="333">
        <v>0</v>
      </c>
      <c r="C332" s="333">
        <f t="shared" si="60"/>
        <v>63400361</v>
      </c>
      <c r="D332" s="189"/>
      <c r="E332" s="333">
        <f t="shared" si="59"/>
        <v>76946609</v>
      </c>
      <c r="F332" s="409">
        <f t="shared" ref="F332:F339" si="61">SUM(E332/C332)</f>
        <v>1.213662001072833</v>
      </c>
      <c r="G332" s="189"/>
    </row>
    <row r="333" spans="1:7" s="188" customFormat="1" ht="13.5" customHeight="1">
      <c r="A333" s="193" t="s">
        <v>191</v>
      </c>
      <c r="B333" s="333">
        <v>0</v>
      </c>
      <c r="C333" s="333">
        <f t="shared" ref="C333:E335" si="62">C306+C279+C252+C227</f>
        <v>223549896</v>
      </c>
      <c r="D333" s="333">
        <f t="shared" si="62"/>
        <v>12973118</v>
      </c>
      <c r="E333" s="333">
        <f t="shared" si="62"/>
        <v>223549896</v>
      </c>
      <c r="F333" s="409">
        <f t="shared" si="61"/>
        <v>1</v>
      </c>
      <c r="G333" s="189"/>
    </row>
    <row r="334" spans="1:7" s="188" customFormat="1" ht="13.5" customHeight="1">
      <c r="A334" s="193" t="s">
        <v>190</v>
      </c>
      <c r="B334" s="333">
        <f>B307+B280+B253+B228</f>
        <v>2416603022</v>
      </c>
      <c r="C334" s="333">
        <f t="shared" si="62"/>
        <v>2752295715</v>
      </c>
      <c r="D334" s="333">
        <f t="shared" si="62"/>
        <v>139489827</v>
      </c>
      <c r="E334" s="333">
        <f t="shared" si="62"/>
        <v>2752295815</v>
      </c>
      <c r="F334" s="409">
        <f t="shared" si="61"/>
        <v>1.000000036333305</v>
      </c>
      <c r="G334" s="189"/>
    </row>
    <row r="335" spans="1:7" s="188" customFormat="1" ht="13.5" customHeight="1">
      <c r="A335" s="193" t="s">
        <v>189</v>
      </c>
      <c r="B335" s="333">
        <f>B307+B281+B253+B228</f>
        <v>3805335518</v>
      </c>
      <c r="C335" s="333">
        <f t="shared" si="62"/>
        <v>622484025</v>
      </c>
      <c r="D335" s="333">
        <f t="shared" si="62"/>
        <v>0</v>
      </c>
      <c r="E335" s="333">
        <f t="shared" si="62"/>
        <v>232145679</v>
      </c>
      <c r="F335" s="409">
        <f t="shared" ref="F335" si="63">SUM(E335/C335)</f>
        <v>0.37293435602624503</v>
      </c>
      <c r="G335" s="189"/>
    </row>
    <row r="336" spans="1:7" s="188" customFormat="1" ht="13.5" customHeight="1">
      <c r="A336" s="476" t="s">
        <v>465</v>
      </c>
      <c r="B336" s="333"/>
      <c r="C336" s="449"/>
      <c r="D336" s="189"/>
      <c r="E336" s="450">
        <f>SUM(E282)</f>
        <v>1350000000</v>
      </c>
      <c r="F336" s="409"/>
      <c r="G336" s="189"/>
    </row>
    <row r="337" spans="1:7" s="188" customFormat="1" ht="13.5" customHeight="1">
      <c r="A337" s="192" t="s">
        <v>44</v>
      </c>
      <c r="B337" s="333">
        <f>B310+B283+B256+B230</f>
        <v>8581088130</v>
      </c>
      <c r="C337" s="333">
        <f>C310+C283+C256+C230</f>
        <v>9653478534</v>
      </c>
      <c r="D337" s="333">
        <f>D310+D283+D256+D230</f>
        <v>211888482</v>
      </c>
      <c r="E337" s="333">
        <f>E310+E283+E256+E230</f>
        <v>10755963139</v>
      </c>
      <c r="F337" s="409">
        <f t="shared" si="61"/>
        <v>1.1142059415284344</v>
      </c>
      <c r="G337" s="189"/>
    </row>
    <row r="338" spans="1:7" s="188" customFormat="1" ht="13.5" customHeight="1">
      <c r="A338" s="192" t="s">
        <v>150</v>
      </c>
      <c r="B338" s="333">
        <v>-3201791493</v>
      </c>
      <c r="C338" s="333">
        <v>-2752295715</v>
      </c>
      <c r="D338" s="449">
        <f>D311+D283+D258+D232</f>
        <v>0</v>
      </c>
      <c r="E338" s="449">
        <v>-2752295815</v>
      </c>
      <c r="F338" s="409">
        <f t="shared" si="61"/>
        <v>1.000000036333305</v>
      </c>
      <c r="G338" s="189"/>
    </row>
    <row r="339" spans="1:7" s="188" customFormat="1" ht="13.5" customHeight="1">
      <c r="A339" s="193" t="s">
        <v>44</v>
      </c>
      <c r="B339" s="359">
        <f>SUM(B337:B338)</f>
        <v>5379296637</v>
      </c>
      <c r="C339" s="333">
        <f>SUM(C337:C338)</f>
        <v>6901182819</v>
      </c>
      <c r="D339" s="333">
        <f t="shared" ref="D339:E339" si="64">SUM(D337:D338)</f>
        <v>211888482</v>
      </c>
      <c r="E339" s="333">
        <f t="shared" si="64"/>
        <v>8003667324</v>
      </c>
      <c r="F339" s="409">
        <f t="shared" si="61"/>
        <v>1.1597529777018358</v>
      </c>
      <c r="G339" s="189"/>
    </row>
    <row r="340" spans="1:7" s="188" customFormat="1" ht="13.5" customHeight="1">
      <c r="A340" s="197"/>
      <c r="B340" s="259"/>
      <c r="D340" s="189"/>
      <c r="E340" s="356"/>
      <c r="F340" s="393"/>
      <c r="G340" s="189"/>
    </row>
    <row r="341" spans="1:7" s="188" customFormat="1" ht="13.5" customHeight="1">
      <c r="A341" s="184"/>
      <c r="B341" s="259"/>
      <c r="D341" s="189"/>
      <c r="E341" s="356"/>
      <c r="F341" s="393"/>
      <c r="G341" s="189"/>
    </row>
    <row r="342" spans="1:7" s="188" customFormat="1" ht="13.5" customHeight="1">
      <c r="A342" s="184"/>
      <c r="B342" s="259"/>
      <c r="D342" s="189"/>
      <c r="E342" s="356"/>
      <c r="F342" s="393"/>
      <c r="G342" s="189"/>
    </row>
    <row r="343" spans="1:7" s="188" customFormat="1" ht="13.5" customHeight="1">
      <c r="A343" s="184"/>
      <c r="B343" s="259"/>
      <c r="D343" s="189"/>
      <c r="E343" s="356"/>
      <c r="F343" s="393"/>
      <c r="G343" s="189"/>
    </row>
    <row r="344" spans="1:7" s="188" customFormat="1" ht="13.5" customHeight="1">
      <c r="A344" s="184"/>
      <c r="B344" s="259"/>
      <c r="D344" s="189"/>
      <c r="E344" s="356"/>
      <c r="F344" s="393"/>
      <c r="G344" s="189"/>
    </row>
    <row r="345" spans="1:7" s="188" customFormat="1" ht="13.5" customHeight="1">
      <c r="A345" s="184"/>
      <c r="B345" s="259"/>
      <c r="D345" s="189"/>
      <c r="E345" s="356"/>
      <c r="F345" s="393"/>
      <c r="G345" s="189"/>
    </row>
    <row r="346" spans="1:7" s="188" customFormat="1" ht="13.5" customHeight="1">
      <c r="A346" s="184"/>
      <c r="B346" s="259"/>
      <c r="D346" s="189"/>
      <c r="E346" s="356"/>
      <c r="F346" s="393"/>
      <c r="G346" s="189"/>
    </row>
    <row r="347" spans="1:7" s="188" customFormat="1" ht="13.5" customHeight="1">
      <c r="A347" s="184"/>
      <c r="B347" s="259"/>
      <c r="D347" s="189"/>
      <c r="E347" s="356"/>
      <c r="F347" s="393"/>
      <c r="G347" s="189"/>
    </row>
    <row r="348" spans="1:7" s="188" customFormat="1" ht="13.5" customHeight="1">
      <c r="A348" s="184"/>
      <c r="B348" s="259"/>
      <c r="D348" s="189"/>
      <c r="E348" s="356"/>
      <c r="F348" s="393"/>
      <c r="G348" s="189"/>
    </row>
    <row r="349" spans="1:7" s="188" customFormat="1" ht="13.5" customHeight="1">
      <c r="A349" s="184"/>
      <c r="B349" s="259"/>
      <c r="D349" s="189"/>
      <c r="E349" s="356"/>
      <c r="F349" s="393"/>
      <c r="G349" s="189"/>
    </row>
    <row r="350" spans="1:7" s="188" customFormat="1" ht="13.5" customHeight="1">
      <c r="A350" s="184"/>
      <c r="B350" s="259"/>
      <c r="D350" s="189"/>
      <c r="E350" s="356"/>
      <c r="F350" s="393"/>
      <c r="G350" s="189"/>
    </row>
    <row r="351" spans="1:7" s="188" customFormat="1" ht="13.5" customHeight="1">
      <c r="A351" s="184"/>
      <c r="B351" s="259"/>
      <c r="D351" s="189"/>
      <c r="E351" s="356"/>
      <c r="F351" s="393"/>
      <c r="G351" s="189"/>
    </row>
    <row r="352" spans="1:7" s="188" customFormat="1" ht="13.5" customHeight="1">
      <c r="A352" s="184"/>
      <c r="B352" s="259"/>
      <c r="D352" s="189"/>
      <c r="E352" s="356"/>
      <c r="F352" s="393"/>
      <c r="G352" s="189"/>
    </row>
    <row r="353" spans="1:7" s="188" customFormat="1" ht="13.5" customHeight="1">
      <c r="A353" s="334"/>
      <c r="B353" s="259"/>
      <c r="D353" s="189"/>
      <c r="E353" s="356"/>
      <c r="F353" s="393"/>
      <c r="G353" s="189"/>
    </row>
    <row r="354" spans="1:7" s="188" customFormat="1" ht="13.5" customHeight="1">
      <c r="A354" s="334"/>
      <c r="B354" s="259"/>
      <c r="D354" s="189"/>
      <c r="E354" s="356"/>
      <c r="F354" s="393"/>
      <c r="G354" s="189"/>
    </row>
    <row r="355" spans="1:7" s="188" customFormat="1" ht="13.5" customHeight="1">
      <c r="A355" s="334"/>
      <c r="B355" s="259"/>
      <c r="D355" s="189"/>
      <c r="E355" s="356"/>
      <c r="F355" s="393"/>
      <c r="G355" s="189"/>
    </row>
    <row r="356" spans="1:7" s="188" customFormat="1" ht="13.5" customHeight="1">
      <c r="A356" s="184"/>
      <c r="B356" s="259"/>
      <c r="D356" s="189"/>
      <c r="E356" s="356"/>
      <c r="F356" s="393"/>
      <c r="G356" s="189"/>
    </row>
    <row r="357" spans="1:7" s="188" customFormat="1" ht="13.5" customHeight="1">
      <c r="A357" s="184"/>
      <c r="B357" s="259"/>
      <c r="D357" s="189"/>
      <c r="E357" s="356"/>
      <c r="F357" s="393"/>
      <c r="G357" s="189"/>
    </row>
    <row r="358" spans="1:7" s="188" customFormat="1" ht="13.5" customHeight="1">
      <c r="A358" s="184"/>
      <c r="B358" s="259"/>
      <c r="D358" s="189"/>
      <c r="E358" s="356"/>
      <c r="F358" s="393"/>
      <c r="G358" s="189"/>
    </row>
    <row r="359" spans="1:7" s="188" customFormat="1" ht="13.5" customHeight="1">
      <c r="A359" s="184"/>
      <c r="B359" s="259"/>
      <c r="D359" s="189"/>
      <c r="E359" s="356"/>
      <c r="F359" s="393"/>
      <c r="G359" s="189"/>
    </row>
    <row r="360" spans="1:7" s="188" customFormat="1" ht="13.5" customHeight="1">
      <c r="A360" s="184"/>
      <c r="B360" s="259"/>
      <c r="D360" s="189"/>
      <c r="E360" s="356"/>
      <c r="F360" s="393"/>
      <c r="G360" s="189"/>
    </row>
    <row r="361" spans="1:7" s="188" customFormat="1" ht="13.5" customHeight="1">
      <c r="A361" s="184"/>
      <c r="B361" s="259"/>
      <c r="D361" s="189"/>
      <c r="E361" s="356"/>
      <c r="F361" s="393"/>
      <c r="G361" s="189"/>
    </row>
    <row r="362" spans="1:7" s="188" customFormat="1" ht="13.5" customHeight="1">
      <c r="A362" s="184"/>
      <c r="B362" s="259"/>
      <c r="D362" s="189"/>
      <c r="E362" s="356"/>
      <c r="F362" s="393"/>
      <c r="G362" s="189"/>
    </row>
    <row r="363" spans="1:7" s="188" customFormat="1" ht="13.5" customHeight="1">
      <c r="A363" s="193"/>
      <c r="B363" s="259"/>
      <c r="D363" s="189"/>
      <c r="E363" s="356"/>
      <c r="F363" s="393"/>
      <c r="G363" s="189"/>
    </row>
    <row r="364" spans="1:7" ht="13.5" customHeight="1">
      <c r="A364" s="192"/>
      <c r="D364" s="187"/>
      <c r="E364" s="353"/>
    </row>
    <row r="365" spans="1:7" ht="13.5" customHeight="1">
      <c r="A365" s="193"/>
      <c r="D365" s="187"/>
      <c r="E365" s="353"/>
    </row>
    <row r="366" spans="1:7" ht="13.5" customHeight="1">
      <c r="A366" s="197"/>
      <c r="D366" s="187"/>
      <c r="E366" s="353"/>
    </row>
    <row r="367" spans="1:7" ht="13.5" customHeight="1">
      <c r="D367" s="187"/>
      <c r="E367" s="353"/>
    </row>
    <row r="368" spans="1:7" ht="13.5" customHeight="1">
      <c r="D368" s="187"/>
      <c r="E368" s="353"/>
    </row>
    <row r="369" spans="1:5" ht="13.5" customHeight="1">
      <c r="D369" s="187"/>
      <c r="E369" s="353"/>
    </row>
    <row r="370" spans="1:5" ht="13.5" customHeight="1">
      <c r="D370" s="187"/>
      <c r="E370" s="353"/>
    </row>
    <row r="371" spans="1:5" ht="13.5" customHeight="1">
      <c r="D371" s="187"/>
      <c r="E371" s="353"/>
    </row>
    <row r="372" spans="1:5" ht="13.5" customHeight="1">
      <c r="D372" s="187"/>
      <c r="E372" s="353"/>
    </row>
    <row r="373" spans="1:5" ht="13.5" customHeight="1">
      <c r="D373" s="187"/>
      <c r="E373" s="353"/>
    </row>
    <row r="374" spans="1:5" ht="13.5" customHeight="1">
      <c r="D374" s="187"/>
      <c r="E374" s="353"/>
    </row>
    <row r="375" spans="1:5" ht="13.5" customHeight="1">
      <c r="D375" s="187"/>
      <c r="E375" s="353"/>
    </row>
    <row r="376" spans="1:5" ht="13.5" customHeight="1">
      <c r="D376" s="187"/>
      <c r="E376" s="353"/>
    </row>
    <row r="377" spans="1:5" ht="13.5" customHeight="1">
      <c r="D377" s="187"/>
      <c r="E377" s="353"/>
    </row>
    <row r="378" spans="1:5" ht="13.5" customHeight="1">
      <c r="D378" s="187"/>
      <c r="E378" s="353"/>
    </row>
    <row r="379" spans="1:5" ht="13.5" customHeight="1">
      <c r="A379" s="334"/>
      <c r="D379" s="187"/>
      <c r="E379" s="353"/>
    </row>
    <row r="380" spans="1:5" ht="13.5" customHeight="1">
      <c r="A380" s="334"/>
      <c r="D380" s="187"/>
      <c r="E380" s="353"/>
    </row>
    <row r="381" spans="1:5" ht="13.5" customHeight="1">
      <c r="A381" s="334"/>
      <c r="D381" s="187"/>
      <c r="E381" s="353"/>
    </row>
    <row r="382" spans="1:5" ht="13.5" customHeight="1">
      <c r="D382" s="187"/>
      <c r="E382" s="353"/>
    </row>
    <row r="383" spans="1:5" ht="13.5" customHeight="1">
      <c r="D383" s="187"/>
      <c r="E383" s="353"/>
    </row>
    <row r="384" spans="1:5" ht="13.5" customHeight="1">
      <c r="D384" s="187"/>
      <c r="E384" s="353"/>
    </row>
    <row r="385" spans="1:7" ht="13.5" customHeight="1">
      <c r="D385" s="187"/>
      <c r="E385" s="353"/>
    </row>
    <row r="386" spans="1:7" ht="13.5" customHeight="1">
      <c r="D386" s="187"/>
      <c r="E386" s="353"/>
    </row>
    <row r="387" spans="1:7" ht="13.5" customHeight="1">
      <c r="D387" s="187"/>
      <c r="E387" s="353"/>
    </row>
    <row r="388" spans="1:7" ht="13.5" customHeight="1">
      <c r="D388" s="187"/>
      <c r="E388" s="353"/>
    </row>
    <row r="389" spans="1:7" ht="13.5" customHeight="1">
      <c r="A389" s="193"/>
      <c r="D389" s="187"/>
      <c r="E389" s="353"/>
    </row>
    <row r="390" spans="1:7" ht="13.5" customHeight="1">
      <c r="A390" s="196"/>
      <c r="D390" s="187"/>
      <c r="E390" s="353"/>
    </row>
    <row r="391" spans="1:7" s="188" customFormat="1" ht="13.5" customHeight="1">
      <c r="A391" s="192"/>
      <c r="B391" s="259"/>
      <c r="D391" s="189"/>
      <c r="E391" s="356"/>
      <c r="F391" s="393"/>
      <c r="G391" s="189"/>
    </row>
    <row r="392" spans="1:7" s="188" customFormat="1" ht="13.5" customHeight="1">
      <c r="A392" s="195"/>
      <c r="B392" s="191"/>
      <c r="D392" s="189"/>
      <c r="E392" s="356"/>
      <c r="F392" s="393"/>
      <c r="G392" s="189"/>
    </row>
    <row r="393" spans="1:7" s="188" customFormat="1" ht="13.5" customHeight="1">
      <c r="A393" s="193"/>
      <c r="B393" s="191"/>
      <c r="D393" s="189"/>
      <c r="E393" s="356"/>
      <c r="F393" s="393"/>
      <c r="G393" s="189"/>
    </row>
    <row r="394" spans="1:7" s="188" customFormat="1" ht="13.5" customHeight="1">
      <c r="A394" s="193"/>
      <c r="B394" s="191"/>
      <c r="D394" s="189"/>
      <c r="E394" s="356"/>
      <c r="F394" s="393"/>
      <c r="G394" s="189"/>
    </row>
    <row r="395" spans="1:7" s="188" customFormat="1" ht="13.5" customHeight="1">
      <c r="A395" s="193"/>
      <c r="B395" s="191"/>
      <c r="D395" s="189"/>
      <c r="E395" s="356"/>
      <c r="F395" s="393"/>
      <c r="G395" s="189"/>
    </row>
    <row r="396" spans="1:7" s="188" customFormat="1" ht="13.5" customHeight="1">
      <c r="A396" s="193"/>
      <c r="B396" s="191"/>
      <c r="D396" s="189"/>
      <c r="E396" s="356"/>
      <c r="F396" s="393"/>
      <c r="G396" s="189"/>
    </row>
    <row r="397" spans="1:7" s="188" customFormat="1" ht="13.5" customHeight="1">
      <c r="A397" s="193"/>
      <c r="B397" s="191"/>
      <c r="D397" s="189"/>
      <c r="E397" s="356"/>
      <c r="F397" s="393"/>
      <c r="G397" s="189"/>
    </row>
    <row r="398" spans="1:7" s="188" customFormat="1" ht="13.5" customHeight="1">
      <c r="A398" s="193"/>
      <c r="B398" s="191"/>
      <c r="D398" s="189"/>
      <c r="E398" s="356"/>
      <c r="F398" s="393"/>
      <c r="G398" s="189"/>
    </row>
    <row r="399" spans="1:7" s="188" customFormat="1" ht="13.5" customHeight="1">
      <c r="A399" s="193"/>
      <c r="B399" s="191"/>
      <c r="D399" s="189"/>
      <c r="E399" s="356"/>
      <c r="F399" s="393"/>
      <c r="G399" s="189"/>
    </row>
    <row r="400" spans="1:7" s="188" customFormat="1" ht="13.5" customHeight="1">
      <c r="A400" s="193"/>
      <c r="B400" s="191"/>
      <c r="D400" s="189"/>
      <c r="E400" s="356"/>
      <c r="F400" s="393"/>
      <c r="G400" s="189"/>
    </row>
    <row r="401" spans="1:7" s="188" customFormat="1" ht="13.5" customHeight="1">
      <c r="A401" s="193"/>
      <c r="B401" s="191"/>
      <c r="D401" s="189"/>
      <c r="E401" s="356"/>
      <c r="F401" s="393"/>
      <c r="G401" s="189"/>
    </row>
    <row r="402" spans="1:7" s="188" customFormat="1" ht="13.5" customHeight="1">
      <c r="A402" s="193"/>
      <c r="B402" s="191"/>
      <c r="D402" s="189"/>
      <c r="E402" s="356"/>
      <c r="F402" s="393"/>
      <c r="G402" s="189"/>
    </row>
    <row r="403" spans="1:7" s="188" customFormat="1" ht="13.5" customHeight="1">
      <c r="A403" s="193"/>
      <c r="B403" s="191"/>
      <c r="D403" s="189"/>
      <c r="E403" s="356"/>
      <c r="F403" s="393"/>
      <c r="G403" s="189"/>
    </row>
    <row r="404" spans="1:7" s="188" customFormat="1" ht="13.5" customHeight="1">
      <c r="A404" s="193"/>
      <c r="B404" s="191"/>
      <c r="D404" s="189"/>
      <c r="E404" s="356"/>
      <c r="F404" s="393"/>
      <c r="G404" s="189"/>
    </row>
    <row r="405" spans="1:7" s="188" customFormat="1" ht="13.5" customHeight="1">
      <c r="A405" s="194"/>
      <c r="B405" s="191"/>
      <c r="D405" s="189"/>
      <c r="E405" s="356"/>
      <c r="F405" s="393"/>
      <c r="G405" s="189"/>
    </row>
    <row r="406" spans="1:7" s="188" customFormat="1" ht="13.5" customHeight="1">
      <c r="A406" s="194"/>
      <c r="B406" s="191"/>
      <c r="D406" s="189"/>
      <c r="E406" s="356"/>
      <c r="F406" s="393"/>
      <c r="G406" s="189"/>
    </row>
    <row r="407" spans="1:7" s="188" customFormat="1" ht="13.5" customHeight="1">
      <c r="A407" s="194"/>
      <c r="B407" s="191"/>
      <c r="D407" s="189"/>
      <c r="E407" s="356"/>
      <c r="F407" s="393"/>
      <c r="G407" s="189"/>
    </row>
    <row r="408" spans="1:7" s="188" customFormat="1" ht="13.5" customHeight="1">
      <c r="A408" s="193"/>
      <c r="B408" s="191"/>
      <c r="D408" s="189"/>
      <c r="E408" s="356"/>
      <c r="F408" s="393"/>
      <c r="G408" s="189"/>
    </row>
    <row r="409" spans="1:7" s="188" customFormat="1" ht="13.5" customHeight="1">
      <c r="A409" s="193"/>
      <c r="B409" s="191"/>
      <c r="D409" s="189"/>
      <c r="E409" s="356"/>
      <c r="F409" s="393"/>
      <c r="G409" s="189"/>
    </row>
    <row r="410" spans="1:7" s="188" customFormat="1" ht="13.5" customHeight="1">
      <c r="A410" s="193"/>
      <c r="B410" s="191"/>
      <c r="D410" s="189"/>
      <c r="E410" s="356"/>
      <c r="F410" s="393"/>
      <c r="G410" s="189"/>
    </row>
    <row r="411" spans="1:7" s="188" customFormat="1" ht="13.5" customHeight="1">
      <c r="A411" s="193"/>
      <c r="B411" s="191"/>
      <c r="D411" s="189"/>
      <c r="E411" s="356"/>
      <c r="F411" s="393"/>
      <c r="G411" s="189"/>
    </row>
    <row r="412" spans="1:7" s="188" customFormat="1" ht="13.5" customHeight="1">
      <c r="A412" s="193"/>
      <c r="B412" s="191"/>
      <c r="D412" s="189"/>
      <c r="E412" s="356"/>
      <c r="F412" s="393"/>
      <c r="G412" s="189"/>
    </row>
    <row r="413" spans="1:7" s="188" customFormat="1" ht="13.5" customHeight="1">
      <c r="A413" s="193"/>
      <c r="B413" s="191"/>
      <c r="D413" s="189"/>
      <c r="E413" s="356"/>
      <c r="F413" s="393"/>
      <c r="G413" s="189"/>
    </row>
    <row r="414" spans="1:7" s="188" customFormat="1" ht="13.5" customHeight="1">
      <c r="A414" s="193"/>
      <c r="B414" s="191"/>
      <c r="D414" s="189"/>
      <c r="E414" s="356"/>
      <c r="F414" s="393"/>
      <c r="G414" s="189"/>
    </row>
    <row r="415" spans="1:7" s="188" customFormat="1" ht="13.5" customHeight="1">
      <c r="A415" s="193"/>
      <c r="B415" s="191"/>
      <c r="D415" s="189"/>
      <c r="E415" s="356"/>
      <c r="F415" s="393"/>
      <c r="G415" s="189"/>
    </row>
    <row r="416" spans="1:7" s="188" customFormat="1" ht="13.5" customHeight="1">
      <c r="A416" s="192"/>
      <c r="B416" s="191"/>
      <c r="D416" s="189"/>
      <c r="E416" s="356"/>
      <c r="F416" s="393"/>
      <c r="G416" s="189"/>
    </row>
    <row r="417" spans="1:7" s="188" customFormat="1" ht="13.5" customHeight="1" thickBot="1">
      <c r="A417" s="260"/>
      <c r="B417" s="388"/>
      <c r="C417" s="337"/>
      <c r="D417" s="189"/>
      <c r="E417" s="360"/>
      <c r="F417" s="394"/>
      <c r="G417" s="189"/>
    </row>
    <row r="418" spans="1:7" ht="13.5" customHeight="1">
      <c r="A418" s="186"/>
      <c r="B418" s="190"/>
      <c r="C418" s="361"/>
      <c r="D418" s="187"/>
      <c r="E418" s="185"/>
      <c r="F418" s="395"/>
    </row>
    <row r="419" spans="1:7" ht="13.5" customHeight="1">
      <c r="A419" s="186"/>
      <c r="B419" s="185"/>
      <c r="C419" s="361"/>
      <c r="E419" s="362"/>
      <c r="F419" s="395"/>
    </row>
  </sheetData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 xml:space="preserve">&amp;C&amp;"Times New Roman,Félkövér"&amp;12 1. BEVÉTELEK 
kiemelt előirányzatonként &amp;Radatok Ft-ban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D51"/>
  <sheetViews>
    <sheetView tabSelected="1" view="pageLayout" topLeftCell="A28" workbookViewId="0">
      <selection activeCell="A22" sqref="A22"/>
    </sheetView>
  </sheetViews>
  <sheetFormatPr defaultRowHeight="13.2"/>
  <cols>
    <col min="1" max="1" width="42.109375" customWidth="1"/>
    <col min="2" max="2" width="14.109375" customWidth="1"/>
    <col min="3" max="3" width="15.88671875" customWidth="1"/>
    <col min="4" max="4" width="15.44140625" customWidth="1"/>
  </cols>
  <sheetData>
    <row r="1" spans="1:4" s="367" customFormat="1" ht="51.75" customHeight="1">
      <c r="A1" s="366" t="s">
        <v>458</v>
      </c>
      <c r="B1" s="366"/>
      <c r="C1" s="366"/>
      <c r="D1" s="366"/>
    </row>
    <row r="2" spans="1:4" ht="26.25" customHeight="1">
      <c r="A2" s="75"/>
      <c r="B2" s="75"/>
      <c r="C2" s="75"/>
      <c r="D2" s="75"/>
    </row>
    <row r="3" spans="1:4" s="370" customFormat="1" ht="31.2">
      <c r="A3" s="368" t="s">
        <v>34</v>
      </c>
      <c r="B3" s="369" t="s">
        <v>135</v>
      </c>
      <c r="C3" s="369" t="s">
        <v>136</v>
      </c>
      <c r="D3" s="368" t="s">
        <v>77</v>
      </c>
    </row>
    <row r="4" spans="1:4" ht="15.6">
      <c r="A4" s="417" t="s">
        <v>461</v>
      </c>
      <c r="B4" s="336"/>
      <c r="C4" s="336"/>
      <c r="D4" s="336"/>
    </row>
    <row r="5" spans="1:4" ht="15.6">
      <c r="A5" s="336" t="s">
        <v>402</v>
      </c>
      <c r="B5" s="79">
        <v>64600</v>
      </c>
      <c r="C5" s="79">
        <v>0</v>
      </c>
      <c r="D5" s="79">
        <f>SUM(B5:C5)</f>
        <v>64600</v>
      </c>
    </row>
    <row r="6" spans="1:4" ht="16.2" thickBot="1">
      <c r="A6" s="419" t="s">
        <v>403</v>
      </c>
      <c r="B6" s="413">
        <v>100000</v>
      </c>
      <c r="C6" s="413">
        <v>0</v>
      </c>
      <c r="D6" s="413">
        <f>SUM(B6:C6)</f>
        <v>100000</v>
      </c>
    </row>
    <row r="7" spans="1:4" ht="15.6">
      <c r="A7" s="414" t="s">
        <v>44</v>
      </c>
      <c r="B7" s="415">
        <f>SUM(B5:B6)</f>
        <v>164600</v>
      </c>
      <c r="C7" s="415">
        <f t="shared" ref="C7:D7" si="0">SUM(C5:C6)</f>
        <v>0</v>
      </c>
      <c r="D7" s="415">
        <f t="shared" si="0"/>
        <v>164600</v>
      </c>
    </row>
    <row r="8" spans="1:4" ht="15.6">
      <c r="A8" s="336"/>
      <c r="B8" s="336"/>
      <c r="C8" s="336"/>
      <c r="D8" s="336"/>
    </row>
    <row r="9" spans="1:4" ht="48" customHeight="1">
      <c r="A9" s="467" t="s">
        <v>459</v>
      </c>
      <c r="B9" s="79"/>
      <c r="C9" s="79"/>
      <c r="D9" s="79"/>
    </row>
    <row r="10" spans="1:4" ht="31.2">
      <c r="A10" s="71" t="s">
        <v>404</v>
      </c>
      <c r="B10" s="79">
        <v>4599280</v>
      </c>
      <c r="C10" s="79">
        <v>0</v>
      </c>
      <c r="D10" s="79">
        <f>SUM(B10:C10)</f>
        <v>4599280</v>
      </c>
    </row>
    <row r="11" spans="1:4" ht="46.8">
      <c r="A11" s="71" t="s">
        <v>405</v>
      </c>
      <c r="B11" s="79">
        <v>37430391</v>
      </c>
      <c r="C11" s="79">
        <v>0</v>
      </c>
      <c r="D11" s="79">
        <f>SUM(B11:C11)</f>
        <v>37430391</v>
      </c>
    </row>
    <row r="12" spans="1:4" ht="31.2">
      <c r="A12" s="451" t="s">
        <v>406</v>
      </c>
      <c r="B12" s="79">
        <v>17312000</v>
      </c>
      <c r="C12" s="79">
        <v>0</v>
      </c>
      <c r="D12" s="79">
        <f>SUM(B12:C12)</f>
        <v>17312000</v>
      </c>
    </row>
    <row r="13" spans="1:4" ht="15.6">
      <c r="A13" s="416" t="s">
        <v>44</v>
      </c>
      <c r="B13" s="418">
        <f>SUM(B10:B12)</f>
        <v>59341671</v>
      </c>
      <c r="C13" s="418">
        <f t="shared" ref="C13:D13" si="1">SUM(C10:C12)</f>
        <v>0</v>
      </c>
      <c r="D13" s="418">
        <f t="shared" si="1"/>
        <v>59341671</v>
      </c>
    </row>
    <row r="14" spans="1:4" ht="15.6">
      <c r="A14" s="417"/>
      <c r="B14" s="79"/>
      <c r="C14" s="79"/>
      <c r="D14" s="79"/>
    </row>
    <row r="15" spans="1:4" ht="15.6">
      <c r="A15" s="417" t="s">
        <v>460</v>
      </c>
      <c r="B15" s="79"/>
      <c r="C15" s="79"/>
      <c r="D15" s="79"/>
    </row>
    <row r="16" spans="1:4" ht="15.6">
      <c r="A16" s="420" t="s">
        <v>407</v>
      </c>
      <c r="B16" s="79">
        <v>500000</v>
      </c>
      <c r="C16" s="79">
        <v>0</v>
      </c>
      <c r="D16" s="79">
        <f>SUM(B16:C16)</f>
        <v>500000</v>
      </c>
    </row>
    <row r="17" spans="1:4" ht="15.6">
      <c r="A17" s="420" t="s">
        <v>408</v>
      </c>
      <c r="B17" s="79">
        <v>3860000</v>
      </c>
      <c r="C17" s="79">
        <v>0</v>
      </c>
      <c r="D17" s="79">
        <f t="shared" ref="D17:D18" si="2">SUM(B17:C17)</f>
        <v>3860000</v>
      </c>
    </row>
    <row r="18" spans="1:4" ht="16.2" thickBot="1">
      <c r="A18" s="421" t="s">
        <v>409</v>
      </c>
      <c r="B18" s="413">
        <v>4000000</v>
      </c>
      <c r="C18" s="413">
        <v>0</v>
      </c>
      <c r="D18" s="413">
        <f t="shared" si="2"/>
        <v>4000000</v>
      </c>
    </row>
    <row r="19" spans="1:4" ht="15.6">
      <c r="A19" s="414" t="s">
        <v>44</v>
      </c>
      <c r="B19" s="415">
        <f>SUM(B16:B18)</f>
        <v>8360000</v>
      </c>
      <c r="C19" s="415">
        <f t="shared" ref="C19:D19" si="3">SUM(C16:C18)</f>
        <v>0</v>
      </c>
      <c r="D19" s="415">
        <f t="shared" si="3"/>
        <v>8360000</v>
      </c>
    </row>
    <row r="20" spans="1:4" ht="15.6">
      <c r="A20" s="336"/>
      <c r="B20" s="79"/>
      <c r="C20" s="79"/>
      <c r="D20" s="79"/>
    </row>
    <row r="21" spans="1:4" ht="15.6">
      <c r="A21" s="336" t="s">
        <v>410</v>
      </c>
      <c r="B21" s="79">
        <v>3000000</v>
      </c>
      <c r="C21" s="79"/>
      <c r="D21" s="79">
        <f>SUM(B21:C21)</f>
        <v>3000000</v>
      </c>
    </row>
    <row r="22" spans="1:4" ht="16.2" thickBot="1">
      <c r="A22" s="419" t="s">
        <v>467</v>
      </c>
      <c r="B22" s="413">
        <v>1562533</v>
      </c>
      <c r="C22" s="413"/>
      <c r="D22" s="413">
        <f>SUM(B22:C22)</f>
        <v>1562533</v>
      </c>
    </row>
    <row r="23" spans="1:4" ht="15.6">
      <c r="A23" s="414" t="s">
        <v>44</v>
      </c>
      <c r="B23" s="415">
        <f>SUM(B21:B22)</f>
        <v>4562533</v>
      </c>
      <c r="C23" s="415">
        <f t="shared" ref="C23:D23" si="4">SUM(C21:C22)</f>
        <v>0</v>
      </c>
      <c r="D23" s="415">
        <f t="shared" si="4"/>
        <v>4562533</v>
      </c>
    </row>
    <row r="24" spans="1:4" ht="15.6">
      <c r="A24" s="336"/>
      <c r="B24" s="336"/>
      <c r="C24" s="336"/>
      <c r="D24" s="336"/>
    </row>
    <row r="25" spans="1:4" ht="15.6">
      <c r="A25" s="417" t="s">
        <v>411</v>
      </c>
      <c r="B25" s="336"/>
      <c r="C25" s="336"/>
      <c r="D25" s="336"/>
    </row>
    <row r="26" spans="1:4" ht="15.6">
      <c r="A26" s="71" t="s">
        <v>418</v>
      </c>
      <c r="B26" s="79">
        <v>1728437</v>
      </c>
      <c r="C26" s="336">
        <v>0</v>
      </c>
      <c r="D26" s="79">
        <f>SUM(B26:C26)</f>
        <v>1728437</v>
      </c>
    </row>
    <row r="27" spans="1:4" ht="31.2">
      <c r="A27" s="71" t="s">
        <v>419</v>
      </c>
      <c r="B27" s="79">
        <v>3000811</v>
      </c>
      <c r="C27" s="336">
        <v>0</v>
      </c>
      <c r="D27" s="79">
        <f>SUM(B27:C27)</f>
        <v>3000811</v>
      </c>
    </row>
    <row r="28" spans="1:4" ht="31.2">
      <c r="A28" s="71" t="s">
        <v>420</v>
      </c>
      <c r="B28" s="79">
        <v>600000</v>
      </c>
      <c r="C28" s="336">
        <v>0</v>
      </c>
      <c r="D28" s="79">
        <f>SUM(B28:C28)</f>
        <v>600000</v>
      </c>
    </row>
    <row r="29" spans="1:4" ht="15.6">
      <c r="A29" s="336" t="s">
        <v>421</v>
      </c>
      <c r="B29" s="79">
        <v>1000000</v>
      </c>
      <c r="C29" s="336">
        <v>0</v>
      </c>
      <c r="D29" s="79">
        <f>SUM(B29:C29)</f>
        <v>1000000</v>
      </c>
    </row>
    <row r="30" spans="1:4" ht="16.2">
      <c r="A30" s="123" t="s">
        <v>44</v>
      </c>
      <c r="B30" s="341">
        <f>SUM(B26:B29)</f>
        <v>6329248</v>
      </c>
      <c r="C30" s="341">
        <f t="shared" ref="C30:D30" si="5">SUM(C26:C29)</f>
        <v>0</v>
      </c>
      <c r="D30" s="341">
        <f t="shared" si="5"/>
        <v>6329248</v>
      </c>
    </row>
    <row r="31" spans="1:4" ht="16.2">
      <c r="A31" s="123"/>
      <c r="B31" s="340"/>
      <c r="C31" s="340"/>
      <c r="D31" s="341"/>
    </row>
    <row r="32" spans="1:4" ht="31.2">
      <c r="A32" s="432" t="s">
        <v>440</v>
      </c>
      <c r="B32" s="340"/>
      <c r="C32" s="340"/>
      <c r="D32" s="341"/>
    </row>
    <row r="33" spans="1:4" ht="37.200000000000003" customHeight="1">
      <c r="A33" s="335" t="s">
        <v>361</v>
      </c>
      <c r="B33" s="119">
        <v>7035797</v>
      </c>
      <c r="C33" s="119"/>
      <c r="D33" s="119">
        <v>7035799</v>
      </c>
    </row>
    <row r="34" spans="1:4" ht="16.2">
      <c r="A34" s="123" t="s">
        <v>44</v>
      </c>
      <c r="B34" s="340">
        <f>SUM(B33)</f>
        <v>7035797</v>
      </c>
      <c r="C34" s="340"/>
      <c r="D34" s="340">
        <f t="shared" ref="D34" si="6">SUM(D33)</f>
        <v>7035799</v>
      </c>
    </row>
    <row r="35" spans="1:4" ht="16.2">
      <c r="A35" s="432"/>
      <c r="B35" s="340"/>
      <c r="C35" s="340"/>
      <c r="D35" s="340"/>
    </row>
    <row r="36" spans="1:4" ht="33" customHeight="1">
      <c r="A36" s="432" t="s">
        <v>462</v>
      </c>
      <c r="B36" s="119"/>
      <c r="C36" s="119"/>
      <c r="D36" s="119"/>
    </row>
    <row r="37" spans="1:4" ht="15" customHeight="1">
      <c r="A37" s="438" t="s">
        <v>427</v>
      </c>
      <c r="B37" s="439"/>
      <c r="C37" s="439"/>
      <c r="D37" s="439"/>
    </row>
    <row r="38" spans="1:4" ht="18.600000000000001" customHeight="1">
      <c r="A38" s="335" t="s">
        <v>428</v>
      </c>
      <c r="B38" s="119">
        <v>25200000</v>
      </c>
      <c r="C38" s="119">
        <v>0</v>
      </c>
      <c r="D38" s="119">
        <v>25200000</v>
      </c>
    </row>
    <row r="39" spans="1:4" ht="15.6">
      <c r="A39" s="335" t="s">
        <v>429</v>
      </c>
      <c r="B39" s="119"/>
      <c r="C39" s="119"/>
      <c r="D39" s="119"/>
    </row>
    <row r="40" spans="1:4" ht="15.6">
      <c r="A40" s="136" t="s">
        <v>428</v>
      </c>
      <c r="B40" s="119">
        <v>25200000</v>
      </c>
      <c r="C40" s="119">
        <v>0</v>
      </c>
      <c r="D40" s="119">
        <v>25200000</v>
      </c>
    </row>
    <row r="41" spans="1:4" ht="15.6">
      <c r="A41" s="335" t="s">
        <v>430</v>
      </c>
      <c r="B41" s="119"/>
      <c r="C41" s="119"/>
      <c r="D41" s="119"/>
    </row>
    <row r="42" spans="1:4" ht="15.6">
      <c r="A42" s="335" t="s">
        <v>463</v>
      </c>
      <c r="B42" s="119">
        <v>348000</v>
      </c>
      <c r="C42" s="119">
        <v>0</v>
      </c>
      <c r="D42" s="119">
        <v>348000</v>
      </c>
    </row>
    <row r="43" spans="1:4" ht="16.2">
      <c r="A43" s="123" t="s">
        <v>44</v>
      </c>
      <c r="B43" s="341">
        <f>SUM(B37:B42)</f>
        <v>50748000</v>
      </c>
      <c r="C43" s="341">
        <f>SUM(C37:C42)</f>
        <v>0</v>
      </c>
      <c r="D43" s="341">
        <f>SUM(D37:D42)</f>
        <v>50748000</v>
      </c>
    </row>
    <row r="44" spans="1:4" ht="16.2">
      <c r="A44" s="96"/>
      <c r="B44" s="95"/>
      <c r="C44" s="95"/>
      <c r="D44" s="95"/>
    </row>
    <row r="45" spans="1:4" ht="15.6">
      <c r="A45" s="433" t="s">
        <v>69</v>
      </c>
      <c r="B45" s="137"/>
      <c r="C45" s="137"/>
      <c r="D45" s="137"/>
    </row>
    <row r="46" spans="1:4" ht="15.6">
      <c r="A46" s="338" t="s">
        <v>436</v>
      </c>
      <c r="B46" s="137">
        <v>1500000</v>
      </c>
      <c r="C46" s="137"/>
      <c r="D46" s="137">
        <v>1500000</v>
      </c>
    </row>
    <row r="47" spans="1:4" ht="15.6">
      <c r="A47" s="338" t="s">
        <v>437</v>
      </c>
      <c r="B47" s="137">
        <v>1500000</v>
      </c>
      <c r="C47" s="137"/>
      <c r="D47" s="137">
        <v>1500000</v>
      </c>
    </row>
    <row r="48" spans="1:4" ht="15.6">
      <c r="A48" s="338" t="s">
        <v>438</v>
      </c>
      <c r="B48" s="137">
        <v>1904000</v>
      </c>
      <c r="C48" s="137"/>
      <c r="D48" s="137">
        <v>1904000</v>
      </c>
    </row>
    <row r="49" spans="1:4" ht="29.4" customHeight="1">
      <c r="A49" s="338" t="s">
        <v>439</v>
      </c>
      <c r="B49" s="137">
        <v>36000000</v>
      </c>
      <c r="C49" s="137"/>
      <c r="D49" s="137">
        <v>36000000</v>
      </c>
    </row>
    <row r="50" spans="1:4" ht="21" customHeight="1" thickBot="1">
      <c r="A50" s="123" t="s">
        <v>44</v>
      </c>
      <c r="B50" s="341">
        <f>SUM(B46:B49)</f>
        <v>40904000</v>
      </c>
      <c r="C50" s="341">
        <f t="shared" ref="C50:D50" si="7">SUM(C46:C49)</f>
        <v>0</v>
      </c>
      <c r="D50" s="341">
        <f t="shared" si="7"/>
        <v>40904000</v>
      </c>
    </row>
    <row r="51" spans="1:4" ht="22.8" customHeight="1" thickBot="1">
      <c r="A51" s="339" t="s">
        <v>139</v>
      </c>
      <c r="B51" s="342">
        <f>SUM(B7,B13,B19,B23,B30,B34,B43,B50)</f>
        <v>177445849</v>
      </c>
      <c r="C51" s="342">
        <f>SUM(C7,C13,C19,C23,C30,C34,C43,C50)</f>
        <v>0</v>
      </c>
      <c r="D51" s="468">
        <f>SUM(D7,D13,D19,D23,D30,D34,D43,D50)</f>
        <v>177445851</v>
      </c>
    </row>
  </sheetData>
  <pageMargins left="0.7" right="0.7" top="0.75" bottom="0.75" header="0.3" footer="0.3"/>
  <pageSetup paperSize="9" orientation="portrait" r:id="rId1"/>
  <headerFooter>
    <oddHeader xml:space="preserve">&amp;RPü/9-2/2024. sz. előterjesztés
 melléklete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U18"/>
  <sheetViews>
    <sheetView view="pageBreakPreview" workbookViewId="0">
      <selection activeCell="I5" sqref="I5:L7"/>
    </sheetView>
  </sheetViews>
  <sheetFormatPr defaultColWidth="9.109375" defaultRowHeight="15.6"/>
  <cols>
    <col min="1" max="1" width="14.44140625" style="40" customWidth="1"/>
    <col min="2" max="2" width="8.109375" style="40" customWidth="1"/>
    <col min="3" max="3" width="9.88671875" style="40" customWidth="1"/>
    <col min="4" max="4" width="8.6640625" style="40" customWidth="1"/>
    <col min="5" max="5" width="7.44140625" style="40" customWidth="1"/>
    <col min="6" max="6" width="1.21875" style="40" customWidth="1"/>
    <col min="7" max="7" width="7.6640625" style="40" hidden="1" customWidth="1"/>
    <col min="8" max="8" width="7.5546875" style="40" hidden="1" customWidth="1"/>
    <col min="9" max="9" width="8" style="40" customWidth="1"/>
    <col min="10" max="10" width="7.5546875" style="40" customWidth="1"/>
    <col min="11" max="11" width="8.88671875" style="40" customWidth="1"/>
    <col min="12" max="12" width="8.21875" style="40" customWidth="1"/>
    <col min="13" max="13" width="9.33203125" style="40" customWidth="1"/>
    <col min="14" max="14" width="9.5546875" style="40" customWidth="1"/>
    <col min="15" max="15" width="9.44140625" style="40" customWidth="1"/>
    <col min="16" max="16" width="10.44140625" style="40" customWidth="1"/>
    <col min="17" max="17" width="13.109375" style="40" customWidth="1"/>
    <col min="18" max="18" width="9" style="40" customWidth="1"/>
    <col min="19" max="20" width="9.109375" style="40" customWidth="1"/>
    <col min="21" max="21" width="9.44140625" style="40" customWidth="1"/>
    <col min="22" max="16384" width="9.109375" style="40"/>
  </cols>
  <sheetData>
    <row r="1" spans="1:21" ht="35.4" customHeight="1">
      <c r="A1" s="556" t="s">
        <v>69</v>
      </c>
      <c r="B1" s="557"/>
      <c r="C1" s="557"/>
      <c r="D1" s="557"/>
      <c r="N1" s="41"/>
      <c r="O1" s="41"/>
      <c r="P1" s="41"/>
      <c r="Q1" s="41"/>
    </row>
    <row r="2" spans="1:21">
      <c r="A2" s="558" t="s">
        <v>468</v>
      </c>
      <c r="B2" s="559"/>
      <c r="C2" s="559"/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60"/>
      <c r="O2" s="560"/>
      <c r="P2" s="560"/>
      <c r="Q2" s="560"/>
    </row>
    <row r="3" spans="1:21" ht="40.5" customHeight="1">
      <c r="A3" s="561" t="s">
        <v>454</v>
      </c>
      <c r="B3" s="559"/>
      <c r="C3" s="559"/>
      <c r="D3" s="559"/>
      <c r="E3" s="559"/>
      <c r="F3" s="559"/>
      <c r="G3" s="559"/>
      <c r="H3" s="559"/>
      <c r="I3" s="559"/>
      <c r="J3" s="559"/>
      <c r="K3" s="559"/>
      <c r="L3" s="559"/>
      <c r="M3" s="559"/>
      <c r="N3" s="560"/>
      <c r="O3" s="560"/>
      <c r="P3" s="560"/>
      <c r="Q3" s="560"/>
    </row>
    <row r="4" spans="1:21" ht="29.25" customHeight="1" thickBot="1">
      <c r="A4" s="42"/>
    </row>
    <row r="5" spans="1:21" s="43" customFormat="1" ht="12.75" customHeight="1">
      <c r="A5" s="562" t="s">
        <v>0</v>
      </c>
      <c r="B5" s="564" t="s">
        <v>35</v>
      </c>
      <c r="C5" s="564" t="s">
        <v>36</v>
      </c>
      <c r="D5" s="564" t="s">
        <v>260</v>
      </c>
      <c r="E5" s="564" t="s">
        <v>239</v>
      </c>
      <c r="F5" s="564"/>
      <c r="G5" s="564"/>
      <c r="H5" s="564"/>
      <c r="I5" s="564" t="s">
        <v>241</v>
      </c>
      <c r="J5" s="564"/>
      <c r="K5" s="564"/>
      <c r="L5" s="564"/>
      <c r="M5" s="564" t="s">
        <v>37</v>
      </c>
      <c r="N5" s="564" t="s">
        <v>456</v>
      </c>
      <c r="O5" s="564"/>
      <c r="P5" s="566"/>
      <c r="Q5" s="566"/>
      <c r="R5" s="553" t="s">
        <v>240</v>
      </c>
      <c r="S5" s="553" t="s">
        <v>240</v>
      </c>
      <c r="T5" s="564" t="s">
        <v>240</v>
      </c>
      <c r="U5" s="551" t="s">
        <v>240</v>
      </c>
    </row>
    <row r="6" spans="1:21" s="43" customFormat="1" ht="13.2">
      <c r="A6" s="563"/>
      <c r="B6" s="565"/>
      <c r="C6" s="565"/>
      <c r="D6" s="565"/>
      <c r="E6" s="565"/>
      <c r="F6" s="565"/>
      <c r="G6" s="565"/>
      <c r="H6" s="565"/>
      <c r="I6" s="565"/>
      <c r="J6" s="565"/>
      <c r="K6" s="565"/>
      <c r="L6" s="565"/>
      <c r="M6" s="565"/>
      <c r="N6" s="565"/>
      <c r="O6" s="565"/>
      <c r="P6" s="567"/>
      <c r="Q6" s="567"/>
      <c r="R6" s="554"/>
      <c r="S6" s="554"/>
      <c r="T6" s="565"/>
      <c r="U6" s="552"/>
    </row>
    <row r="7" spans="1:21" s="43" customFormat="1" ht="43.2" customHeight="1">
      <c r="A7" s="563"/>
      <c r="B7" s="565"/>
      <c r="C7" s="565"/>
      <c r="D7" s="565"/>
      <c r="E7" s="565"/>
      <c r="F7" s="565"/>
      <c r="G7" s="565"/>
      <c r="H7" s="565"/>
      <c r="I7" s="565"/>
      <c r="J7" s="565"/>
      <c r="K7" s="565"/>
      <c r="L7" s="565"/>
      <c r="M7" s="565"/>
      <c r="N7" s="565"/>
      <c r="O7" s="565"/>
      <c r="P7" s="567"/>
      <c r="Q7" s="567"/>
      <c r="R7" s="555"/>
      <c r="S7" s="555"/>
      <c r="T7" s="565"/>
      <c r="U7" s="552"/>
    </row>
    <row r="8" spans="1:21" s="47" customFormat="1" ht="42" customHeight="1" thickBot="1">
      <c r="A8" s="44" t="s">
        <v>38</v>
      </c>
      <c r="B8" s="45" t="s">
        <v>455</v>
      </c>
      <c r="C8" s="45" t="s">
        <v>455</v>
      </c>
      <c r="D8" s="45" t="s">
        <v>455</v>
      </c>
      <c r="E8" s="574" t="s">
        <v>455</v>
      </c>
      <c r="F8" s="575"/>
      <c r="G8" s="575"/>
      <c r="H8" s="576"/>
      <c r="I8" s="45" t="s">
        <v>228</v>
      </c>
      <c r="J8" s="46" t="s">
        <v>238</v>
      </c>
      <c r="K8" s="46" t="s">
        <v>261</v>
      </c>
      <c r="L8" s="46" t="s">
        <v>455</v>
      </c>
      <c r="M8" s="45" t="s">
        <v>455</v>
      </c>
      <c r="N8" s="46" t="s">
        <v>228</v>
      </c>
      <c r="O8" s="227" t="s">
        <v>238</v>
      </c>
      <c r="P8" s="227" t="s">
        <v>261</v>
      </c>
      <c r="Q8" s="227" t="s">
        <v>455</v>
      </c>
      <c r="R8" s="455" t="s">
        <v>228</v>
      </c>
      <c r="S8" s="455" t="s">
        <v>238</v>
      </c>
      <c r="T8" s="455" t="s">
        <v>261</v>
      </c>
      <c r="U8" s="462" t="s">
        <v>455</v>
      </c>
    </row>
    <row r="9" spans="1:21" s="49" customFormat="1" ht="21.75" customHeight="1">
      <c r="A9" s="48" t="s">
        <v>39</v>
      </c>
      <c r="B9" s="93">
        <v>557</v>
      </c>
      <c r="C9" s="93">
        <v>49563</v>
      </c>
      <c r="D9" s="93">
        <v>2795</v>
      </c>
      <c r="E9" s="577">
        <v>942</v>
      </c>
      <c r="F9" s="578"/>
      <c r="G9" s="578"/>
      <c r="H9" s="579"/>
      <c r="I9" s="94">
        <v>5545</v>
      </c>
      <c r="J9" s="94">
        <v>5650</v>
      </c>
      <c r="K9" s="94">
        <v>3043</v>
      </c>
      <c r="L9" s="94">
        <v>484</v>
      </c>
      <c r="M9" s="93">
        <v>3531</v>
      </c>
      <c r="N9" s="226">
        <v>44509</v>
      </c>
      <c r="O9" s="226">
        <v>47711</v>
      </c>
      <c r="P9" s="226">
        <v>48523</v>
      </c>
      <c r="Q9" s="226">
        <v>49269978</v>
      </c>
      <c r="R9" s="139">
        <v>57</v>
      </c>
      <c r="S9" s="139">
        <v>36</v>
      </c>
      <c r="T9" s="139">
        <v>837</v>
      </c>
      <c r="U9" s="463">
        <v>206</v>
      </c>
    </row>
    <row r="10" spans="1:21" s="49" customFormat="1" ht="34.5" customHeight="1">
      <c r="A10" s="50" t="s">
        <v>40</v>
      </c>
      <c r="B10" s="51">
        <v>6007</v>
      </c>
      <c r="C10" s="51">
        <v>39281</v>
      </c>
      <c r="D10" s="51">
        <v>13348</v>
      </c>
      <c r="E10" s="568">
        <v>84</v>
      </c>
      <c r="F10" s="569"/>
      <c r="G10" s="569"/>
      <c r="H10" s="570"/>
      <c r="I10" s="52">
        <v>11286</v>
      </c>
      <c r="J10" s="52">
        <v>11718</v>
      </c>
      <c r="K10" s="52">
        <v>10105</v>
      </c>
      <c r="L10" s="52">
        <v>8199</v>
      </c>
      <c r="M10" s="51">
        <v>3385</v>
      </c>
      <c r="N10" s="266">
        <v>33687</v>
      </c>
      <c r="O10" s="266">
        <v>33865</v>
      </c>
      <c r="P10" s="456">
        <v>34881</v>
      </c>
      <c r="Q10" s="140">
        <v>35845427</v>
      </c>
      <c r="R10" s="453">
        <v>397</v>
      </c>
      <c r="S10" s="453">
        <v>430</v>
      </c>
      <c r="T10" s="453">
        <v>1136</v>
      </c>
      <c r="U10" s="464">
        <v>562</v>
      </c>
    </row>
    <row r="11" spans="1:21" s="49" customFormat="1" ht="31.2">
      <c r="A11" s="50" t="s">
        <v>41</v>
      </c>
      <c r="B11" s="52"/>
      <c r="C11" s="52"/>
      <c r="D11" s="52"/>
      <c r="E11" s="580"/>
      <c r="F11" s="581"/>
      <c r="G11" s="581"/>
      <c r="H11" s="582"/>
      <c r="I11" s="52"/>
      <c r="J11" s="52"/>
      <c r="K11" s="52"/>
      <c r="L11" s="52"/>
      <c r="M11" s="52"/>
      <c r="N11" s="266"/>
      <c r="O11" s="266"/>
      <c r="P11" s="456"/>
      <c r="Q11" s="140"/>
      <c r="R11" s="456"/>
      <c r="S11" s="456"/>
      <c r="T11" s="456"/>
      <c r="U11" s="465"/>
    </row>
    <row r="12" spans="1:21" s="49" customFormat="1" ht="21" customHeight="1">
      <c r="A12" s="50" t="s">
        <v>141</v>
      </c>
      <c r="B12" s="51"/>
      <c r="C12" s="51"/>
      <c r="D12" s="51"/>
      <c r="E12" s="568"/>
      <c r="F12" s="569"/>
      <c r="G12" s="569"/>
      <c r="H12" s="570"/>
      <c r="I12" s="52"/>
      <c r="J12" s="52"/>
      <c r="K12" s="52"/>
      <c r="L12" s="52"/>
      <c r="M12" s="51"/>
      <c r="N12" s="266"/>
      <c r="O12" s="266">
        <v>60</v>
      </c>
      <c r="P12" s="456"/>
      <c r="Q12" s="140"/>
      <c r="R12" s="453"/>
      <c r="S12" s="453"/>
      <c r="T12" s="453"/>
      <c r="U12" s="464"/>
    </row>
    <row r="13" spans="1:21" s="49" customFormat="1" ht="38.25" customHeight="1">
      <c r="A13" s="142" t="s">
        <v>42</v>
      </c>
      <c r="B13" s="51">
        <v>55</v>
      </c>
      <c r="C13" s="51">
        <v>8198</v>
      </c>
      <c r="D13" s="51">
        <v>560</v>
      </c>
      <c r="E13" s="568">
        <v>3</v>
      </c>
      <c r="F13" s="569"/>
      <c r="G13" s="569"/>
      <c r="H13" s="570"/>
      <c r="I13" s="52">
        <v>148</v>
      </c>
      <c r="J13" s="52">
        <v>122</v>
      </c>
      <c r="K13" s="52">
        <v>834</v>
      </c>
      <c r="L13" s="52">
        <v>993</v>
      </c>
      <c r="M13" s="51">
        <v>165</v>
      </c>
      <c r="N13" s="266">
        <v>1100</v>
      </c>
      <c r="O13" s="266">
        <v>4011</v>
      </c>
      <c r="P13" s="456">
        <v>8539</v>
      </c>
      <c r="Q13" s="140">
        <v>8698044</v>
      </c>
      <c r="R13" s="453">
        <v>69</v>
      </c>
      <c r="S13" s="453">
        <v>33</v>
      </c>
      <c r="T13" s="453">
        <v>168</v>
      </c>
      <c r="U13" s="464">
        <v>12</v>
      </c>
    </row>
    <row r="14" spans="1:21" s="49" customFormat="1" ht="33.75" customHeight="1">
      <c r="A14" s="50" t="s">
        <v>43</v>
      </c>
      <c r="B14" s="51">
        <v>1573</v>
      </c>
      <c r="C14" s="51">
        <v>2160135</v>
      </c>
      <c r="D14" s="51">
        <v>803557</v>
      </c>
      <c r="E14" s="568">
        <v>781130</v>
      </c>
      <c r="F14" s="569"/>
      <c r="G14" s="569"/>
      <c r="H14" s="570"/>
      <c r="I14" s="52">
        <v>19145</v>
      </c>
      <c r="J14" s="52">
        <v>514098</v>
      </c>
      <c r="K14" s="52">
        <v>502175</v>
      </c>
      <c r="L14" s="52">
        <v>527176</v>
      </c>
      <c r="M14" s="51">
        <v>88300</v>
      </c>
      <c r="N14" s="266">
        <v>971642</v>
      </c>
      <c r="O14" s="266">
        <v>1053273</v>
      </c>
      <c r="P14" s="456">
        <v>1104060</v>
      </c>
      <c r="Q14" s="140">
        <v>1942823878</v>
      </c>
      <c r="R14" s="453">
        <v>28400</v>
      </c>
      <c r="S14" s="453">
        <v>38162</v>
      </c>
      <c r="T14" s="453">
        <v>55140</v>
      </c>
      <c r="U14" s="464">
        <v>27763</v>
      </c>
    </row>
    <row r="15" spans="1:21" s="49" customFormat="1" ht="35.25" customHeight="1">
      <c r="A15" s="50" t="s">
        <v>457</v>
      </c>
      <c r="B15" s="51">
        <v>24</v>
      </c>
      <c r="C15" s="51">
        <v>7667</v>
      </c>
      <c r="D15" s="51">
        <v>2148</v>
      </c>
      <c r="E15" s="568">
        <v>0</v>
      </c>
      <c r="F15" s="569"/>
      <c r="G15" s="569"/>
      <c r="H15" s="570"/>
      <c r="I15" s="52"/>
      <c r="J15" s="52"/>
      <c r="K15" s="52">
        <v>0</v>
      </c>
      <c r="L15" s="52">
        <v>0</v>
      </c>
      <c r="M15" s="51">
        <v>861</v>
      </c>
      <c r="N15" s="266"/>
      <c r="O15" s="266"/>
      <c r="P15" s="456"/>
      <c r="Q15" s="140">
        <v>5643800</v>
      </c>
      <c r="R15" s="453"/>
      <c r="S15" s="453"/>
      <c r="T15" s="453"/>
      <c r="U15" s="464"/>
    </row>
    <row r="16" spans="1:21" s="55" customFormat="1" ht="30" customHeight="1" thickBot="1">
      <c r="A16" s="53" t="s">
        <v>44</v>
      </c>
      <c r="B16" s="54">
        <f>SUM(B9:B15)</f>
        <v>8216</v>
      </c>
      <c r="C16" s="54">
        <f>SUM(C9:C15)</f>
        <v>2264844</v>
      </c>
      <c r="D16" s="54">
        <f>SUM(D9:D15)</f>
        <v>822408</v>
      </c>
      <c r="E16" s="571">
        <f t="shared" ref="E16" si="0">SUM(E9:E15)</f>
        <v>782159</v>
      </c>
      <c r="F16" s="572"/>
      <c r="G16" s="572"/>
      <c r="H16" s="573"/>
      <c r="I16" s="54">
        <f t="shared" ref="I16" si="1">SUM(I9:I15)</f>
        <v>36124</v>
      </c>
      <c r="J16" s="54">
        <f>SUM(J9:J15)</f>
        <v>531588</v>
      </c>
      <c r="K16" s="54">
        <f>SUM(K9:K15)</f>
        <v>516157</v>
      </c>
      <c r="L16" s="54">
        <f>SUM(L9:L15)</f>
        <v>536852</v>
      </c>
      <c r="M16" s="54">
        <f>SUM(M9:M15)</f>
        <v>96242</v>
      </c>
      <c r="N16" s="54">
        <f t="shared" ref="N16" si="2">SUM(N9:N15)</f>
        <v>1050938</v>
      </c>
      <c r="O16" s="54">
        <f t="shared" ref="O16:U16" si="3">SUM(O9:O15)</f>
        <v>1138920</v>
      </c>
      <c r="P16" s="54">
        <f t="shared" ref="P16" si="4">SUM(P9:P15)</f>
        <v>1196003</v>
      </c>
      <c r="Q16" s="54">
        <f t="shared" si="3"/>
        <v>2042281127</v>
      </c>
      <c r="R16" s="454">
        <f t="shared" ref="R16:T16" si="5">SUM(R9:R15)</f>
        <v>28923</v>
      </c>
      <c r="S16" s="454">
        <f t="shared" si="5"/>
        <v>38661</v>
      </c>
      <c r="T16" s="454">
        <f t="shared" si="5"/>
        <v>57281</v>
      </c>
      <c r="U16" s="466">
        <f t="shared" si="3"/>
        <v>28543</v>
      </c>
    </row>
    <row r="17" spans="1:1">
      <c r="A17" s="42"/>
    </row>
    <row r="18" spans="1:1">
      <c r="A18" s="40" t="s">
        <v>45</v>
      </c>
    </row>
  </sheetData>
  <mergeCells count="24">
    <mergeCell ref="E13:H13"/>
    <mergeCell ref="E14:H14"/>
    <mergeCell ref="E15:H15"/>
    <mergeCell ref="E16:H16"/>
    <mergeCell ref="R5:R7"/>
    <mergeCell ref="E8:H8"/>
    <mergeCell ref="E9:H9"/>
    <mergeCell ref="E10:H10"/>
    <mergeCell ref="E11:H11"/>
    <mergeCell ref="E12:H12"/>
    <mergeCell ref="U5:U7"/>
    <mergeCell ref="S5:S7"/>
    <mergeCell ref="A1:D1"/>
    <mergeCell ref="A2:Q2"/>
    <mergeCell ref="A3:Q3"/>
    <mergeCell ref="A5:A7"/>
    <mergeCell ref="B5:B7"/>
    <mergeCell ref="D5:D7"/>
    <mergeCell ref="E5:H7"/>
    <mergeCell ref="I5:L7"/>
    <mergeCell ref="M5:M7"/>
    <mergeCell ref="N5:Q7"/>
    <mergeCell ref="C5:C7"/>
    <mergeCell ref="T5:T7"/>
  </mergeCells>
  <phoneticPr fontId="25" type="noConversion"/>
  <pageMargins left="0.55118110236220474" right="0.55118110236220474" top="0.98425196850393704" bottom="0.98425196850393704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view="pageLayout" topLeftCell="A19" zoomScaleSheetLayoutView="100" workbookViewId="0">
      <selection activeCell="A4" sqref="A4"/>
    </sheetView>
  </sheetViews>
  <sheetFormatPr defaultColWidth="9.109375" defaultRowHeight="13.8"/>
  <cols>
    <col min="1" max="1" width="7.109375" style="2" customWidth="1"/>
    <col min="2" max="2" width="44.5546875" style="3" customWidth="1"/>
    <col min="3" max="3" width="18.33203125" style="3" customWidth="1"/>
    <col min="4" max="4" width="18.109375" style="4" customWidth="1"/>
    <col min="5" max="5" width="17.88671875" style="4" customWidth="1"/>
    <col min="6" max="6" width="13.5546875" style="3" customWidth="1"/>
    <col min="7" max="16384" width="9.109375" style="3"/>
  </cols>
  <sheetData>
    <row r="1" spans="1:14" s="1" customFormat="1" ht="22.5" customHeight="1">
      <c r="A1" s="486" t="s">
        <v>67</v>
      </c>
      <c r="B1" s="486"/>
      <c r="C1" s="486"/>
      <c r="D1" s="486"/>
      <c r="E1" s="486"/>
    </row>
    <row r="2" spans="1:14" s="1" customFormat="1" ht="18">
      <c r="A2" s="486" t="s">
        <v>451</v>
      </c>
      <c r="B2" s="486"/>
      <c r="C2" s="486"/>
      <c r="D2" s="486"/>
      <c r="E2" s="486"/>
    </row>
    <row r="3" spans="1:14" ht="42.75" customHeight="1" thickBot="1">
      <c r="E3" s="484" t="s">
        <v>76</v>
      </c>
      <c r="F3" s="485"/>
    </row>
    <row r="4" spans="1:14" s="66" customFormat="1" ht="24.75" customHeight="1" thickTop="1" thickBot="1">
      <c r="A4" s="73"/>
      <c r="B4" s="74" t="s">
        <v>0</v>
      </c>
      <c r="C4" s="74" t="s">
        <v>47</v>
      </c>
      <c r="D4" s="74" t="s">
        <v>48</v>
      </c>
      <c r="E4" s="74" t="s">
        <v>2</v>
      </c>
      <c r="F4" s="74" t="s">
        <v>1</v>
      </c>
    </row>
    <row r="5" spans="1:14" s="66" customFormat="1" ht="38.25" customHeight="1" thickTop="1">
      <c r="A5" s="120">
        <v>1</v>
      </c>
      <c r="B5" s="121" t="s">
        <v>57</v>
      </c>
      <c r="C5" s="122">
        <v>744668057</v>
      </c>
      <c r="D5" s="122">
        <v>756975737</v>
      </c>
      <c r="E5" s="122">
        <v>756975737</v>
      </c>
      <c r="F5" s="457">
        <f>SUM(E5/D5)</f>
        <v>1</v>
      </c>
      <c r="N5" s="67"/>
    </row>
    <row r="6" spans="1:14" s="66" customFormat="1" ht="35.25" customHeight="1">
      <c r="A6" s="70">
        <v>2</v>
      </c>
      <c r="B6" s="71" t="s">
        <v>53</v>
      </c>
      <c r="C6" s="68">
        <v>419743518</v>
      </c>
      <c r="D6" s="68">
        <v>496319300</v>
      </c>
      <c r="E6" s="68">
        <v>496319300</v>
      </c>
      <c r="F6" s="459">
        <f t="shared" ref="F6:F28" si="0">SUM(E6/D6)</f>
        <v>1</v>
      </c>
    </row>
    <row r="7" spans="1:14" s="66" customFormat="1" ht="39.75" customHeight="1">
      <c r="A7" s="70">
        <v>3</v>
      </c>
      <c r="B7" s="71" t="s">
        <v>242</v>
      </c>
      <c r="C7" s="68">
        <v>398983553</v>
      </c>
      <c r="D7" s="68">
        <v>514997864</v>
      </c>
      <c r="E7" s="68">
        <v>514997864</v>
      </c>
      <c r="F7" s="132">
        <f t="shared" si="0"/>
        <v>1</v>
      </c>
    </row>
    <row r="8" spans="1:14" s="66" customFormat="1" ht="32.25" customHeight="1">
      <c r="A8" s="70">
        <v>4</v>
      </c>
      <c r="B8" s="71" t="s">
        <v>248</v>
      </c>
      <c r="C8" s="68">
        <v>187722954</v>
      </c>
      <c r="D8" s="68">
        <v>192335044</v>
      </c>
      <c r="E8" s="68">
        <v>192335044</v>
      </c>
      <c r="F8" s="132">
        <f t="shared" si="0"/>
        <v>1</v>
      </c>
    </row>
    <row r="9" spans="1:14" s="66" customFormat="1" ht="30.75" customHeight="1">
      <c r="A9" s="70">
        <v>5</v>
      </c>
      <c r="B9" s="71" t="s">
        <v>54</v>
      </c>
      <c r="C9" s="68">
        <v>62695050</v>
      </c>
      <c r="D9" s="68">
        <v>76060050</v>
      </c>
      <c r="E9" s="68">
        <v>76060050</v>
      </c>
      <c r="F9" s="132">
        <f t="shared" si="0"/>
        <v>1</v>
      </c>
    </row>
    <row r="10" spans="1:14" s="66" customFormat="1" ht="30.75" customHeight="1">
      <c r="A10" s="70">
        <v>6</v>
      </c>
      <c r="B10" s="71" t="s">
        <v>226</v>
      </c>
      <c r="C10" s="252">
        <v>0</v>
      </c>
      <c r="D10" s="252">
        <v>0</v>
      </c>
      <c r="E10" s="68">
        <v>0</v>
      </c>
      <c r="F10" s="132"/>
    </row>
    <row r="11" spans="1:14" s="66" customFormat="1" ht="30.75" customHeight="1">
      <c r="A11" s="70">
        <v>7</v>
      </c>
      <c r="B11" s="251" t="s">
        <v>243</v>
      </c>
      <c r="C11" s="252" t="s">
        <v>130</v>
      </c>
      <c r="D11" s="252">
        <v>62363913</v>
      </c>
      <c r="E11" s="252">
        <v>64146977</v>
      </c>
      <c r="F11" s="132">
        <f t="shared" si="0"/>
        <v>1.0285912784209035</v>
      </c>
    </row>
    <row r="12" spans="1:14" s="66" customFormat="1" ht="30.75" customHeight="1">
      <c r="A12" s="70">
        <v>8</v>
      </c>
      <c r="B12" s="253" t="s">
        <v>227</v>
      </c>
      <c r="C12" s="69">
        <f>SUM(C5:C11)</f>
        <v>1813813132</v>
      </c>
      <c r="D12" s="69">
        <f>SUM(D5:D11)</f>
        <v>2099051908</v>
      </c>
      <c r="E12" s="69">
        <f>SUM(E5:E11)</f>
        <v>2100834972</v>
      </c>
      <c r="F12" s="132">
        <f t="shared" si="0"/>
        <v>1.0008494616036909</v>
      </c>
    </row>
    <row r="13" spans="1:14" s="66" customFormat="1" ht="33.75" customHeight="1">
      <c r="A13" s="70">
        <v>9</v>
      </c>
      <c r="B13" s="71" t="s">
        <v>49</v>
      </c>
      <c r="C13" s="68">
        <v>697008156</v>
      </c>
      <c r="D13" s="68">
        <v>918909172</v>
      </c>
      <c r="E13" s="68">
        <v>918001128</v>
      </c>
      <c r="F13" s="132">
        <f t="shared" si="0"/>
        <v>0.99901182398906341</v>
      </c>
    </row>
    <row r="14" spans="1:14" s="66" customFormat="1" ht="39.75" customHeight="1">
      <c r="A14" s="70">
        <v>10</v>
      </c>
      <c r="B14" s="72" t="s">
        <v>244</v>
      </c>
      <c r="C14" s="69">
        <f>SUM(C12:C13)</f>
        <v>2510821288</v>
      </c>
      <c r="D14" s="69">
        <f>SUM(D12:D13)</f>
        <v>3017961080</v>
      </c>
      <c r="E14" s="69">
        <f>SUM(E12:E13)</f>
        <v>3018836100</v>
      </c>
      <c r="F14" s="132">
        <f t="shared" si="0"/>
        <v>1.000289937469969</v>
      </c>
    </row>
    <row r="15" spans="1:14" s="66" customFormat="1" ht="33" customHeight="1">
      <c r="A15" s="70">
        <v>11</v>
      </c>
      <c r="B15" s="71" t="s">
        <v>50</v>
      </c>
      <c r="C15" s="68">
        <v>26500000</v>
      </c>
      <c r="D15" s="68">
        <v>62500000</v>
      </c>
      <c r="E15" s="68">
        <v>62500000</v>
      </c>
      <c r="F15" s="132">
        <f t="shared" si="0"/>
        <v>1</v>
      </c>
    </row>
    <row r="16" spans="1:14" s="66" customFormat="1" ht="23.25" customHeight="1">
      <c r="A16" s="70">
        <v>12</v>
      </c>
      <c r="B16" s="251" t="s">
        <v>55</v>
      </c>
      <c r="C16" s="68">
        <v>1253000000</v>
      </c>
      <c r="D16" s="68">
        <v>1866302019</v>
      </c>
      <c r="E16" s="68">
        <v>2049871925</v>
      </c>
      <c r="F16" s="460">
        <f t="shared" si="0"/>
        <v>1.0983602354448292</v>
      </c>
    </row>
    <row r="17" spans="1:6" s="66" customFormat="1" ht="23.25" customHeight="1">
      <c r="A17" s="70">
        <v>13</v>
      </c>
      <c r="B17" s="251" t="s">
        <v>51</v>
      </c>
      <c r="C17" s="68">
        <v>773541963</v>
      </c>
      <c r="D17" s="68">
        <v>859638807</v>
      </c>
      <c r="E17" s="68">
        <v>961485255</v>
      </c>
      <c r="F17" s="132">
        <f t="shared" si="0"/>
        <v>1.1184758612229566</v>
      </c>
    </row>
    <row r="18" spans="1:6" s="66" customFormat="1" ht="19.5" customHeight="1">
      <c r="A18" s="70">
        <v>14</v>
      </c>
      <c r="B18" s="251" t="s">
        <v>52</v>
      </c>
      <c r="C18" s="68">
        <v>176614000</v>
      </c>
      <c r="D18" s="68">
        <v>176976205</v>
      </c>
      <c r="E18" s="68">
        <v>18565330</v>
      </c>
      <c r="F18" s="132">
        <f t="shared" si="0"/>
        <v>0.10490297269059419</v>
      </c>
    </row>
    <row r="19" spans="1:6" s="66" customFormat="1" ht="21" customHeight="1">
      <c r="A19" s="70">
        <v>15</v>
      </c>
      <c r="B19" s="71" t="s">
        <v>56</v>
      </c>
      <c r="C19" s="68">
        <v>9335361</v>
      </c>
      <c r="D19" s="68">
        <v>64770787</v>
      </c>
      <c r="E19" s="68">
        <v>78317035</v>
      </c>
      <c r="F19" s="132">
        <f t="shared" si="0"/>
        <v>1.2091413216887421</v>
      </c>
    </row>
    <row r="20" spans="1:6" s="66" customFormat="1" ht="31.5" customHeight="1">
      <c r="A20" s="70">
        <v>16</v>
      </c>
      <c r="B20" s="71" t="s">
        <v>126</v>
      </c>
      <c r="C20" s="68">
        <v>7000000</v>
      </c>
      <c r="D20" s="68">
        <v>7000000</v>
      </c>
      <c r="E20" s="68">
        <v>8396104</v>
      </c>
      <c r="F20" s="132">
        <f t="shared" si="0"/>
        <v>1.1994434285714286</v>
      </c>
    </row>
    <row r="21" spans="1:6" s="66" customFormat="1" ht="36" customHeight="1">
      <c r="A21" s="70">
        <v>17</v>
      </c>
      <c r="B21" s="253" t="s">
        <v>245</v>
      </c>
      <c r="C21" s="69">
        <f>SUM(C14:C20)</f>
        <v>4756812612</v>
      </c>
      <c r="D21" s="69">
        <f t="shared" ref="D21:E21" si="1">SUM(D14:D20)</f>
        <v>6055148898</v>
      </c>
      <c r="E21" s="69">
        <f t="shared" si="1"/>
        <v>6197971749</v>
      </c>
      <c r="F21" s="132">
        <f t="shared" si="0"/>
        <v>1.0235870089085959</v>
      </c>
    </row>
    <row r="22" spans="1:6" s="66" customFormat="1" ht="28.5" customHeight="1">
      <c r="A22" s="70">
        <v>18</v>
      </c>
      <c r="B22" s="251" t="s">
        <v>125</v>
      </c>
      <c r="C22" s="69">
        <v>400000000</v>
      </c>
      <c r="D22" s="68">
        <v>400000000</v>
      </c>
      <c r="E22" s="69">
        <v>0</v>
      </c>
      <c r="F22" s="132">
        <f t="shared" si="0"/>
        <v>0</v>
      </c>
    </row>
    <row r="23" spans="1:6" s="66" customFormat="1" ht="39" customHeight="1">
      <c r="A23" s="70">
        <v>19</v>
      </c>
      <c r="B23" s="251" t="s">
        <v>70</v>
      </c>
      <c r="C23" s="68">
        <v>163000000</v>
      </c>
      <c r="D23" s="68">
        <v>163000000</v>
      </c>
      <c r="E23" s="68">
        <v>163789010</v>
      </c>
      <c r="F23" s="132">
        <f t="shared" si="0"/>
        <v>1.0048405521472392</v>
      </c>
    </row>
    <row r="24" spans="1:6" s="66" customFormat="1" ht="24" customHeight="1">
      <c r="A24" s="70">
        <v>20</v>
      </c>
      <c r="B24" s="251" t="s">
        <v>112</v>
      </c>
      <c r="C24" s="68" t="s">
        <v>130</v>
      </c>
      <c r="D24" s="68">
        <v>223549896</v>
      </c>
      <c r="E24" s="68">
        <v>223549896</v>
      </c>
      <c r="F24" s="132">
        <f t="shared" si="0"/>
        <v>1</v>
      </c>
    </row>
    <row r="25" spans="1:6" s="66" customFormat="1" ht="27.75" customHeight="1">
      <c r="A25" s="70">
        <v>21</v>
      </c>
      <c r="B25" s="251" t="s">
        <v>58</v>
      </c>
      <c r="C25" s="68">
        <v>59484025</v>
      </c>
      <c r="D25" s="68">
        <v>59484025</v>
      </c>
      <c r="E25" s="68">
        <v>68356669</v>
      </c>
      <c r="F25" s="132">
        <f t="shared" si="0"/>
        <v>1.1491601148375552</v>
      </c>
    </row>
    <row r="26" spans="1:6" s="66" customFormat="1" ht="34.5" customHeight="1">
      <c r="A26" s="70">
        <v>22</v>
      </c>
      <c r="B26" s="251" t="s">
        <v>433</v>
      </c>
      <c r="C26" s="97">
        <v>0</v>
      </c>
      <c r="D26" s="97">
        <v>0</v>
      </c>
      <c r="E26" s="97">
        <v>1350000000</v>
      </c>
      <c r="F26" s="132"/>
    </row>
    <row r="27" spans="1:6" s="66" customFormat="1" ht="34.5" customHeight="1">
      <c r="A27" s="70">
        <v>23</v>
      </c>
      <c r="B27" s="253" t="s">
        <v>452</v>
      </c>
      <c r="C27" s="97">
        <f>SUM(C22:C25)</f>
        <v>622484025</v>
      </c>
      <c r="D27" s="97">
        <f>SUM(D22:D25)</f>
        <v>846033921</v>
      </c>
      <c r="E27" s="97">
        <f>SUM(E22:E26)</f>
        <v>1805695575</v>
      </c>
      <c r="F27" s="458">
        <f t="shared" si="0"/>
        <v>2.1343063560213915</v>
      </c>
    </row>
    <row r="28" spans="1:6" s="66" customFormat="1" ht="42.75" customHeight="1" thickBot="1">
      <c r="A28" s="135">
        <v>24</v>
      </c>
      <c r="B28" s="254" t="s">
        <v>453</v>
      </c>
      <c r="C28" s="255">
        <f>SUM(C21+C27)</f>
        <v>5379296637</v>
      </c>
      <c r="D28" s="255">
        <f>SUM(D21+D27)</f>
        <v>6901182819</v>
      </c>
      <c r="E28" s="255">
        <f>SUM(E21+E27)</f>
        <v>8003667324</v>
      </c>
      <c r="F28" s="461">
        <f t="shared" si="0"/>
        <v>1.1597529777018358</v>
      </c>
    </row>
    <row r="29" spans="1:6" ht="14.4" thickTop="1"/>
  </sheetData>
  <mergeCells count="3">
    <mergeCell ref="E3:F3"/>
    <mergeCell ref="A1:E1"/>
    <mergeCell ref="A2:E2"/>
  </mergeCells>
  <phoneticPr fontId="25" type="noConversion"/>
  <pageMargins left="0.75" right="0.75" top="1" bottom="1" header="0.5" footer="0.5"/>
  <pageSetup paperSize="9" scale="73" orientation="portrait" r:id="rId1"/>
  <headerFooter alignWithMargins="0"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W262"/>
  <sheetViews>
    <sheetView view="pageLayout" topLeftCell="A4" zoomScale="84" zoomScaleSheetLayoutView="100" zoomScalePageLayoutView="84" workbookViewId="0">
      <selection activeCell="N64" sqref="N64:O64"/>
    </sheetView>
  </sheetViews>
  <sheetFormatPr defaultColWidth="9.109375" defaultRowHeight="12"/>
  <cols>
    <col min="1" max="1" width="42" style="23" customWidth="1"/>
    <col min="2" max="2" width="8.109375" style="15" customWidth="1"/>
    <col min="3" max="3" width="10" style="15" customWidth="1"/>
    <col min="4" max="4" width="12.88671875" style="15" customWidth="1"/>
    <col min="5" max="5" width="9.5546875" style="269" customWidth="1"/>
    <col min="6" max="6" width="10.33203125" style="15" customWidth="1"/>
    <col min="7" max="7" width="7" style="15" customWidth="1"/>
    <col min="8" max="8" width="10.33203125" style="15" customWidth="1"/>
    <col min="9" max="9" width="7.88671875" style="110" customWidth="1"/>
    <col min="10" max="10" width="10.109375" style="15" customWidth="1"/>
    <col min="11" max="11" width="6.6640625" style="15" customWidth="1"/>
    <col min="12" max="12" width="10.88671875" style="15" customWidth="1"/>
    <col min="13" max="13" width="8.5546875" style="15" customWidth="1"/>
    <col min="14" max="14" width="10.88671875" style="15" customWidth="1"/>
    <col min="15" max="15" width="7" style="15" customWidth="1"/>
    <col min="16" max="16" width="10.33203125" style="15" customWidth="1"/>
    <col min="17" max="16384" width="9.109375" style="15"/>
  </cols>
  <sheetData>
    <row r="1" spans="1:23" s="7" customFormat="1" ht="12" customHeight="1">
      <c r="A1" s="487" t="s">
        <v>3</v>
      </c>
      <c r="B1" s="487" t="s">
        <v>143</v>
      </c>
      <c r="C1" s="487"/>
      <c r="D1" s="487"/>
      <c r="E1" s="487" t="s">
        <v>142</v>
      </c>
      <c r="F1" s="487"/>
      <c r="G1" s="487"/>
      <c r="H1" s="487"/>
      <c r="I1" s="487"/>
      <c r="J1" s="487"/>
      <c r="K1" s="490" t="s">
        <v>4</v>
      </c>
      <c r="L1" s="490"/>
      <c r="M1" s="490" t="s">
        <v>5</v>
      </c>
      <c r="N1" s="490"/>
      <c r="O1" s="488" t="s">
        <v>6</v>
      </c>
      <c r="P1" s="488"/>
    </row>
    <row r="2" spans="1:23" s="7" customFormat="1" ht="12" customHeight="1">
      <c r="A2" s="487"/>
      <c r="B2" s="487"/>
      <c r="C2" s="487"/>
      <c r="D2" s="487"/>
      <c r="E2" s="487"/>
      <c r="F2" s="487"/>
      <c r="G2" s="491" t="s">
        <v>128</v>
      </c>
      <c r="H2" s="492"/>
      <c r="I2" s="489" t="s">
        <v>7</v>
      </c>
      <c r="J2" s="489"/>
      <c r="K2" s="490"/>
      <c r="L2" s="490"/>
      <c r="M2" s="490"/>
      <c r="N2" s="490"/>
      <c r="O2" s="488"/>
      <c r="P2" s="488"/>
    </row>
    <row r="3" spans="1:23" s="7" customFormat="1" ht="69.75" customHeight="1">
      <c r="A3" s="487"/>
      <c r="B3" s="487"/>
      <c r="C3" s="487"/>
      <c r="D3" s="487"/>
      <c r="E3" s="267" t="s">
        <v>251</v>
      </c>
      <c r="F3" s="60" t="s">
        <v>9</v>
      </c>
      <c r="G3" s="60" t="s">
        <v>8</v>
      </c>
      <c r="H3" s="60" t="s">
        <v>10</v>
      </c>
      <c r="I3" s="105" t="s">
        <v>8</v>
      </c>
      <c r="J3" s="60" t="s">
        <v>9</v>
      </c>
      <c r="K3" s="60" t="s">
        <v>8</v>
      </c>
      <c r="L3" s="61" t="s">
        <v>9</v>
      </c>
      <c r="M3" s="60" t="s">
        <v>8</v>
      </c>
      <c r="N3" s="61" t="s">
        <v>9</v>
      </c>
      <c r="O3" s="60" t="s">
        <v>8</v>
      </c>
      <c r="P3" s="60" t="s">
        <v>10</v>
      </c>
    </row>
    <row r="4" spans="1:23" s="7" customFormat="1">
      <c r="A4" s="5">
        <v>1</v>
      </c>
      <c r="B4" s="6">
        <v>2</v>
      </c>
      <c r="C4" s="5">
        <v>3</v>
      </c>
      <c r="D4" s="5">
        <v>4</v>
      </c>
      <c r="E4" s="9">
        <v>5</v>
      </c>
      <c r="F4" s="5">
        <v>6</v>
      </c>
      <c r="G4" s="6">
        <v>7</v>
      </c>
      <c r="H4" s="5">
        <v>8</v>
      </c>
      <c r="I4" s="112">
        <v>9</v>
      </c>
      <c r="J4" s="5">
        <v>10</v>
      </c>
      <c r="K4" s="5">
        <v>11</v>
      </c>
      <c r="L4" s="6">
        <v>12</v>
      </c>
      <c r="M4" s="5">
        <v>13</v>
      </c>
      <c r="N4" s="5">
        <v>14</v>
      </c>
      <c r="O4" s="6">
        <v>15</v>
      </c>
      <c r="P4" s="5">
        <v>16</v>
      </c>
    </row>
    <row r="5" spans="1:23" s="7" customFormat="1" ht="18" customHeight="1">
      <c r="A5" s="8"/>
      <c r="B5" s="98" t="s">
        <v>74</v>
      </c>
      <c r="C5" s="98" t="s">
        <v>11</v>
      </c>
      <c r="D5" s="98" t="s">
        <v>22</v>
      </c>
      <c r="E5" s="9"/>
      <c r="F5" s="9"/>
      <c r="G5" s="6"/>
      <c r="H5" s="9"/>
      <c r="I5" s="106"/>
      <c r="J5" s="6"/>
      <c r="K5" s="6"/>
      <c r="L5" s="6"/>
      <c r="M5" s="6"/>
      <c r="N5" s="6"/>
      <c r="O5" s="6"/>
      <c r="P5" s="9"/>
    </row>
    <row r="6" spans="1:23" ht="27" customHeight="1">
      <c r="A6" s="8" t="s">
        <v>371</v>
      </c>
      <c r="B6" s="10">
        <v>36.630000000000003</v>
      </c>
      <c r="C6" s="11">
        <v>5537000</v>
      </c>
      <c r="D6" s="12">
        <v>202820310</v>
      </c>
      <c r="E6" s="12"/>
      <c r="F6" s="12"/>
      <c r="G6" s="12">
        <v>0</v>
      </c>
      <c r="H6" s="12">
        <v>0</v>
      </c>
      <c r="I6" s="65"/>
      <c r="J6" s="12"/>
      <c r="K6" s="10">
        <v>36.630000000000003</v>
      </c>
      <c r="L6" s="12">
        <v>202820310</v>
      </c>
      <c r="M6" s="10">
        <v>36.630000000000003</v>
      </c>
      <c r="N6" s="12">
        <v>202820310</v>
      </c>
      <c r="O6" s="12">
        <v>0</v>
      </c>
      <c r="P6" s="12">
        <v>0</v>
      </c>
      <c r="Q6" s="13"/>
      <c r="R6" s="13"/>
      <c r="S6" s="13"/>
      <c r="T6" s="13"/>
      <c r="U6" s="14"/>
      <c r="V6" s="14"/>
      <c r="W6" s="14"/>
    </row>
    <row r="7" spans="1:23" ht="26.25" customHeight="1">
      <c r="A7" s="100" t="s">
        <v>97</v>
      </c>
      <c r="B7" s="62">
        <v>1058.4000000000001</v>
      </c>
      <c r="C7" s="11">
        <v>26200</v>
      </c>
      <c r="D7" s="117">
        <v>27513200</v>
      </c>
      <c r="E7" s="12"/>
      <c r="F7" s="12"/>
      <c r="G7" s="12"/>
      <c r="H7" s="12"/>
      <c r="I7" s="65"/>
      <c r="J7" s="12"/>
      <c r="K7" s="62">
        <v>1058.2</v>
      </c>
      <c r="L7" s="117">
        <v>27513200</v>
      </c>
      <c r="M7" s="62">
        <v>1058.2</v>
      </c>
      <c r="N7" s="117">
        <v>27513200</v>
      </c>
      <c r="O7" s="12">
        <v>0</v>
      </c>
      <c r="P7" s="12">
        <v>0</v>
      </c>
      <c r="Q7" s="13"/>
      <c r="R7" s="13"/>
      <c r="S7" s="13"/>
      <c r="T7" s="13"/>
      <c r="U7" s="14"/>
      <c r="V7" s="14"/>
      <c r="W7" s="14"/>
    </row>
    <row r="8" spans="1:23" ht="28.5" customHeight="1">
      <c r="A8" s="100" t="s">
        <v>78</v>
      </c>
      <c r="B8" s="10"/>
      <c r="C8" s="11"/>
      <c r="D8" s="117">
        <v>0</v>
      </c>
      <c r="E8" s="12"/>
      <c r="F8" s="12"/>
      <c r="G8" s="12"/>
      <c r="H8" s="12"/>
      <c r="I8" s="65"/>
      <c r="J8" s="12"/>
      <c r="K8" s="10"/>
      <c r="L8" s="117">
        <v>0</v>
      </c>
      <c r="M8" s="10"/>
      <c r="N8" s="117">
        <v>0</v>
      </c>
      <c r="O8" s="12"/>
      <c r="P8" s="12"/>
      <c r="Q8" s="13"/>
      <c r="R8" s="13"/>
      <c r="S8" s="13"/>
      <c r="T8" s="13"/>
      <c r="U8" s="14"/>
      <c r="V8" s="14"/>
      <c r="W8" s="14"/>
    </row>
    <row r="9" spans="1:23" ht="15" customHeight="1">
      <c r="A9" s="100" t="s">
        <v>79</v>
      </c>
      <c r="B9" s="10"/>
      <c r="C9" s="11"/>
      <c r="D9" s="117">
        <v>119148900</v>
      </c>
      <c r="E9" s="12"/>
      <c r="F9" s="12"/>
      <c r="G9" s="12"/>
      <c r="H9" s="12"/>
      <c r="I9" s="65"/>
      <c r="J9" s="12"/>
      <c r="K9" s="10"/>
      <c r="L9" s="117">
        <v>119148900</v>
      </c>
      <c r="M9" s="10"/>
      <c r="N9" s="117">
        <v>119148900</v>
      </c>
      <c r="O9" s="10"/>
      <c r="P9" s="12">
        <v>0</v>
      </c>
      <c r="Q9" s="13"/>
      <c r="R9" s="13"/>
      <c r="S9" s="13"/>
      <c r="T9" s="13"/>
      <c r="U9" s="14"/>
      <c r="V9" s="14"/>
      <c r="W9" s="14"/>
    </row>
    <row r="10" spans="1:23" ht="18.75" customHeight="1">
      <c r="A10" s="100" t="s">
        <v>80</v>
      </c>
      <c r="B10" s="10"/>
      <c r="C10" s="11"/>
      <c r="D10" s="117">
        <v>0</v>
      </c>
      <c r="E10" s="12"/>
      <c r="F10" s="12"/>
      <c r="G10" s="12"/>
      <c r="H10" s="12"/>
      <c r="I10" s="65"/>
      <c r="J10" s="12"/>
      <c r="K10" s="10"/>
      <c r="L10" s="117">
        <v>0</v>
      </c>
      <c r="M10" s="10"/>
      <c r="N10" s="117">
        <v>0</v>
      </c>
      <c r="O10" s="12"/>
      <c r="P10" s="12"/>
      <c r="Q10" s="13"/>
      <c r="R10" s="13"/>
      <c r="S10" s="13"/>
      <c r="T10" s="13"/>
      <c r="U10" s="14"/>
      <c r="V10" s="14"/>
      <c r="W10" s="14"/>
    </row>
    <row r="11" spans="1:23" ht="21" customHeight="1">
      <c r="A11" s="100" t="s">
        <v>81</v>
      </c>
      <c r="B11" s="10"/>
      <c r="C11" s="11"/>
      <c r="D11" s="117">
        <v>12584680</v>
      </c>
      <c r="E11" s="12"/>
      <c r="F11" s="12"/>
      <c r="G11" s="12"/>
      <c r="H11" s="12"/>
      <c r="I11" s="65"/>
      <c r="J11" s="12"/>
      <c r="K11" s="10"/>
      <c r="L11" s="117">
        <v>12584680</v>
      </c>
      <c r="M11" s="12"/>
      <c r="N11" s="117">
        <v>12584680</v>
      </c>
      <c r="O11" s="12"/>
      <c r="P11" s="12">
        <v>0</v>
      </c>
      <c r="Q11" s="13"/>
      <c r="R11" s="13"/>
      <c r="S11" s="13"/>
      <c r="T11" s="13"/>
      <c r="U11" s="14"/>
      <c r="V11" s="14"/>
      <c r="W11" s="14"/>
    </row>
    <row r="12" spans="1:23" ht="27" customHeight="1">
      <c r="A12" s="100" t="s">
        <v>82</v>
      </c>
      <c r="B12" s="10"/>
      <c r="C12" s="11"/>
      <c r="D12" s="117"/>
      <c r="E12" s="12"/>
      <c r="F12" s="12"/>
      <c r="G12" s="12"/>
      <c r="H12" s="12"/>
      <c r="I12" s="65"/>
      <c r="J12" s="12"/>
      <c r="K12" s="10"/>
      <c r="L12" s="117"/>
      <c r="M12" s="10"/>
      <c r="N12" s="117"/>
      <c r="O12" s="12"/>
      <c r="P12" s="12"/>
      <c r="Q12" s="13"/>
      <c r="R12" s="13"/>
      <c r="S12" s="13"/>
      <c r="T12" s="13"/>
      <c r="U12" s="14"/>
      <c r="V12" s="14"/>
      <c r="W12" s="14"/>
    </row>
    <row r="13" spans="1:23" ht="18" customHeight="1">
      <c r="A13" s="100" t="s">
        <v>83</v>
      </c>
      <c r="B13" s="10"/>
      <c r="C13" s="11"/>
      <c r="D13" s="117">
        <v>33358535</v>
      </c>
      <c r="E13" s="12"/>
      <c r="F13" s="12"/>
      <c r="G13" s="12"/>
      <c r="H13" s="12"/>
      <c r="I13" s="65"/>
      <c r="J13" s="12"/>
      <c r="K13" s="10"/>
      <c r="L13" s="117">
        <v>33358535</v>
      </c>
      <c r="M13" s="12"/>
      <c r="N13" s="117">
        <v>33358535</v>
      </c>
      <c r="O13" s="12"/>
      <c r="P13" s="12">
        <v>0</v>
      </c>
      <c r="Q13" s="13"/>
      <c r="R13" s="13"/>
      <c r="S13" s="13"/>
      <c r="T13" s="13"/>
      <c r="U13" s="14"/>
      <c r="V13" s="14"/>
      <c r="W13" s="14"/>
    </row>
    <row r="14" spans="1:23" ht="16.5" customHeight="1">
      <c r="A14" s="100" t="s">
        <v>84</v>
      </c>
      <c r="B14" s="16"/>
      <c r="C14" s="11"/>
      <c r="D14" s="117"/>
      <c r="E14" s="12"/>
      <c r="F14" s="12"/>
      <c r="G14" s="12"/>
      <c r="H14" s="12"/>
      <c r="I14" s="65"/>
      <c r="J14" s="12"/>
      <c r="K14" s="10"/>
      <c r="L14" s="117"/>
      <c r="M14" s="10"/>
      <c r="N14" s="117"/>
      <c r="O14" s="12"/>
      <c r="P14" s="12"/>
      <c r="Q14" s="13"/>
      <c r="R14" s="13"/>
      <c r="S14" s="13"/>
      <c r="T14" s="13"/>
      <c r="U14" s="14"/>
      <c r="V14" s="14"/>
      <c r="W14" s="14"/>
    </row>
    <row r="15" spans="1:23" ht="17.25" customHeight="1">
      <c r="A15" s="100" t="s">
        <v>98</v>
      </c>
      <c r="B15" s="16">
        <v>16163</v>
      </c>
      <c r="C15" s="11">
        <v>2800</v>
      </c>
      <c r="D15" s="117">
        <v>45256400</v>
      </c>
      <c r="E15" s="12"/>
      <c r="F15" s="12"/>
      <c r="G15" s="12"/>
      <c r="H15" s="12"/>
      <c r="I15" s="65"/>
      <c r="J15" s="12"/>
      <c r="K15" s="10"/>
      <c r="L15" s="117">
        <v>45256400</v>
      </c>
      <c r="M15" s="10"/>
      <c r="N15" s="117">
        <v>45256400</v>
      </c>
      <c r="O15" s="12">
        <v>0</v>
      </c>
      <c r="P15" s="12">
        <v>0</v>
      </c>
      <c r="Q15" s="13"/>
      <c r="R15" s="13"/>
      <c r="S15" s="13"/>
      <c r="T15" s="13"/>
      <c r="U15" s="14"/>
      <c r="V15" s="14"/>
      <c r="W15" s="14"/>
    </row>
    <row r="16" spans="1:23" ht="27" customHeight="1">
      <c r="A16" s="100" t="s">
        <v>85</v>
      </c>
      <c r="B16" s="16"/>
      <c r="C16" s="11"/>
      <c r="D16" s="117">
        <v>0</v>
      </c>
      <c r="E16" s="12"/>
      <c r="F16" s="12"/>
      <c r="G16" s="12"/>
      <c r="H16" s="12"/>
      <c r="I16" s="65"/>
      <c r="J16" s="12"/>
      <c r="K16" s="10"/>
      <c r="L16" s="117">
        <v>0</v>
      </c>
      <c r="M16" s="10"/>
      <c r="N16" s="117">
        <v>0</v>
      </c>
      <c r="O16" s="12"/>
      <c r="P16" s="12"/>
      <c r="Q16" s="13"/>
      <c r="R16" s="13"/>
      <c r="S16" s="13"/>
      <c r="T16" s="13"/>
      <c r="U16" s="14"/>
      <c r="V16" s="14"/>
      <c r="W16" s="14"/>
    </row>
    <row r="17" spans="1:23" ht="18" customHeight="1">
      <c r="A17" s="100" t="s">
        <v>99</v>
      </c>
      <c r="B17" s="16">
        <v>1647</v>
      </c>
      <c r="C17" s="11">
        <v>2550</v>
      </c>
      <c r="D17" s="117">
        <v>4199850</v>
      </c>
      <c r="E17" s="12"/>
      <c r="F17" s="12"/>
      <c r="G17" s="12"/>
      <c r="H17" s="12"/>
      <c r="I17" s="65"/>
      <c r="J17" s="12"/>
      <c r="K17" s="16">
        <v>1647</v>
      </c>
      <c r="L17" s="117">
        <v>4199850</v>
      </c>
      <c r="M17" s="16">
        <v>1634</v>
      </c>
      <c r="N17" s="117">
        <v>4199850</v>
      </c>
      <c r="O17" s="12">
        <v>0</v>
      </c>
      <c r="P17" s="12">
        <v>0</v>
      </c>
      <c r="Q17" s="13"/>
      <c r="R17" s="13"/>
      <c r="S17" s="13"/>
      <c r="T17" s="13"/>
      <c r="U17" s="14"/>
      <c r="V17" s="14"/>
      <c r="W17" s="14"/>
    </row>
    <row r="18" spans="1:23" ht="27" customHeight="1">
      <c r="A18" s="100" t="s">
        <v>86</v>
      </c>
      <c r="B18" s="10"/>
      <c r="C18" s="11"/>
      <c r="D18" s="117">
        <v>0</v>
      </c>
      <c r="E18" s="12"/>
      <c r="F18" s="12"/>
      <c r="G18" s="12"/>
      <c r="H18" s="12"/>
      <c r="I18" s="65"/>
      <c r="J18" s="12"/>
      <c r="K18" s="10"/>
      <c r="L18" s="117">
        <v>0</v>
      </c>
      <c r="M18" s="10"/>
      <c r="N18" s="117">
        <v>0</v>
      </c>
      <c r="O18" s="12"/>
      <c r="P18" s="12"/>
      <c r="Q18" s="13"/>
      <c r="R18" s="13"/>
      <c r="S18" s="13"/>
      <c r="T18" s="13"/>
      <c r="U18" s="14"/>
      <c r="V18" s="14"/>
      <c r="W18" s="14"/>
    </row>
    <row r="19" spans="1:23" ht="18.75" customHeight="1">
      <c r="A19" s="100" t="s">
        <v>100</v>
      </c>
      <c r="B19" s="12"/>
      <c r="C19" s="113"/>
      <c r="D19" s="12"/>
      <c r="E19" s="12"/>
      <c r="F19" s="12"/>
      <c r="G19" s="12"/>
      <c r="H19" s="12"/>
      <c r="I19" s="65"/>
      <c r="J19" s="12"/>
      <c r="K19" s="10"/>
      <c r="L19" s="12"/>
      <c r="M19" s="10"/>
      <c r="N19" s="12"/>
      <c r="O19" s="12">
        <v>0</v>
      </c>
      <c r="P19" s="12">
        <v>0</v>
      </c>
      <c r="Q19" s="13"/>
      <c r="R19" s="13"/>
      <c r="S19" s="13"/>
      <c r="T19" s="13"/>
      <c r="U19" s="14"/>
      <c r="V19" s="14"/>
      <c r="W19" s="14"/>
    </row>
    <row r="20" spans="1:23" ht="18" customHeight="1">
      <c r="A20" s="100" t="s">
        <v>87</v>
      </c>
      <c r="B20" s="10"/>
      <c r="C20" s="11"/>
      <c r="D20" s="117"/>
      <c r="E20" s="12"/>
      <c r="F20" s="12"/>
      <c r="G20" s="12"/>
      <c r="H20" s="12"/>
      <c r="I20" s="65"/>
      <c r="J20" s="12"/>
      <c r="K20" s="10"/>
      <c r="L20" s="117"/>
      <c r="M20" s="10"/>
      <c r="N20" s="117"/>
      <c r="O20" s="12"/>
      <c r="P20" s="12"/>
      <c r="Q20" s="13"/>
      <c r="R20" s="13"/>
      <c r="S20" s="13"/>
      <c r="T20" s="13"/>
      <c r="U20" s="14"/>
      <c r="V20" s="14"/>
      <c r="W20" s="14"/>
    </row>
    <row r="21" spans="1:23" s="22" customFormat="1" ht="18" customHeight="1">
      <c r="A21" s="246" t="s">
        <v>118</v>
      </c>
      <c r="B21" s="247"/>
      <c r="C21" s="248"/>
      <c r="D21" s="249">
        <v>444881875</v>
      </c>
      <c r="E21" s="19"/>
      <c r="F21" s="19"/>
      <c r="G21" s="19"/>
      <c r="H21" s="19"/>
      <c r="I21" s="250"/>
      <c r="J21" s="19"/>
      <c r="K21" s="247"/>
      <c r="L21" s="249">
        <v>444881875</v>
      </c>
      <c r="M21" s="247"/>
      <c r="N21" s="249">
        <v>444881875</v>
      </c>
      <c r="O21" s="19">
        <v>0</v>
      </c>
      <c r="P21" s="19">
        <v>0</v>
      </c>
      <c r="Q21" s="20"/>
      <c r="R21" s="20"/>
      <c r="S21" s="20"/>
      <c r="T21" s="20"/>
      <c r="U21" s="21"/>
      <c r="V21" s="21"/>
      <c r="W21" s="21"/>
    </row>
    <row r="22" spans="1:23" ht="19.5" customHeight="1">
      <c r="A22" s="100" t="s">
        <v>88</v>
      </c>
      <c r="B22" s="10"/>
      <c r="C22" s="11"/>
      <c r="D22" s="117"/>
      <c r="E22" s="12"/>
      <c r="F22" s="12"/>
      <c r="G22" s="12"/>
      <c r="H22" s="12"/>
      <c r="I22" s="65"/>
      <c r="J22" s="12"/>
      <c r="K22" s="10"/>
      <c r="L22" s="117"/>
      <c r="M22" s="10"/>
      <c r="N22" s="117"/>
      <c r="O22" s="12">
        <v>0</v>
      </c>
      <c r="P22" s="12">
        <v>0</v>
      </c>
      <c r="Q22" s="13"/>
      <c r="R22" s="13"/>
      <c r="S22" s="13"/>
      <c r="T22" s="13"/>
      <c r="U22" s="14"/>
      <c r="V22" s="14"/>
      <c r="W22" s="14"/>
    </row>
    <row r="23" spans="1:23" ht="20.25" customHeight="1">
      <c r="A23" s="100" t="s">
        <v>119</v>
      </c>
      <c r="B23" s="10"/>
      <c r="C23" s="11"/>
      <c r="D23" s="117"/>
      <c r="E23" s="12"/>
      <c r="F23" s="12"/>
      <c r="G23" s="12"/>
      <c r="H23" s="12"/>
      <c r="I23" s="65"/>
      <c r="J23" s="12"/>
      <c r="K23" s="10"/>
      <c r="L23" s="117"/>
      <c r="M23" s="10"/>
      <c r="N23" s="117"/>
      <c r="O23" s="12"/>
      <c r="P23" s="12"/>
      <c r="Q23" s="13"/>
      <c r="R23" s="13"/>
      <c r="S23" s="13"/>
      <c r="T23" s="13"/>
      <c r="U23" s="14"/>
      <c r="V23" s="14"/>
      <c r="W23" s="14"/>
    </row>
    <row r="24" spans="1:23" ht="27" customHeight="1">
      <c r="A24" s="100" t="s">
        <v>89</v>
      </c>
      <c r="B24" s="10"/>
      <c r="C24" s="11"/>
      <c r="D24" s="117"/>
      <c r="E24" s="12"/>
      <c r="F24" s="12"/>
      <c r="G24" s="12"/>
      <c r="H24" s="12"/>
      <c r="I24" s="65"/>
      <c r="J24" s="12"/>
      <c r="K24" s="10"/>
      <c r="L24" s="117"/>
      <c r="M24" s="10"/>
      <c r="N24" s="117"/>
      <c r="O24" s="12"/>
      <c r="P24" s="12"/>
      <c r="Q24" s="13"/>
      <c r="R24" s="13"/>
      <c r="S24" s="13"/>
      <c r="T24" s="13"/>
      <c r="U24" s="14"/>
      <c r="V24" s="14"/>
      <c r="W24" s="14"/>
    </row>
    <row r="25" spans="1:23" ht="27" customHeight="1">
      <c r="A25" s="100" t="s">
        <v>90</v>
      </c>
      <c r="B25" s="10"/>
      <c r="C25" s="11"/>
      <c r="D25" s="117">
        <v>0</v>
      </c>
      <c r="E25" s="12"/>
      <c r="F25" s="12"/>
      <c r="G25" s="12"/>
      <c r="H25" s="12"/>
      <c r="I25" s="65"/>
      <c r="J25" s="12"/>
      <c r="K25" s="10"/>
      <c r="L25" s="117">
        <v>0</v>
      </c>
      <c r="M25" s="10"/>
      <c r="N25" s="117">
        <v>0</v>
      </c>
      <c r="O25" s="12"/>
      <c r="P25" s="12"/>
      <c r="Q25" s="13"/>
      <c r="R25" s="13"/>
      <c r="S25" s="13"/>
      <c r="T25" s="13"/>
      <c r="U25" s="14"/>
      <c r="V25" s="14"/>
      <c r="W25" s="14"/>
    </row>
    <row r="26" spans="1:23" ht="18.75" customHeight="1">
      <c r="A26" s="100" t="s">
        <v>91</v>
      </c>
      <c r="B26" s="10"/>
      <c r="C26" s="11"/>
      <c r="D26" s="117">
        <v>0</v>
      </c>
      <c r="E26" s="12"/>
      <c r="F26" s="12"/>
      <c r="G26" s="12"/>
      <c r="H26" s="12"/>
      <c r="I26" s="65"/>
      <c r="J26" s="12"/>
      <c r="K26" s="10"/>
      <c r="L26" s="117">
        <v>0</v>
      </c>
      <c r="M26" s="10"/>
      <c r="N26" s="117">
        <v>0</v>
      </c>
      <c r="O26" s="12"/>
      <c r="P26" s="12"/>
      <c r="Q26" s="13"/>
      <c r="R26" s="13"/>
      <c r="S26" s="13"/>
      <c r="T26" s="13"/>
      <c r="U26" s="14"/>
      <c r="V26" s="14"/>
      <c r="W26" s="14"/>
    </row>
    <row r="27" spans="1:23" ht="27" customHeight="1">
      <c r="A27" s="101" t="s">
        <v>114</v>
      </c>
      <c r="B27" s="10"/>
      <c r="C27" s="11"/>
      <c r="D27" s="124"/>
      <c r="E27" s="12"/>
      <c r="F27" s="12"/>
      <c r="G27" s="65"/>
      <c r="H27" s="12"/>
      <c r="I27" s="65"/>
      <c r="J27" s="12"/>
      <c r="K27" s="118"/>
      <c r="L27" s="124"/>
      <c r="M27" s="118"/>
      <c r="N27" s="124"/>
      <c r="O27" s="12">
        <v>0</v>
      </c>
      <c r="P27" s="12">
        <v>0</v>
      </c>
      <c r="Q27" s="13"/>
      <c r="R27" s="13"/>
      <c r="S27" s="13"/>
      <c r="T27" s="13"/>
      <c r="U27" s="14"/>
      <c r="V27" s="14"/>
      <c r="W27" s="14"/>
    </row>
    <row r="28" spans="1:23" ht="15.75" customHeight="1">
      <c r="A28" s="8" t="s">
        <v>71</v>
      </c>
      <c r="B28" s="62">
        <v>43.5</v>
      </c>
      <c r="C28" s="12">
        <v>5262900</v>
      </c>
      <c r="D28" s="12">
        <v>228936150</v>
      </c>
      <c r="E28" s="12"/>
      <c r="F28" s="12"/>
      <c r="G28" s="65">
        <v>1.5</v>
      </c>
      <c r="H28" s="12">
        <v>7894350</v>
      </c>
      <c r="I28" s="65"/>
      <c r="J28" s="12"/>
      <c r="K28" s="62">
        <v>45</v>
      </c>
      <c r="L28" s="12">
        <v>236830500</v>
      </c>
      <c r="M28" s="62">
        <v>45.2</v>
      </c>
      <c r="N28" s="12">
        <v>237883080</v>
      </c>
      <c r="O28" s="65" t="s">
        <v>391</v>
      </c>
      <c r="P28" s="12">
        <v>1052580</v>
      </c>
      <c r="Q28" s="13"/>
      <c r="R28" s="13"/>
      <c r="S28" s="13"/>
      <c r="T28" s="13"/>
      <c r="U28" s="14"/>
      <c r="V28" s="14"/>
      <c r="W28" s="14"/>
    </row>
    <row r="29" spans="1:23" ht="35.25" customHeight="1">
      <c r="A29" s="99" t="s">
        <v>229</v>
      </c>
      <c r="B29" s="62">
        <v>16</v>
      </c>
      <c r="C29" s="12">
        <v>467690</v>
      </c>
      <c r="D29" s="12">
        <v>7483040</v>
      </c>
      <c r="E29" s="12"/>
      <c r="F29" s="12"/>
      <c r="G29" s="65">
        <v>0.4</v>
      </c>
      <c r="H29" s="12">
        <v>187076</v>
      </c>
      <c r="I29" s="65">
        <v>-0.4</v>
      </c>
      <c r="J29" s="12">
        <v>-187076</v>
      </c>
      <c r="K29" s="62">
        <v>16</v>
      </c>
      <c r="L29" s="12">
        <v>7483040</v>
      </c>
      <c r="M29" s="62">
        <v>16</v>
      </c>
      <c r="N29" s="12">
        <v>7483000</v>
      </c>
      <c r="O29" s="12">
        <v>0</v>
      </c>
      <c r="P29" s="12">
        <v>0</v>
      </c>
      <c r="Q29" s="13"/>
      <c r="R29" s="13"/>
      <c r="S29" s="13"/>
      <c r="T29" s="13"/>
      <c r="U29" s="14"/>
      <c r="V29" s="14"/>
      <c r="W29" s="14"/>
    </row>
    <row r="30" spans="1:23" ht="14.25" customHeight="1">
      <c r="A30" s="8" t="s">
        <v>230</v>
      </c>
      <c r="B30" s="62">
        <v>2.4</v>
      </c>
      <c r="C30" s="16">
        <v>1743970</v>
      </c>
      <c r="D30" s="12">
        <v>4185528</v>
      </c>
      <c r="E30" s="12"/>
      <c r="F30" s="12"/>
      <c r="G30" s="65">
        <v>-0.4</v>
      </c>
      <c r="H30" s="12">
        <v>-697588</v>
      </c>
      <c r="I30" s="65"/>
      <c r="J30" s="12"/>
      <c r="K30" s="16">
        <v>2</v>
      </c>
      <c r="L30" s="12">
        <v>3487940</v>
      </c>
      <c r="M30" s="16">
        <v>2</v>
      </c>
      <c r="N30" s="12">
        <v>3487940</v>
      </c>
      <c r="O30" s="65">
        <v>0</v>
      </c>
      <c r="P30" s="12">
        <v>0</v>
      </c>
      <c r="Q30" s="13"/>
      <c r="R30" s="13"/>
      <c r="S30" s="13"/>
      <c r="T30" s="13"/>
      <c r="U30" s="14"/>
      <c r="V30" s="14"/>
      <c r="W30" s="14"/>
    </row>
    <row r="31" spans="1:23" ht="15.75" customHeight="1">
      <c r="A31" s="8" t="s">
        <v>249</v>
      </c>
      <c r="B31" s="62"/>
      <c r="C31" s="12"/>
      <c r="D31" s="12"/>
      <c r="E31" s="12"/>
      <c r="F31" s="12"/>
      <c r="G31" s="65"/>
      <c r="H31" s="12"/>
      <c r="I31" s="65"/>
      <c r="J31" s="12"/>
      <c r="K31" s="62"/>
      <c r="L31" s="12"/>
      <c r="M31" s="62"/>
      <c r="N31" s="12"/>
      <c r="O31" s="65"/>
      <c r="P31" s="12"/>
      <c r="Q31" s="13"/>
      <c r="R31" s="13"/>
      <c r="S31" s="13"/>
      <c r="T31" s="13"/>
      <c r="U31" s="14"/>
      <c r="V31" s="14"/>
      <c r="W31" s="14"/>
    </row>
    <row r="32" spans="1:23" ht="34.5" customHeight="1">
      <c r="A32" s="8" t="s">
        <v>144</v>
      </c>
      <c r="B32" s="62">
        <v>29.6</v>
      </c>
      <c r="C32" s="12">
        <v>3878000</v>
      </c>
      <c r="D32" s="12">
        <v>114788800</v>
      </c>
      <c r="E32" s="12"/>
      <c r="F32" s="12"/>
      <c r="G32" s="65">
        <v>0.4</v>
      </c>
      <c r="H32" s="12">
        <v>1551200</v>
      </c>
      <c r="I32" s="65"/>
      <c r="J32" s="12"/>
      <c r="K32" s="16">
        <v>30</v>
      </c>
      <c r="L32" s="12">
        <v>116340000</v>
      </c>
      <c r="M32" s="16">
        <v>30</v>
      </c>
      <c r="N32" s="12">
        <v>116340000</v>
      </c>
      <c r="O32" s="12">
        <v>0</v>
      </c>
      <c r="P32" s="12">
        <v>0</v>
      </c>
      <c r="Q32" s="13"/>
      <c r="R32" s="13"/>
      <c r="S32" s="13"/>
      <c r="T32" s="13"/>
      <c r="U32" s="14"/>
      <c r="V32" s="14"/>
      <c r="W32" s="14"/>
    </row>
    <row r="33" spans="1:23" ht="24" customHeight="1">
      <c r="A33" s="8" t="s">
        <v>72</v>
      </c>
      <c r="B33" s="16"/>
      <c r="C33" s="12"/>
      <c r="D33" s="12"/>
      <c r="E33" s="12"/>
      <c r="F33" s="12"/>
      <c r="G33" s="12"/>
      <c r="H33" s="12"/>
      <c r="I33" s="12"/>
      <c r="J33" s="12"/>
      <c r="K33" s="16"/>
      <c r="L33" s="12"/>
      <c r="M33" s="16"/>
      <c r="N33" s="12"/>
      <c r="O33" s="12"/>
      <c r="P33" s="12"/>
      <c r="Q33" s="13"/>
      <c r="R33" s="13"/>
      <c r="S33" s="13"/>
      <c r="T33" s="13"/>
      <c r="U33" s="14"/>
      <c r="V33" s="14"/>
      <c r="W33" s="14"/>
    </row>
    <row r="34" spans="1:23" ht="24" customHeight="1">
      <c r="A34" s="8" t="s">
        <v>92</v>
      </c>
      <c r="B34" s="16"/>
      <c r="C34" s="12"/>
      <c r="D34" s="12"/>
      <c r="E34" s="12"/>
      <c r="F34" s="12"/>
      <c r="G34" s="12"/>
      <c r="H34" s="12"/>
      <c r="I34" s="65"/>
      <c r="J34" s="12"/>
      <c r="K34" s="62"/>
      <c r="L34" s="12">
        <v>0</v>
      </c>
      <c r="M34" s="16">
        <v>0</v>
      </c>
      <c r="N34" s="12">
        <v>0</v>
      </c>
      <c r="O34" s="12">
        <v>0</v>
      </c>
      <c r="P34" s="12">
        <v>0</v>
      </c>
      <c r="Q34" s="13"/>
      <c r="R34" s="13"/>
      <c r="S34" s="13"/>
      <c r="T34" s="13"/>
      <c r="U34" s="14"/>
      <c r="V34" s="14"/>
      <c r="W34" s="14"/>
    </row>
    <row r="35" spans="1:23" ht="36.75" customHeight="1">
      <c r="A35" s="8" t="s">
        <v>392</v>
      </c>
      <c r="B35" s="16"/>
      <c r="C35" s="12">
        <v>428720</v>
      </c>
      <c r="D35" s="12"/>
      <c r="E35" s="12"/>
      <c r="F35" s="12"/>
      <c r="G35" s="65">
        <v>4</v>
      </c>
      <c r="H35" s="12">
        <v>1714880</v>
      </c>
      <c r="I35" s="12"/>
      <c r="J35" s="12"/>
      <c r="K35" s="16">
        <v>4</v>
      </c>
      <c r="L35" s="12">
        <v>1714880</v>
      </c>
      <c r="M35" s="16">
        <v>4</v>
      </c>
      <c r="N35" s="12">
        <v>1714880</v>
      </c>
      <c r="O35" s="65"/>
      <c r="P35" s="12"/>
      <c r="Q35" s="13"/>
      <c r="R35" s="13"/>
      <c r="S35" s="13"/>
      <c r="T35" s="13"/>
      <c r="U35" s="14"/>
      <c r="V35" s="14"/>
      <c r="W35" s="14"/>
    </row>
    <row r="36" spans="1:23" ht="16.5" customHeight="1">
      <c r="A36" s="8" t="s">
        <v>73</v>
      </c>
      <c r="B36" s="65">
        <v>495</v>
      </c>
      <c r="C36" s="12">
        <v>130000</v>
      </c>
      <c r="D36" s="12">
        <v>64350000</v>
      </c>
      <c r="E36" s="12"/>
      <c r="F36" s="12"/>
      <c r="G36" s="65">
        <v>14.3</v>
      </c>
      <c r="H36" s="12">
        <v>1859000</v>
      </c>
      <c r="I36" s="65">
        <v>0.7</v>
      </c>
      <c r="J36" s="12">
        <v>91000</v>
      </c>
      <c r="K36" s="62">
        <v>510</v>
      </c>
      <c r="L36" s="12">
        <v>66300000</v>
      </c>
      <c r="M36" s="62">
        <v>512.70000000000005</v>
      </c>
      <c r="N36" s="12">
        <v>66651000</v>
      </c>
      <c r="O36" s="65">
        <v>12.7</v>
      </c>
      <c r="P36" s="12">
        <v>351000</v>
      </c>
      <c r="Q36" s="13"/>
      <c r="R36" s="13"/>
      <c r="S36" s="13"/>
      <c r="T36" s="13"/>
      <c r="U36" s="14"/>
      <c r="V36" s="14"/>
      <c r="W36" s="14"/>
    </row>
    <row r="37" spans="1:23" ht="17.25" customHeight="1">
      <c r="A37" s="8" t="s">
        <v>127</v>
      </c>
      <c r="B37" s="65"/>
      <c r="C37" s="12"/>
      <c r="D37" s="12"/>
      <c r="E37" s="12"/>
      <c r="F37" s="12"/>
      <c r="G37" s="12"/>
      <c r="H37" s="12"/>
      <c r="I37" s="12"/>
      <c r="J37" s="12"/>
      <c r="K37" s="62"/>
      <c r="L37" s="12"/>
      <c r="M37" s="16"/>
      <c r="N37" s="12"/>
      <c r="O37" s="65"/>
      <c r="P37" s="12"/>
      <c r="Q37" s="13"/>
      <c r="R37" s="13"/>
      <c r="S37" s="13"/>
      <c r="T37" s="13"/>
      <c r="U37" s="14"/>
      <c r="V37" s="14"/>
      <c r="W37" s="14"/>
    </row>
    <row r="38" spans="1:23" ht="33.75" customHeight="1">
      <c r="A38" s="8" t="s">
        <v>140</v>
      </c>
      <c r="B38" s="65"/>
      <c r="C38" s="12"/>
      <c r="D38" s="12"/>
      <c r="E38" s="12"/>
      <c r="F38" s="12"/>
      <c r="G38" s="12"/>
      <c r="H38" s="12"/>
      <c r="I38" s="65"/>
      <c r="J38" s="12"/>
      <c r="K38" s="62"/>
      <c r="L38" s="12"/>
      <c r="M38" s="16"/>
      <c r="N38" s="12"/>
      <c r="O38" s="65"/>
      <c r="P38" s="12"/>
      <c r="Q38" s="13"/>
      <c r="R38" s="13"/>
      <c r="S38" s="13"/>
      <c r="T38" s="13"/>
      <c r="U38" s="14"/>
      <c r="V38" s="14"/>
      <c r="W38" s="14"/>
    </row>
    <row r="39" spans="1:23" s="22" customFormat="1" ht="39.75" customHeight="1">
      <c r="A39" s="8" t="s">
        <v>129</v>
      </c>
      <c r="B39" s="65"/>
      <c r="C39" s="12"/>
      <c r="D39" s="12"/>
      <c r="E39" s="19"/>
      <c r="F39" s="19"/>
      <c r="G39" s="19"/>
      <c r="H39" s="19"/>
      <c r="I39" s="65"/>
      <c r="J39" s="12"/>
      <c r="K39" s="62"/>
      <c r="L39" s="12"/>
      <c r="M39" s="62"/>
      <c r="N39" s="12"/>
      <c r="O39" s="103">
        <v>0</v>
      </c>
      <c r="P39" s="19">
        <v>0</v>
      </c>
      <c r="Q39" s="20"/>
      <c r="R39" s="20"/>
      <c r="S39" s="20"/>
      <c r="T39" s="20"/>
      <c r="U39" s="21"/>
      <c r="V39" s="21"/>
      <c r="W39" s="21"/>
    </row>
    <row r="40" spans="1:23" s="22" customFormat="1" ht="25.5" customHeight="1">
      <c r="A40" s="8" t="s">
        <v>231</v>
      </c>
      <c r="B40" s="65"/>
      <c r="C40" s="12"/>
      <c r="D40" s="12" t="s">
        <v>130</v>
      </c>
      <c r="E40" s="19"/>
      <c r="F40" s="19"/>
      <c r="G40" s="12"/>
      <c r="H40" s="12"/>
      <c r="I40" s="65"/>
      <c r="J40" s="12"/>
      <c r="K40" s="16"/>
      <c r="L40" s="12"/>
      <c r="M40" s="16"/>
      <c r="N40" s="12"/>
      <c r="O40" s="103">
        <v>0</v>
      </c>
      <c r="P40" s="19">
        <v>0</v>
      </c>
      <c r="Q40" s="20"/>
      <c r="R40" s="20"/>
      <c r="S40" s="20"/>
      <c r="T40" s="20"/>
      <c r="U40" s="21"/>
      <c r="V40" s="21"/>
      <c r="W40" s="21"/>
    </row>
    <row r="41" spans="1:23" s="22" customFormat="1" ht="39" customHeight="1">
      <c r="A41" s="8" t="s">
        <v>232</v>
      </c>
      <c r="B41" s="65"/>
      <c r="C41" s="12"/>
      <c r="D41" s="12"/>
      <c r="E41" s="19"/>
      <c r="F41" s="19"/>
      <c r="G41" s="12"/>
      <c r="H41" s="12"/>
      <c r="I41" s="65"/>
      <c r="J41" s="12"/>
      <c r="K41" s="16"/>
      <c r="L41" s="12"/>
      <c r="M41" s="12"/>
      <c r="N41" s="12"/>
      <c r="O41" s="103">
        <v>0</v>
      </c>
      <c r="P41" s="19">
        <v>0</v>
      </c>
      <c r="Q41" s="20"/>
      <c r="R41" s="20"/>
      <c r="S41" s="20"/>
      <c r="T41" s="20"/>
      <c r="U41" s="21"/>
      <c r="V41" s="21"/>
      <c r="W41" s="21"/>
    </row>
    <row r="42" spans="1:23" s="22" customFormat="1" ht="20.25" customHeight="1">
      <c r="A42" s="102" t="s">
        <v>105</v>
      </c>
      <c r="B42" s="250"/>
      <c r="C42" s="19"/>
      <c r="D42" s="19">
        <f>SUM(D28:D41)</f>
        <v>419743518</v>
      </c>
      <c r="E42" s="19"/>
      <c r="F42" s="19">
        <f>SUM(F28:F41)</f>
        <v>0</v>
      </c>
      <c r="G42" s="19"/>
      <c r="H42" s="19">
        <f>SUM(H28:H41)</f>
        <v>12508918</v>
      </c>
      <c r="I42" s="19"/>
      <c r="J42" s="19">
        <f>SUM(J28:J41)</f>
        <v>-96076</v>
      </c>
      <c r="K42" s="143"/>
      <c r="L42" s="19">
        <f>SUM(L28:L41)</f>
        <v>432156360</v>
      </c>
      <c r="M42" s="19"/>
      <c r="N42" s="19">
        <f>SUM(N28:N41)</f>
        <v>433559900</v>
      </c>
      <c r="O42" s="103"/>
      <c r="P42" s="19">
        <f>SUM(P28:P41)</f>
        <v>1403580</v>
      </c>
      <c r="Q42" s="20"/>
      <c r="R42" s="20"/>
      <c r="S42" s="20"/>
      <c r="T42" s="20"/>
      <c r="U42" s="21"/>
      <c r="V42" s="21"/>
      <c r="W42" s="21"/>
    </row>
    <row r="43" spans="1:23" ht="24.75" customHeight="1">
      <c r="A43" s="8" t="s">
        <v>46</v>
      </c>
      <c r="B43" s="65"/>
      <c r="C43" s="12"/>
      <c r="D43" s="12"/>
      <c r="E43" s="12"/>
      <c r="F43" s="12"/>
      <c r="G43" s="12"/>
      <c r="H43" s="12"/>
      <c r="I43" s="12"/>
      <c r="J43" s="12"/>
      <c r="K43" s="62"/>
      <c r="L43" s="12"/>
      <c r="M43" s="10"/>
      <c r="N43" s="12"/>
      <c r="O43" s="16"/>
      <c r="P43" s="12"/>
      <c r="Q43" s="13"/>
      <c r="R43" s="13"/>
      <c r="S43" s="13"/>
      <c r="T43" s="13"/>
      <c r="U43" s="14"/>
      <c r="V43" s="14"/>
      <c r="W43" s="14"/>
    </row>
    <row r="44" spans="1:23" ht="21" customHeight="1">
      <c r="A44" s="8" t="s">
        <v>115</v>
      </c>
      <c r="B44" s="65">
        <v>2</v>
      </c>
      <c r="C44" s="12">
        <v>5128940</v>
      </c>
      <c r="D44" s="12">
        <v>10257880</v>
      </c>
      <c r="E44" s="12"/>
      <c r="F44" s="12"/>
      <c r="G44" s="12"/>
      <c r="H44" s="12"/>
      <c r="I44" s="12"/>
      <c r="J44" s="12"/>
      <c r="K44" s="62">
        <v>2</v>
      </c>
      <c r="L44" s="12">
        <v>10257880</v>
      </c>
      <c r="M44" s="62"/>
      <c r="N44" s="12">
        <v>10257880</v>
      </c>
      <c r="O44" s="16">
        <v>0</v>
      </c>
      <c r="P44" s="12">
        <v>0</v>
      </c>
      <c r="Q44" s="13"/>
      <c r="R44" s="13"/>
      <c r="S44" s="13"/>
      <c r="T44" s="13"/>
      <c r="U44" s="14"/>
      <c r="V44" s="14"/>
      <c r="W44" s="14"/>
    </row>
    <row r="45" spans="1:23" ht="16.5" customHeight="1">
      <c r="A45" s="8" t="s">
        <v>93</v>
      </c>
      <c r="B45" s="16">
        <v>5</v>
      </c>
      <c r="C45" s="12">
        <v>4843970</v>
      </c>
      <c r="D45" s="12">
        <v>24219850</v>
      </c>
      <c r="E45" s="12"/>
      <c r="F45" s="12"/>
      <c r="G45" s="17"/>
      <c r="H45" s="12"/>
      <c r="I45" s="65"/>
      <c r="J45" s="12"/>
      <c r="K45" s="16">
        <v>5</v>
      </c>
      <c r="L45" s="12">
        <v>24219850</v>
      </c>
      <c r="M45" s="16"/>
      <c r="N45" s="12">
        <v>24219850</v>
      </c>
      <c r="O45" s="65">
        <v>0</v>
      </c>
      <c r="P45" s="12">
        <v>0</v>
      </c>
      <c r="Q45" s="13"/>
      <c r="R45" s="13"/>
      <c r="S45" s="13"/>
      <c r="T45" s="13"/>
      <c r="U45" s="14"/>
      <c r="V45" s="14"/>
      <c r="W45" s="14"/>
    </row>
    <row r="46" spans="1:23" ht="16.5" customHeight="1">
      <c r="A46" s="8" t="s">
        <v>131</v>
      </c>
      <c r="B46" s="16"/>
      <c r="C46" s="12"/>
      <c r="D46" s="12"/>
      <c r="E46" s="12"/>
      <c r="F46" s="12"/>
      <c r="G46" s="17"/>
      <c r="H46" s="12"/>
      <c r="I46" s="65"/>
      <c r="J46" s="12"/>
      <c r="K46" s="16"/>
      <c r="L46" s="12"/>
      <c r="M46" s="16"/>
      <c r="N46" s="12"/>
      <c r="O46" s="17"/>
      <c r="P46" s="12"/>
      <c r="Q46" s="13"/>
      <c r="R46" s="13"/>
      <c r="S46" s="13"/>
      <c r="T46" s="13"/>
      <c r="U46" s="14"/>
      <c r="V46" s="14"/>
      <c r="W46" s="14"/>
    </row>
    <row r="47" spans="1:23" ht="27" customHeight="1">
      <c r="A47" s="8" t="s">
        <v>121</v>
      </c>
      <c r="B47" s="62">
        <v>3</v>
      </c>
      <c r="C47" s="12">
        <v>6990700</v>
      </c>
      <c r="D47" s="12">
        <v>20972100</v>
      </c>
      <c r="E47" s="12"/>
      <c r="F47" s="12"/>
      <c r="G47" s="65"/>
      <c r="H47" s="12"/>
      <c r="I47" s="65">
        <v>0.6</v>
      </c>
      <c r="J47" s="12">
        <v>4194420</v>
      </c>
      <c r="K47" s="62">
        <v>3.6</v>
      </c>
      <c r="L47" s="12">
        <v>25166520</v>
      </c>
      <c r="M47" s="62">
        <v>3.6</v>
      </c>
      <c r="N47" s="12">
        <v>25166520</v>
      </c>
      <c r="O47" s="12">
        <v>0</v>
      </c>
      <c r="P47" s="12">
        <v>0</v>
      </c>
      <c r="Q47" s="13"/>
      <c r="R47" s="13"/>
      <c r="S47" s="13"/>
      <c r="T47" s="13"/>
      <c r="U47" s="14"/>
      <c r="V47" s="14"/>
      <c r="W47" s="14"/>
    </row>
    <row r="48" spans="1:23" ht="27" customHeight="1">
      <c r="A48" s="8" t="s">
        <v>120</v>
      </c>
      <c r="B48" s="62">
        <v>12</v>
      </c>
      <c r="C48" s="12">
        <v>5453000</v>
      </c>
      <c r="D48" s="12">
        <v>65436000</v>
      </c>
      <c r="E48" s="12"/>
      <c r="F48" s="12"/>
      <c r="G48" s="65"/>
      <c r="H48" s="12"/>
      <c r="I48" s="65"/>
      <c r="J48" s="12"/>
      <c r="K48" s="62">
        <v>12</v>
      </c>
      <c r="L48" s="12">
        <v>65436000</v>
      </c>
      <c r="M48" s="62">
        <v>12</v>
      </c>
      <c r="N48" s="12">
        <v>65436000</v>
      </c>
      <c r="O48" s="12">
        <v>0</v>
      </c>
      <c r="P48" s="12">
        <v>0</v>
      </c>
      <c r="Q48" s="13"/>
      <c r="R48" s="13"/>
      <c r="S48" s="13"/>
      <c r="T48" s="13"/>
      <c r="U48" s="14"/>
      <c r="V48" s="14"/>
      <c r="W48" s="14"/>
    </row>
    <row r="49" spans="1:23" ht="24.75" customHeight="1">
      <c r="A49" s="8" t="s">
        <v>132</v>
      </c>
      <c r="B49" s="16"/>
      <c r="C49" s="12"/>
      <c r="D49" s="12">
        <v>23059000</v>
      </c>
      <c r="E49" s="12"/>
      <c r="F49" s="12"/>
      <c r="G49" s="12"/>
      <c r="H49" s="12"/>
      <c r="I49" s="65"/>
      <c r="J49" s="12">
        <v>-715000</v>
      </c>
      <c r="K49" s="62"/>
      <c r="L49" s="12">
        <v>22344000</v>
      </c>
      <c r="M49" s="16"/>
      <c r="N49" s="12">
        <v>22344000</v>
      </c>
      <c r="O49" s="12">
        <v>0</v>
      </c>
      <c r="P49" s="12">
        <v>0</v>
      </c>
      <c r="Q49" s="13"/>
      <c r="R49" s="13"/>
      <c r="S49" s="13"/>
      <c r="T49" s="13"/>
      <c r="U49" s="14"/>
      <c r="V49" s="14"/>
      <c r="W49" s="14"/>
    </row>
    <row r="50" spans="1:23" ht="28.5" customHeight="1">
      <c r="A50" s="56" t="s">
        <v>94</v>
      </c>
      <c r="B50" s="63"/>
      <c r="C50" s="57"/>
      <c r="D50" s="57"/>
      <c r="E50" s="57"/>
      <c r="F50" s="57"/>
      <c r="G50" s="57"/>
      <c r="H50" s="57"/>
      <c r="I50" s="107"/>
      <c r="J50" s="57"/>
      <c r="K50" s="63"/>
      <c r="L50" s="57"/>
      <c r="M50" s="63"/>
      <c r="N50" s="57"/>
      <c r="O50" s="57"/>
      <c r="P50" s="57"/>
      <c r="Q50" s="13"/>
      <c r="R50" s="13"/>
      <c r="S50" s="13"/>
      <c r="T50" s="13"/>
      <c r="U50" s="14"/>
      <c r="V50" s="14"/>
      <c r="W50" s="14"/>
    </row>
    <row r="51" spans="1:23" ht="18.75" customHeight="1">
      <c r="A51" s="58" t="s">
        <v>124</v>
      </c>
      <c r="B51" s="64"/>
      <c r="C51" s="59"/>
      <c r="D51" s="59"/>
      <c r="E51" s="59"/>
      <c r="F51" s="59"/>
      <c r="G51" s="59"/>
      <c r="H51" s="59"/>
      <c r="I51" s="108"/>
      <c r="J51" s="59"/>
      <c r="K51" s="64"/>
      <c r="L51" s="59"/>
      <c r="M51" s="64"/>
      <c r="N51" s="59"/>
      <c r="O51" s="59"/>
      <c r="P51" s="59"/>
      <c r="Q51" s="13"/>
      <c r="R51" s="13"/>
      <c r="S51" s="13"/>
      <c r="T51" s="13"/>
      <c r="U51" s="14"/>
      <c r="V51" s="14"/>
      <c r="W51" s="14"/>
    </row>
    <row r="52" spans="1:23" ht="28.5" customHeight="1">
      <c r="A52" s="58" t="s">
        <v>95</v>
      </c>
      <c r="B52" s="64">
        <v>30</v>
      </c>
      <c r="C52" s="59">
        <v>5439000</v>
      </c>
      <c r="D52" s="59">
        <v>163197000</v>
      </c>
      <c r="E52" s="59"/>
      <c r="F52" s="59"/>
      <c r="G52" s="59"/>
      <c r="H52" s="59"/>
      <c r="I52" s="108"/>
      <c r="J52" s="59"/>
      <c r="K52" s="64">
        <v>30</v>
      </c>
      <c r="L52" s="59">
        <v>163197000</v>
      </c>
      <c r="M52" s="64">
        <v>30</v>
      </c>
      <c r="N52" s="59">
        <v>163197000</v>
      </c>
      <c r="O52" s="59">
        <v>0</v>
      </c>
      <c r="P52" s="59">
        <v>0</v>
      </c>
      <c r="Q52" s="13"/>
      <c r="R52" s="13"/>
      <c r="S52" s="13"/>
      <c r="T52" s="13"/>
      <c r="U52" s="14"/>
      <c r="V52" s="14"/>
      <c r="W52" s="14"/>
    </row>
    <row r="53" spans="1:23" ht="15" customHeight="1">
      <c r="A53" s="114" t="s">
        <v>101</v>
      </c>
      <c r="B53" s="115"/>
      <c r="C53" s="116"/>
      <c r="D53" s="116">
        <v>80387000</v>
      </c>
      <c r="E53" s="116"/>
      <c r="F53" s="228"/>
      <c r="G53" s="116"/>
      <c r="H53" s="228"/>
      <c r="I53" s="138"/>
      <c r="J53" s="116"/>
      <c r="K53" s="115"/>
      <c r="L53" s="116">
        <v>80387000</v>
      </c>
      <c r="M53" s="115"/>
      <c r="N53" s="116">
        <v>80387000</v>
      </c>
      <c r="O53" s="116">
        <v>0</v>
      </c>
      <c r="P53" s="116">
        <v>0</v>
      </c>
      <c r="Q53" s="13"/>
      <c r="R53" s="13"/>
      <c r="S53" s="13"/>
      <c r="T53" s="13"/>
      <c r="U53" s="14"/>
      <c r="V53" s="14"/>
      <c r="W53" s="14"/>
    </row>
    <row r="54" spans="1:23" s="22" customFormat="1" ht="27" customHeight="1">
      <c r="A54" s="270" t="s">
        <v>252</v>
      </c>
      <c r="B54" s="103"/>
      <c r="C54" s="19"/>
      <c r="D54" s="19">
        <f>SUM(D43:D53)</f>
        <v>387528830</v>
      </c>
      <c r="E54" s="19"/>
      <c r="F54" s="19">
        <f t="shared" ref="F54:N54" si="0">SUM(F43:F53)</f>
        <v>0</v>
      </c>
      <c r="G54" s="19">
        <f t="shared" si="0"/>
        <v>0</v>
      </c>
      <c r="H54" s="19">
        <f t="shared" si="0"/>
        <v>0</v>
      </c>
      <c r="I54" s="19">
        <f t="shared" si="0"/>
        <v>0.6</v>
      </c>
      <c r="J54" s="19">
        <f t="shared" si="0"/>
        <v>3479420</v>
      </c>
      <c r="K54" s="19"/>
      <c r="L54" s="19">
        <f t="shared" si="0"/>
        <v>391008250</v>
      </c>
      <c r="M54" s="19"/>
      <c r="N54" s="19">
        <f t="shared" si="0"/>
        <v>391008250</v>
      </c>
      <c r="O54" s="19">
        <v>0</v>
      </c>
      <c r="P54" s="19">
        <v>0</v>
      </c>
      <c r="Q54" s="20"/>
      <c r="R54" s="20"/>
      <c r="S54" s="20"/>
      <c r="T54" s="20"/>
      <c r="U54" s="21"/>
      <c r="V54" s="21"/>
      <c r="W54" s="21"/>
    </row>
    <row r="55" spans="1:23" ht="28.5" customHeight="1">
      <c r="A55" s="58" t="s">
        <v>102</v>
      </c>
      <c r="B55" s="104">
        <v>30.68</v>
      </c>
      <c r="C55" s="59">
        <v>2700300</v>
      </c>
      <c r="D55" s="59">
        <v>82845204</v>
      </c>
      <c r="E55" s="59"/>
      <c r="F55" s="59"/>
      <c r="G55" s="111"/>
      <c r="H55" s="59"/>
      <c r="I55" s="111">
        <v>1.31</v>
      </c>
      <c r="J55" s="59">
        <v>3537393</v>
      </c>
      <c r="K55" s="104">
        <v>31.99</v>
      </c>
      <c r="L55" s="59">
        <v>86382597</v>
      </c>
      <c r="M55" s="104">
        <v>31.51</v>
      </c>
      <c r="N55" s="59">
        <v>85086453</v>
      </c>
      <c r="O55" s="111">
        <v>-0.48</v>
      </c>
      <c r="P55" s="59">
        <v>-1296144</v>
      </c>
      <c r="Q55" s="13"/>
      <c r="R55" s="13"/>
      <c r="S55" s="13"/>
      <c r="T55" s="13"/>
      <c r="U55" s="14"/>
      <c r="V55" s="14"/>
      <c r="W55" s="14"/>
    </row>
    <row r="56" spans="1:23" ht="16.5" customHeight="1">
      <c r="A56" s="58" t="s">
        <v>103</v>
      </c>
      <c r="B56" s="64"/>
      <c r="C56" s="59"/>
      <c r="D56" s="59">
        <v>104101980</v>
      </c>
      <c r="E56" s="59"/>
      <c r="F56" s="59"/>
      <c r="G56" s="59"/>
      <c r="H56" s="59">
        <v>-6795402</v>
      </c>
      <c r="I56" s="108"/>
      <c r="J56" s="59">
        <v>-491639</v>
      </c>
      <c r="K56" s="64"/>
      <c r="L56" s="59">
        <v>96814939</v>
      </c>
      <c r="M56" s="64"/>
      <c r="N56" s="59">
        <v>96814939</v>
      </c>
      <c r="O56" s="59">
        <v>0</v>
      </c>
      <c r="P56" s="59">
        <v>0</v>
      </c>
      <c r="Q56" s="13"/>
      <c r="R56" s="13"/>
      <c r="S56" s="13"/>
      <c r="T56" s="13"/>
      <c r="U56" s="14"/>
      <c r="V56" s="14"/>
      <c r="W56" s="14"/>
    </row>
    <row r="57" spans="1:23" ht="18" customHeight="1">
      <c r="A57" s="58" t="s">
        <v>96</v>
      </c>
      <c r="B57" s="64">
        <v>2722</v>
      </c>
      <c r="C57" s="59">
        <v>285</v>
      </c>
      <c r="D57" s="59">
        <v>775770</v>
      </c>
      <c r="E57" s="59"/>
      <c r="F57" s="59"/>
      <c r="G57" s="59">
        <v>-12</v>
      </c>
      <c r="H57" s="59">
        <v>-3420</v>
      </c>
      <c r="I57" s="59">
        <v>89</v>
      </c>
      <c r="J57" s="59">
        <v>25365</v>
      </c>
      <c r="K57" s="64">
        <v>2799</v>
      </c>
      <c r="L57" s="59">
        <v>797715</v>
      </c>
      <c r="M57" s="64">
        <v>2833</v>
      </c>
      <c r="N57" s="59">
        <v>807405</v>
      </c>
      <c r="O57" s="59">
        <v>34</v>
      </c>
      <c r="P57" s="59">
        <v>9690</v>
      </c>
      <c r="Q57" s="13"/>
      <c r="R57" s="13"/>
      <c r="S57" s="13"/>
      <c r="T57" s="13"/>
      <c r="U57" s="14"/>
      <c r="V57" s="14"/>
      <c r="W57" s="14"/>
    </row>
    <row r="58" spans="1:23" s="22" customFormat="1" ht="28.5" customHeight="1">
      <c r="A58" s="114" t="s">
        <v>104</v>
      </c>
      <c r="B58" s="115"/>
      <c r="C58" s="116"/>
      <c r="D58" s="116"/>
      <c r="E58" s="116"/>
      <c r="F58" s="116"/>
      <c r="G58" s="116"/>
      <c r="H58" s="116"/>
      <c r="I58" s="116"/>
      <c r="J58" s="116"/>
      <c r="K58" s="115"/>
      <c r="L58" s="116"/>
      <c r="M58" s="115"/>
      <c r="N58" s="116"/>
      <c r="O58" s="116"/>
      <c r="P58" s="116"/>
      <c r="Q58" s="20"/>
      <c r="R58" s="20"/>
      <c r="S58" s="20"/>
      <c r="T58" s="20"/>
      <c r="U58" s="21"/>
      <c r="V58" s="21"/>
      <c r="W58" s="21"/>
    </row>
    <row r="59" spans="1:23" s="22" customFormat="1" ht="26.25" customHeight="1">
      <c r="A59" s="102" t="s">
        <v>253</v>
      </c>
      <c r="B59" s="103"/>
      <c r="C59" s="19"/>
      <c r="D59" s="19">
        <f>SUM(D55:D58)</f>
        <v>187722954</v>
      </c>
      <c r="E59" s="19"/>
      <c r="F59" s="19">
        <f t="shared" ref="F59:P59" si="1">SUM(F55:F58)</f>
        <v>0</v>
      </c>
      <c r="G59" s="19">
        <f t="shared" si="1"/>
        <v>-12</v>
      </c>
      <c r="H59" s="19">
        <f t="shared" si="1"/>
        <v>-6798822</v>
      </c>
      <c r="I59" s="19"/>
      <c r="J59" s="19">
        <f t="shared" si="1"/>
        <v>3071119</v>
      </c>
      <c r="K59" s="19"/>
      <c r="L59" s="19">
        <f t="shared" si="1"/>
        <v>183995251</v>
      </c>
      <c r="M59" s="19"/>
      <c r="N59" s="19">
        <f t="shared" si="1"/>
        <v>182708797</v>
      </c>
      <c r="O59" s="19"/>
      <c r="P59" s="19">
        <f t="shared" si="1"/>
        <v>-1286454</v>
      </c>
      <c r="Q59" s="20"/>
      <c r="R59" s="20"/>
      <c r="S59" s="20"/>
      <c r="T59" s="20"/>
      <c r="U59" s="21"/>
      <c r="V59" s="21"/>
      <c r="W59" s="21"/>
    </row>
    <row r="60" spans="1:23" s="22" customFormat="1" ht="26.25" customHeight="1">
      <c r="A60" s="102" t="s">
        <v>254</v>
      </c>
      <c r="B60" s="103">
        <v>16153</v>
      </c>
      <c r="C60" s="19">
        <v>2213</v>
      </c>
      <c r="D60" s="19">
        <v>35768719</v>
      </c>
      <c r="E60" s="19"/>
      <c r="F60" s="272"/>
      <c r="G60" s="19"/>
      <c r="H60" s="271"/>
      <c r="I60" s="19"/>
      <c r="J60" s="19"/>
      <c r="K60" s="103">
        <v>16163</v>
      </c>
      <c r="L60" s="19">
        <v>35768719</v>
      </c>
      <c r="M60" s="103"/>
      <c r="N60" s="19">
        <v>35768719</v>
      </c>
      <c r="O60" s="19">
        <v>0</v>
      </c>
      <c r="P60" s="19">
        <v>0</v>
      </c>
      <c r="Q60" s="20"/>
      <c r="R60" s="20"/>
      <c r="S60" s="20"/>
      <c r="T60" s="20"/>
      <c r="U60" s="21"/>
      <c r="V60" s="21"/>
      <c r="W60" s="21"/>
    </row>
    <row r="61" spans="1:23" s="22" customFormat="1" ht="26.25" customHeight="1">
      <c r="A61" s="102" t="s">
        <v>255</v>
      </c>
      <c r="B61" s="103"/>
      <c r="C61" s="19"/>
      <c r="D61" s="19"/>
      <c r="E61" s="19"/>
      <c r="F61" s="271"/>
      <c r="G61" s="19"/>
      <c r="H61" s="271"/>
      <c r="I61" s="19"/>
      <c r="J61" s="19"/>
      <c r="K61" s="103"/>
      <c r="L61" s="19"/>
      <c r="M61" s="103"/>
      <c r="N61" s="19"/>
      <c r="O61" s="19"/>
      <c r="P61" s="19"/>
      <c r="Q61" s="20"/>
      <c r="R61" s="20"/>
      <c r="S61" s="20"/>
      <c r="T61" s="20"/>
      <c r="U61" s="21"/>
      <c r="V61" s="21"/>
      <c r="W61" s="21"/>
    </row>
    <row r="62" spans="1:23" s="22" customFormat="1" ht="29.25" customHeight="1">
      <c r="A62" s="8" t="s">
        <v>256</v>
      </c>
      <c r="B62" s="16"/>
      <c r="C62" s="12"/>
      <c r="D62" s="12"/>
      <c r="E62" s="12"/>
      <c r="F62" s="129"/>
      <c r="G62" s="12"/>
      <c r="H62" s="129"/>
      <c r="I62" s="12"/>
      <c r="J62" s="12"/>
      <c r="K62" s="16"/>
      <c r="L62" s="12"/>
      <c r="M62" s="16"/>
      <c r="N62" s="12"/>
      <c r="O62" s="12"/>
      <c r="P62" s="12"/>
      <c r="Q62" s="20"/>
      <c r="R62" s="20"/>
      <c r="S62" s="20"/>
      <c r="T62" s="20"/>
      <c r="U62" s="21"/>
      <c r="V62" s="21"/>
      <c r="W62" s="21"/>
    </row>
    <row r="63" spans="1:23" s="22" customFormat="1" ht="18" customHeight="1">
      <c r="A63" s="8" t="s">
        <v>257</v>
      </c>
      <c r="B63" s="103"/>
      <c r="C63" s="103"/>
      <c r="D63" s="19"/>
      <c r="E63" s="19">
        <f t="shared" ref="E63" si="2">SUM(E60:E61)</f>
        <v>0</v>
      </c>
      <c r="F63" s="19"/>
      <c r="G63" s="103"/>
      <c r="H63" s="103"/>
      <c r="I63" s="103"/>
      <c r="J63" s="103"/>
      <c r="K63" s="103"/>
      <c r="L63" s="19"/>
      <c r="M63" s="103"/>
      <c r="N63" s="19"/>
      <c r="O63" s="103">
        <f>SUM(O60:O61)</f>
        <v>0</v>
      </c>
      <c r="P63" s="103">
        <f>SUM(P60:P61)</f>
        <v>0</v>
      </c>
      <c r="Q63" s="20"/>
      <c r="R63" s="20"/>
      <c r="S63" s="20"/>
      <c r="T63" s="20"/>
      <c r="U63" s="21"/>
      <c r="V63" s="21"/>
      <c r="W63" s="21"/>
    </row>
    <row r="64" spans="1:23" s="22" customFormat="1" ht="18" customHeight="1">
      <c r="A64" s="102" t="s">
        <v>258</v>
      </c>
      <c r="B64" s="103"/>
      <c r="C64" s="103"/>
      <c r="D64" s="19"/>
      <c r="E64" s="19"/>
      <c r="F64" s="19"/>
      <c r="G64" s="103"/>
      <c r="H64" s="103"/>
      <c r="I64" s="103"/>
      <c r="J64" s="103"/>
      <c r="K64" s="103"/>
      <c r="L64" s="19"/>
      <c r="M64" s="103"/>
      <c r="N64" s="19"/>
      <c r="O64" s="103"/>
      <c r="P64" s="103">
        <v>0</v>
      </c>
      <c r="Q64" s="20"/>
      <c r="R64" s="20"/>
      <c r="S64" s="20"/>
      <c r="T64" s="20"/>
      <c r="U64" s="21"/>
      <c r="V64" s="21"/>
      <c r="W64" s="21"/>
    </row>
    <row r="65" spans="1:23" s="22" customFormat="1" ht="23.25" customHeight="1">
      <c r="A65" s="18" t="s">
        <v>259</v>
      </c>
      <c r="B65" s="19"/>
      <c r="C65" s="19"/>
      <c r="D65" s="19">
        <f>SUM(D21,D42,D54,D59,D60,D61,D64)</f>
        <v>1475645896</v>
      </c>
      <c r="E65" s="19">
        <f t="shared" ref="E65:P65" si="3">SUM(E21,E42,E54,E59,E60,E61,E64)</f>
        <v>0</v>
      </c>
      <c r="F65" s="19">
        <f t="shared" si="3"/>
        <v>0</v>
      </c>
      <c r="G65" s="19">
        <f t="shared" si="3"/>
        <v>-12</v>
      </c>
      <c r="H65" s="19">
        <f t="shared" si="3"/>
        <v>5710096</v>
      </c>
      <c r="I65" s="19">
        <f t="shared" si="3"/>
        <v>0.6</v>
      </c>
      <c r="J65" s="19">
        <f t="shared" si="3"/>
        <v>6454463</v>
      </c>
      <c r="K65" s="19"/>
      <c r="L65" s="19">
        <f>SUM(L21,L42,L54,L59,L60,L61,L64)</f>
        <v>1487810455</v>
      </c>
      <c r="M65" s="19"/>
      <c r="N65" s="19">
        <f t="shared" si="3"/>
        <v>1487927541</v>
      </c>
      <c r="O65" s="19">
        <f t="shared" si="3"/>
        <v>0</v>
      </c>
      <c r="P65" s="19">
        <f t="shared" si="3"/>
        <v>117126</v>
      </c>
      <c r="Q65" s="20"/>
      <c r="R65" s="20"/>
      <c r="S65" s="20"/>
      <c r="T65" s="20"/>
      <c r="U65" s="21"/>
      <c r="V65" s="21"/>
      <c r="W65" s="21"/>
    </row>
    <row r="66" spans="1:23"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268"/>
      <c r="N66" s="268"/>
      <c r="O66" s="268"/>
      <c r="P66" s="268"/>
      <c r="Q66" s="13"/>
      <c r="R66" s="13"/>
      <c r="S66" s="13"/>
      <c r="T66" s="13"/>
      <c r="U66" s="14"/>
      <c r="V66" s="14"/>
      <c r="W66" s="14"/>
    </row>
    <row r="67" spans="1:23"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  <c r="P67" s="268"/>
      <c r="Q67" s="13"/>
      <c r="R67" s="13"/>
      <c r="S67" s="13"/>
      <c r="T67" s="13"/>
      <c r="U67" s="14"/>
      <c r="V67" s="14"/>
      <c r="W67" s="14"/>
    </row>
    <row r="68" spans="1:23">
      <c r="B68" s="268"/>
      <c r="C68" s="268"/>
      <c r="D68" s="268"/>
      <c r="E68" s="268"/>
      <c r="F68" s="268"/>
      <c r="G68" s="268"/>
      <c r="H68" s="268"/>
      <c r="I68" s="268"/>
      <c r="J68" s="268"/>
      <c r="K68" s="268"/>
      <c r="L68" s="268"/>
      <c r="M68" s="268"/>
      <c r="N68" s="268"/>
      <c r="O68" s="268"/>
      <c r="P68" s="268"/>
      <c r="Q68" s="13"/>
      <c r="R68" s="13"/>
      <c r="S68" s="13"/>
      <c r="T68" s="13"/>
      <c r="U68" s="14"/>
      <c r="V68" s="14"/>
      <c r="W68" s="14"/>
    </row>
    <row r="69" spans="1:23">
      <c r="B69" s="13"/>
      <c r="C69" s="13"/>
      <c r="D69" s="13"/>
      <c r="E69" s="268"/>
      <c r="F69" s="13"/>
      <c r="G69" s="13"/>
      <c r="H69" s="13"/>
      <c r="I69" s="109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4"/>
      <c r="V69" s="14"/>
      <c r="W69" s="14"/>
    </row>
    <row r="70" spans="1:23">
      <c r="B70" s="13"/>
      <c r="C70" s="13"/>
      <c r="D70" s="13"/>
      <c r="E70" s="268"/>
      <c r="F70" s="13"/>
      <c r="G70" s="13"/>
      <c r="H70" s="13"/>
      <c r="I70" s="109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4"/>
      <c r="V70" s="14"/>
      <c r="W70" s="14"/>
    </row>
    <row r="71" spans="1:23">
      <c r="B71" s="13"/>
      <c r="C71" s="13"/>
      <c r="D71" s="13"/>
      <c r="E71" s="268"/>
      <c r="F71" s="13"/>
      <c r="G71" s="13"/>
      <c r="H71" s="13"/>
      <c r="I71" s="109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4"/>
      <c r="V71" s="14"/>
      <c r="W71" s="14"/>
    </row>
    <row r="72" spans="1:23">
      <c r="B72" s="13"/>
      <c r="C72" s="13"/>
      <c r="D72" s="13"/>
      <c r="E72" s="268"/>
      <c r="F72" s="13"/>
      <c r="G72" s="13"/>
      <c r="H72" s="13"/>
      <c r="I72" s="109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4"/>
      <c r="V72" s="14"/>
      <c r="W72" s="14"/>
    </row>
    <row r="73" spans="1:23">
      <c r="B73" s="13"/>
      <c r="C73" s="13"/>
      <c r="D73" s="13"/>
      <c r="E73" s="268"/>
      <c r="F73" s="13"/>
      <c r="G73" s="13"/>
      <c r="H73" s="13"/>
      <c r="I73" s="109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4"/>
      <c r="V73" s="14"/>
      <c r="W73" s="14"/>
    </row>
    <row r="74" spans="1:23">
      <c r="B74" s="13"/>
      <c r="C74" s="13"/>
      <c r="D74" s="13"/>
      <c r="E74" s="268"/>
      <c r="F74" s="13"/>
      <c r="G74" s="13"/>
      <c r="H74" s="13"/>
      <c r="I74" s="109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4"/>
      <c r="V74" s="14"/>
      <c r="W74" s="14"/>
    </row>
    <row r="75" spans="1:23">
      <c r="B75" s="13"/>
      <c r="C75" s="13"/>
      <c r="D75" s="13"/>
      <c r="E75" s="268"/>
      <c r="F75" s="13"/>
      <c r="G75" s="13"/>
      <c r="H75" s="13"/>
      <c r="I75" s="109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4"/>
      <c r="V75" s="14"/>
      <c r="W75" s="14"/>
    </row>
    <row r="76" spans="1:23">
      <c r="B76" s="13"/>
      <c r="C76" s="13"/>
      <c r="D76" s="13"/>
      <c r="E76" s="268"/>
      <c r="F76" s="13"/>
      <c r="G76" s="13"/>
      <c r="H76" s="13"/>
      <c r="I76" s="109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4"/>
      <c r="V76" s="14"/>
      <c r="W76" s="14"/>
    </row>
    <row r="77" spans="1:23">
      <c r="B77" s="13"/>
      <c r="C77" s="13"/>
      <c r="D77" s="13"/>
      <c r="E77" s="268"/>
      <c r="F77" s="13"/>
      <c r="G77" s="13"/>
      <c r="H77" s="13"/>
      <c r="I77" s="109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4"/>
      <c r="V77" s="14"/>
      <c r="W77" s="14"/>
    </row>
    <row r="78" spans="1:23">
      <c r="B78" s="13"/>
      <c r="C78" s="13"/>
      <c r="D78" s="13"/>
      <c r="E78" s="268"/>
      <c r="F78" s="13"/>
      <c r="G78" s="13"/>
      <c r="H78" s="13"/>
      <c r="I78" s="109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4"/>
      <c r="V78" s="14"/>
      <c r="W78" s="14"/>
    </row>
    <row r="79" spans="1:23">
      <c r="B79" s="13"/>
      <c r="C79" s="13"/>
      <c r="D79" s="13"/>
      <c r="E79" s="268"/>
      <c r="F79" s="13"/>
      <c r="G79" s="13"/>
      <c r="H79" s="13"/>
      <c r="I79" s="109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4"/>
      <c r="V79" s="14"/>
      <c r="W79" s="14"/>
    </row>
    <row r="80" spans="1:23">
      <c r="B80" s="13"/>
      <c r="C80" s="13"/>
      <c r="D80" s="13"/>
      <c r="E80" s="268"/>
      <c r="F80" s="13"/>
      <c r="G80" s="13"/>
      <c r="H80" s="13"/>
      <c r="I80" s="109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4"/>
      <c r="V80" s="14"/>
      <c r="W80" s="14"/>
    </row>
    <row r="81" spans="2:23">
      <c r="B81" s="13"/>
      <c r="C81" s="13"/>
      <c r="D81" s="13"/>
      <c r="E81" s="268"/>
      <c r="F81" s="13"/>
      <c r="G81" s="13"/>
      <c r="H81" s="13"/>
      <c r="I81" s="109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4"/>
      <c r="V81" s="14"/>
      <c r="W81" s="14"/>
    </row>
    <row r="82" spans="2:23">
      <c r="B82" s="13"/>
      <c r="C82" s="13"/>
      <c r="D82" s="13"/>
      <c r="E82" s="268"/>
      <c r="F82" s="13"/>
      <c r="G82" s="13"/>
      <c r="H82" s="13"/>
      <c r="I82" s="109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4"/>
      <c r="V82" s="14"/>
      <c r="W82" s="14"/>
    </row>
    <row r="83" spans="2:23">
      <c r="B83" s="13"/>
      <c r="C83" s="13"/>
      <c r="D83" s="13"/>
      <c r="E83" s="268"/>
      <c r="F83" s="13"/>
      <c r="G83" s="13"/>
      <c r="H83" s="13"/>
      <c r="I83" s="109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4"/>
      <c r="V83" s="14"/>
      <c r="W83" s="14"/>
    </row>
    <row r="84" spans="2:23">
      <c r="B84" s="13"/>
      <c r="C84" s="13"/>
      <c r="D84" s="13"/>
      <c r="E84" s="268"/>
      <c r="F84" s="13"/>
      <c r="G84" s="13"/>
      <c r="H84" s="13"/>
      <c r="I84" s="109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4"/>
      <c r="V84" s="14"/>
      <c r="W84" s="14"/>
    </row>
    <row r="85" spans="2:23">
      <c r="B85" s="13"/>
      <c r="C85" s="13"/>
      <c r="D85" s="13"/>
      <c r="E85" s="268"/>
      <c r="F85" s="13"/>
      <c r="G85" s="13"/>
      <c r="H85" s="13"/>
      <c r="I85" s="109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4"/>
      <c r="V85" s="14"/>
      <c r="W85" s="14"/>
    </row>
    <row r="86" spans="2:23">
      <c r="B86" s="13"/>
      <c r="C86" s="13"/>
      <c r="D86" s="13"/>
      <c r="E86" s="268"/>
      <c r="F86" s="13"/>
      <c r="G86" s="13"/>
      <c r="H86" s="13"/>
      <c r="I86" s="109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4"/>
      <c r="V86" s="14"/>
      <c r="W86" s="14"/>
    </row>
    <row r="87" spans="2:23">
      <c r="B87" s="13"/>
      <c r="C87" s="13"/>
      <c r="D87" s="13"/>
      <c r="E87" s="268"/>
      <c r="F87" s="13"/>
      <c r="G87" s="13"/>
      <c r="H87" s="13"/>
      <c r="I87" s="109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4"/>
      <c r="V87" s="14"/>
      <c r="W87" s="14"/>
    </row>
    <row r="88" spans="2:23">
      <c r="B88" s="13"/>
      <c r="C88" s="13"/>
      <c r="D88" s="13"/>
      <c r="E88" s="268"/>
      <c r="F88" s="13"/>
      <c r="G88" s="13"/>
      <c r="H88" s="13"/>
      <c r="I88" s="109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4"/>
      <c r="V88" s="14"/>
      <c r="W88" s="14"/>
    </row>
    <row r="89" spans="2:23">
      <c r="B89" s="13"/>
      <c r="C89" s="13"/>
      <c r="D89" s="13"/>
      <c r="E89" s="268"/>
      <c r="F89" s="13"/>
      <c r="G89" s="13"/>
      <c r="H89" s="13"/>
      <c r="I89" s="109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4"/>
      <c r="V89" s="14"/>
      <c r="W89" s="14"/>
    </row>
    <row r="90" spans="2:23">
      <c r="B90" s="13"/>
      <c r="C90" s="13"/>
      <c r="D90" s="13"/>
      <c r="E90" s="268"/>
      <c r="F90" s="13"/>
      <c r="G90" s="13"/>
      <c r="H90" s="13"/>
      <c r="I90" s="109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4"/>
      <c r="V90" s="14"/>
      <c r="W90" s="14"/>
    </row>
    <row r="91" spans="2:23">
      <c r="B91" s="13"/>
      <c r="C91" s="13"/>
      <c r="D91" s="13"/>
      <c r="E91" s="268"/>
      <c r="F91" s="13"/>
      <c r="G91" s="13"/>
      <c r="H91" s="13"/>
      <c r="I91" s="109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4"/>
      <c r="V91" s="14"/>
      <c r="W91" s="14"/>
    </row>
    <row r="92" spans="2:23">
      <c r="B92" s="13"/>
      <c r="C92" s="13"/>
      <c r="D92" s="13"/>
      <c r="E92" s="268"/>
      <c r="F92" s="13"/>
      <c r="G92" s="13"/>
      <c r="H92" s="13"/>
      <c r="I92" s="109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4"/>
      <c r="V92" s="14"/>
      <c r="W92" s="14"/>
    </row>
    <row r="93" spans="2:23">
      <c r="B93" s="13"/>
      <c r="C93" s="13"/>
      <c r="D93" s="13"/>
      <c r="E93" s="268"/>
      <c r="F93" s="13"/>
      <c r="G93" s="13"/>
      <c r="H93" s="13"/>
      <c r="I93" s="109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4"/>
      <c r="V93" s="14"/>
      <c r="W93" s="14"/>
    </row>
    <row r="94" spans="2:23">
      <c r="B94" s="13"/>
      <c r="C94" s="13"/>
      <c r="D94" s="13"/>
      <c r="E94" s="268"/>
      <c r="F94" s="13"/>
      <c r="G94" s="13"/>
      <c r="H94" s="13"/>
      <c r="I94" s="109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4"/>
      <c r="V94" s="14"/>
      <c r="W94" s="14"/>
    </row>
    <row r="95" spans="2:23">
      <c r="B95" s="13"/>
      <c r="C95" s="13"/>
      <c r="D95" s="13"/>
      <c r="E95" s="268"/>
      <c r="F95" s="13"/>
      <c r="G95" s="13"/>
      <c r="H95" s="13"/>
      <c r="I95" s="109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4"/>
      <c r="V95" s="14"/>
      <c r="W95" s="14"/>
    </row>
    <row r="96" spans="2:23">
      <c r="B96" s="13"/>
      <c r="C96" s="13"/>
      <c r="D96" s="13"/>
      <c r="E96" s="268"/>
      <c r="F96" s="13"/>
      <c r="G96" s="13"/>
      <c r="H96" s="13"/>
      <c r="I96" s="109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4"/>
      <c r="V96" s="14"/>
      <c r="W96" s="14"/>
    </row>
    <row r="97" spans="2:23">
      <c r="B97" s="13"/>
      <c r="C97" s="13"/>
      <c r="D97" s="13"/>
      <c r="E97" s="268"/>
      <c r="F97" s="13"/>
      <c r="G97" s="13"/>
      <c r="H97" s="13"/>
      <c r="I97" s="109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4"/>
      <c r="V97" s="14"/>
      <c r="W97" s="14"/>
    </row>
    <row r="98" spans="2:23">
      <c r="B98" s="13"/>
      <c r="C98" s="13"/>
      <c r="D98" s="13"/>
      <c r="E98" s="268"/>
      <c r="F98" s="13"/>
      <c r="G98" s="13"/>
      <c r="H98" s="13"/>
      <c r="I98" s="109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4"/>
      <c r="V98" s="14"/>
      <c r="W98" s="14"/>
    </row>
    <row r="99" spans="2:23">
      <c r="B99" s="13"/>
      <c r="C99" s="13"/>
      <c r="D99" s="13"/>
      <c r="E99" s="268"/>
      <c r="F99" s="13"/>
      <c r="G99" s="13"/>
      <c r="H99" s="13"/>
      <c r="I99" s="109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4"/>
      <c r="V99" s="14"/>
      <c r="W99" s="14"/>
    </row>
    <row r="100" spans="2:23">
      <c r="B100" s="13"/>
      <c r="C100" s="13"/>
      <c r="D100" s="13"/>
      <c r="E100" s="268"/>
      <c r="F100" s="13"/>
      <c r="G100" s="13"/>
      <c r="H100" s="13"/>
      <c r="I100" s="109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4"/>
      <c r="V100" s="14"/>
      <c r="W100" s="14"/>
    </row>
    <row r="101" spans="2:23">
      <c r="B101" s="13"/>
      <c r="C101" s="13"/>
      <c r="D101" s="13"/>
      <c r="E101" s="268"/>
      <c r="F101" s="13"/>
      <c r="G101" s="13"/>
      <c r="H101" s="13"/>
      <c r="I101" s="109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4"/>
      <c r="V101" s="14"/>
      <c r="W101" s="14"/>
    </row>
    <row r="102" spans="2:23">
      <c r="B102" s="13"/>
      <c r="C102" s="13"/>
      <c r="D102" s="13"/>
      <c r="E102" s="268"/>
      <c r="F102" s="13"/>
      <c r="G102" s="13"/>
      <c r="H102" s="13"/>
      <c r="I102" s="109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4"/>
      <c r="V102" s="14"/>
      <c r="W102" s="14"/>
    </row>
    <row r="103" spans="2:23">
      <c r="B103" s="13"/>
      <c r="C103" s="13"/>
      <c r="D103" s="13"/>
      <c r="E103" s="268"/>
      <c r="F103" s="13"/>
      <c r="G103" s="13"/>
      <c r="H103" s="13"/>
      <c r="I103" s="109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4"/>
      <c r="V103" s="14"/>
      <c r="W103" s="14"/>
    </row>
    <row r="104" spans="2:23">
      <c r="B104" s="13"/>
      <c r="C104" s="13"/>
      <c r="D104" s="13"/>
      <c r="E104" s="268"/>
      <c r="F104" s="13"/>
      <c r="G104" s="13"/>
      <c r="H104" s="13"/>
      <c r="I104" s="109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4"/>
      <c r="V104" s="14"/>
      <c r="W104" s="14"/>
    </row>
    <row r="105" spans="2:23">
      <c r="B105" s="13"/>
      <c r="C105" s="13"/>
      <c r="D105" s="13"/>
      <c r="E105" s="268"/>
      <c r="F105" s="13"/>
      <c r="G105" s="13"/>
      <c r="H105" s="13"/>
      <c r="I105" s="109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4"/>
      <c r="V105" s="14"/>
      <c r="W105" s="14"/>
    </row>
    <row r="106" spans="2:23">
      <c r="B106" s="13"/>
      <c r="C106" s="13"/>
      <c r="D106" s="13"/>
      <c r="E106" s="268"/>
      <c r="F106" s="13"/>
      <c r="G106" s="13"/>
      <c r="H106" s="13"/>
      <c r="I106" s="109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4"/>
      <c r="V106" s="14"/>
      <c r="W106" s="14"/>
    </row>
    <row r="107" spans="2:23">
      <c r="B107" s="13"/>
      <c r="C107" s="13"/>
      <c r="D107" s="13"/>
      <c r="E107" s="268"/>
      <c r="F107" s="13"/>
      <c r="G107" s="13"/>
      <c r="H107" s="13"/>
      <c r="I107" s="109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4"/>
      <c r="V107" s="14"/>
      <c r="W107" s="14"/>
    </row>
    <row r="108" spans="2:23">
      <c r="B108" s="13"/>
      <c r="C108" s="13"/>
      <c r="D108" s="13"/>
      <c r="E108" s="268"/>
      <c r="F108" s="13"/>
      <c r="G108" s="13"/>
      <c r="H108" s="13"/>
      <c r="I108" s="109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4"/>
      <c r="V108" s="14"/>
      <c r="W108" s="14"/>
    </row>
    <row r="109" spans="2:23">
      <c r="B109" s="13"/>
      <c r="C109" s="13"/>
      <c r="D109" s="13"/>
      <c r="E109" s="268"/>
      <c r="F109" s="13"/>
      <c r="G109" s="13"/>
      <c r="H109" s="13"/>
      <c r="I109" s="109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4"/>
      <c r="V109" s="14"/>
      <c r="W109" s="14"/>
    </row>
    <row r="110" spans="2:23">
      <c r="B110" s="13"/>
      <c r="C110" s="13"/>
      <c r="D110" s="13"/>
      <c r="E110" s="268"/>
      <c r="F110" s="13"/>
      <c r="G110" s="13"/>
      <c r="H110" s="13"/>
      <c r="I110" s="109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4"/>
      <c r="V110" s="14"/>
      <c r="W110" s="14"/>
    </row>
    <row r="111" spans="2:23">
      <c r="B111" s="13"/>
      <c r="C111" s="13"/>
      <c r="D111" s="13"/>
      <c r="E111" s="268"/>
      <c r="F111" s="13"/>
      <c r="G111" s="13"/>
      <c r="H111" s="13"/>
      <c r="I111" s="109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4"/>
      <c r="V111" s="14"/>
      <c r="W111" s="14"/>
    </row>
    <row r="112" spans="2:23">
      <c r="B112" s="13"/>
      <c r="C112" s="13"/>
      <c r="D112" s="13"/>
      <c r="E112" s="268"/>
      <c r="F112" s="13"/>
      <c r="G112" s="13"/>
      <c r="H112" s="13"/>
      <c r="I112" s="109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4"/>
      <c r="V112" s="14"/>
      <c r="W112" s="14"/>
    </row>
    <row r="113" spans="2:23">
      <c r="B113" s="13"/>
      <c r="C113" s="13"/>
      <c r="D113" s="13"/>
      <c r="E113" s="268"/>
      <c r="F113" s="13"/>
      <c r="G113" s="13"/>
      <c r="H113" s="13"/>
      <c r="I113" s="109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4"/>
      <c r="V113" s="14"/>
      <c r="W113" s="14"/>
    </row>
    <row r="114" spans="2:23">
      <c r="B114" s="13"/>
      <c r="C114" s="13"/>
      <c r="D114" s="13"/>
      <c r="E114" s="268"/>
      <c r="F114" s="13"/>
      <c r="G114" s="13"/>
      <c r="H114" s="13"/>
      <c r="I114" s="109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4"/>
      <c r="V114" s="14"/>
      <c r="W114" s="14"/>
    </row>
    <row r="115" spans="2:23">
      <c r="B115" s="13"/>
      <c r="C115" s="13"/>
      <c r="D115" s="13"/>
      <c r="E115" s="268"/>
      <c r="F115" s="13"/>
      <c r="G115" s="13"/>
      <c r="H115" s="13"/>
      <c r="I115" s="109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4"/>
      <c r="V115" s="14"/>
      <c r="W115" s="14"/>
    </row>
    <row r="116" spans="2:23">
      <c r="B116" s="13"/>
      <c r="C116" s="13"/>
      <c r="D116" s="13"/>
      <c r="E116" s="268"/>
      <c r="F116" s="13"/>
      <c r="G116" s="13"/>
      <c r="H116" s="13"/>
      <c r="I116" s="109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4"/>
      <c r="V116" s="14"/>
      <c r="W116" s="14"/>
    </row>
    <row r="117" spans="2:23">
      <c r="B117" s="13"/>
      <c r="C117" s="13"/>
      <c r="D117" s="13"/>
      <c r="E117" s="268"/>
      <c r="F117" s="13"/>
      <c r="G117" s="13"/>
      <c r="H117" s="13"/>
      <c r="I117" s="109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4"/>
      <c r="V117" s="14"/>
      <c r="W117" s="14"/>
    </row>
    <row r="118" spans="2:23">
      <c r="B118" s="13"/>
      <c r="C118" s="13"/>
      <c r="D118" s="13"/>
      <c r="E118" s="268"/>
      <c r="F118" s="13"/>
      <c r="G118" s="13"/>
      <c r="H118" s="13"/>
      <c r="I118" s="109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4"/>
      <c r="V118" s="14"/>
      <c r="W118" s="14"/>
    </row>
    <row r="119" spans="2:23">
      <c r="B119" s="13"/>
      <c r="C119" s="13"/>
      <c r="D119" s="13"/>
      <c r="E119" s="268"/>
      <c r="F119" s="13"/>
      <c r="G119" s="13"/>
      <c r="H119" s="13"/>
      <c r="I119" s="109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4"/>
      <c r="V119" s="14"/>
      <c r="W119" s="14"/>
    </row>
    <row r="120" spans="2:23">
      <c r="B120" s="13"/>
      <c r="C120" s="13"/>
      <c r="D120" s="13"/>
      <c r="E120" s="268"/>
      <c r="F120" s="13"/>
      <c r="G120" s="13"/>
      <c r="H120" s="13"/>
      <c r="I120" s="109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4"/>
      <c r="V120" s="14"/>
      <c r="W120" s="14"/>
    </row>
    <row r="121" spans="2:23">
      <c r="B121" s="13"/>
      <c r="C121" s="13"/>
      <c r="D121" s="13"/>
      <c r="E121" s="268"/>
      <c r="F121" s="13"/>
      <c r="G121" s="13"/>
      <c r="H121" s="13"/>
      <c r="I121" s="109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4"/>
      <c r="V121" s="14"/>
      <c r="W121" s="14"/>
    </row>
    <row r="122" spans="2:23">
      <c r="B122" s="13"/>
      <c r="C122" s="13"/>
      <c r="D122" s="13"/>
      <c r="E122" s="268"/>
      <c r="F122" s="13"/>
      <c r="G122" s="13"/>
      <c r="H122" s="13"/>
      <c r="I122" s="109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4"/>
      <c r="V122" s="14"/>
      <c r="W122" s="14"/>
    </row>
    <row r="123" spans="2:23">
      <c r="B123" s="13"/>
      <c r="C123" s="13"/>
      <c r="D123" s="13"/>
      <c r="E123" s="268"/>
      <c r="F123" s="13"/>
      <c r="G123" s="13"/>
      <c r="H123" s="13"/>
      <c r="I123" s="109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4"/>
      <c r="V123" s="14"/>
      <c r="W123" s="14"/>
    </row>
    <row r="124" spans="2:23">
      <c r="B124" s="13"/>
      <c r="C124" s="13"/>
      <c r="D124" s="13"/>
      <c r="E124" s="268"/>
      <c r="F124" s="13"/>
      <c r="G124" s="13"/>
      <c r="H124" s="13"/>
      <c r="I124" s="109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4"/>
      <c r="V124" s="14"/>
      <c r="W124" s="14"/>
    </row>
    <row r="125" spans="2:23">
      <c r="B125" s="13"/>
      <c r="C125" s="13"/>
      <c r="D125" s="13"/>
      <c r="E125" s="268"/>
      <c r="F125" s="13"/>
      <c r="G125" s="13"/>
      <c r="H125" s="13"/>
      <c r="I125" s="109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4"/>
      <c r="V125" s="14"/>
      <c r="W125" s="14"/>
    </row>
    <row r="126" spans="2:23">
      <c r="B126" s="13"/>
      <c r="C126" s="13"/>
      <c r="D126" s="13"/>
      <c r="E126" s="268"/>
      <c r="F126" s="13"/>
      <c r="G126" s="13"/>
      <c r="H126" s="13"/>
      <c r="I126" s="109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4"/>
      <c r="V126" s="14"/>
      <c r="W126" s="14"/>
    </row>
    <row r="127" spans="2:23">
      <c r="B127" s="13"/>
      <c r="C127" s="13"/>
      <c r="D127" s="13"/>
      <c r="E127" s="268"/>
      <c r="F127" s="13"/>
      <c r="G127" s="13"/>
      <c r="H127" s="13"/>
      <c r="I127" s="109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4"/>
      <c r="V127" s="14"/>
      <c r="W127" s="14"/>
    </row>
    <row r="128" spans="2:23">
      <c r="B128" s="13"/>
      <c r="C128" s="13"/>
      <c r="D128" s="13"/>
      <c r="E128" s="268"/>
      <c r="F128" s="13"/>
      <c r="G128" s="13"/>
      <c r="H128" s="13"/>
      <c r="I128" s="109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4"/>
      <c r="V128" s="14"/>
      <c r="W128" s="14"/>
    </row>
    <row r="129" spans="2:23">
      <c r="B129" s="13"/>
      <c r="C129" s="13"/>
      <c r="D129" s="13"/>
      <c r="E129" s="268"/>
      <c r="F129" s="13"/>
      <c r="G129" s="13"/>
      <c r="H129" s="13"/>
      <c r="I129" s="109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4"/>
      <c r="V129" s="14"/>
      <c r="W129" s="14"/>
    </row>
    <row r="130" spans="2:23">
      <c r="B130" s="13"/>
      <c r="C130" s="13"/>
      <c r="D130" s="13"/>
      <c r="E130" s="268"/>
      <c r="F130" s="13"/>
      <c r="G130" s="13"/>
      <c r="H130" s="13"/>
      <c r="I130" s="109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4"/>
      <c r="V130" s="14"/>
      <c r="W130" s="14"/>
    </row>
    <row r="131" spans="2:23">
      <c r="B131" s="13"/>
      <c r="C131" s="13"/>
      <c r="D131" s="13"/>
      <c r="E131" s="268"/>
      <c r="F131" s="13"/>
      <c r="G131" s="13"/>
      <c r="H131" s="13"/>
      <c r="I131" s="109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4"/>
      <c r="V131" s="14"/>
      <c r="W131" s="14"/>
    </row>
    <row r="132" spans="2:23">
      <c r="B132" s="13"/>
      <c r="C132" s="13"/>
      <c r="D132" s="13"/>
      <c r="E132" s="268"/>
      <c r="F132" s="13"/>
      <c r="G132" s="13"/>
      <c r="H132" s="13"/>
      <c r="I132" s="109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4"/>
      <c r="V132" s="14"/>
      <c r="W132" s="14"/>
    </row>
    <row r="133" spans="2:23">
      <c r="B133" s="13"/>
      <c r="C133" s="13"/>
      <c r="D133" s="13"/>
      <c r="E133" s="268"/>
      <c r="F133" s="13"/>
      <c r="G133" s="13"/>
      <c r="H133" s="13"/>
      <c r="I133" s="109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4"/>
      <c r="V133" s="14"/>
      <c r="W133" s="14"/>
    </row>
    <row r="134" spans="2:23">
      <c r="B134" s="13"/>
      <c r="C134" s="13"/>
      <c r="D134" s="13"/>
      <c r="E134" s="268"/>
      <c r="F134" s="13"/>
      <c r="G134" s="13"/>
      <c r="H134" s="13"/>
      <c r="I134" s="109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4"/>
      <c r="V134" s="14"/>
      <c r="W134" s="14"/>
    </row>
    <row r="135" spans="2:23">
      <c r="B135" s="13"/>
      <c r="C135" s="13"/>
      <c r="D135" s="13"/>
      <c r="E135" s="268"/>
      <c r="F135" s="13"/>
      <c r="G135" s="13"/>
      <c r="H135" s="13"/>
      <c r="I135" s="109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4"/>
      <c r="V135" s="14"/>
      <c r="W135" s="14"/>
    </row>
    <row r="136" spans="2:23">
      <c r="B136" s="13"/>
      <c r="C136" s="13"/>
      <c r="D136" s="13"/>
      <c r="E136" s="268"/>
      <c r="F136" s="13"/>
      <c r="G136" s="13"/>
      <c r="H136" s="13"/>
      <c r="I136" s="109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4"/>
      <c r="V136" s="14"/>
      <c r="W136" s="14"/>
    </row>
    <row r="137" spans="2:23">
      <c r="B137" s="13"/>
      <c r="C137" s="13"/>
      <c r="D137" s="13"/>
      <c r="E137" s="268"/>
      <c r="F137" s="13"/>
      <c r="G137" s="13"/>
      <c r="H137" s="13"/>
      <c r="I137" s="109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4"/>
      <c r="V137" s="14"/>
      <c r="W137" s="14"/>
    </row>
    <row r="138" spans="2:23">
      <c r="B138" s="13"/>
      <c r="C138" s="13"/>
      <c r="D138" s="13"/>
      <c r="E138" s="268"/>
      <c r="F138" s="13"/>
      <c r="G138" s="13"/>
      <c r="H138" s="13"/>
      <c r="I138" s="109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4"/>
      <c r="V138" s="14"/>
      <c r="W138" s="14"/>
    </row>
    <row r="139" spans="2:23">
      <c r="B139" s="13"/>
      <c r="C139" s="13"/>
      <c r="D139" s="13"/>
      <c r="E139" s="268"/>
      <c r="F139" s="13"/>
      <c r="G139" s="13"/>
      <c r="H139" s="13"/>
      <c r="I139" s="109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4"/>
      <c r="V139" s="14"/>
      <c r="W139" s="14"/>
    </row>
    <row r="140" spans="2:23">
      <c r="B140" s="13"/>
      <c r="C140" s="13"/>
      <c r="D140" s="13"/>
      <c r="E140" s="268"/>
      <c r="F140" s="13"/>
      <c r="G140" s="13"/>
      <c r="H140" s="13"/>
      <c r="I140" s="109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4"/>
      <c r="V140" s="14"/>
      <c r="W140" s="14"/>
    </row>
    <row r="141" spans="2:23">
      <c r="B141" s="13"/>
      <c r="C141" s="13"/>
      <c r="D141" s="13"/>
      <c r="E141" s="268"/>
      <c r="F141" s="13"/>
      <c r="G141" s="13"/>
      <c r="H141" s="13"/>
      <c r="I141" s="109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4"/>
      <c r="V141" s="14"/>
      <c r="W141" s="14"/>
    </row>
    <row r="142" spans="2:23">
      <c r="B142" s="13"/>
      <c r="C142" s="13"/>
      <c r="D142" s="13"/>
      <c r="E142" s="268"/>
      <c r="F142" s="13"/>
      <c r="G142" s="13"/>
      <c r="H142" s="13"/>
      <c r="I142" s="109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4"/>
      <c r="V142" s="14"/>
      <c r="W142" s="14"/>
    </row>
    <row r="143" spans="2:23">
      <c r="B143" s="13"/>
      <c r="C143" s="13"/>
      <c r="D143" s="13"/>
      <c r="E143" s="268"/>
      <c r="F143" s="13"/>
      <c r="G143" s="13"/>
      <c r="H143" s="13"/>
      <c r="I143" s="109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4"/>
      <c r="V143" s="14"/>
      <c r="W143" s="14"/>
    </row>
    <row r="144" spans="2:23">
      <c r="B144" s="13"/>
      <c r="C144" s="13"/>
      <c r="D144" s="13"/>
      <c r="E144" s="268"/>
      <c r="F144" s="13"/>
      <c r="G144" s="13"/>
      <c r="H144" s="13"/>
      <c r="I144" s="109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4"/>
      <c r="V144" s="14"/>
      <c r="W144" s="14"/>
    </row>
    <row r="145" spans="2:23">
      <c r="B145" s="13"/>
      <c r="C145" s="13"/>
      <c r="D145" s="13"/>
      <c r="E145" s="268"/>
      <c r="F145" s="13"/>
      <c r="G145" s="13"/>
      <c r="H145" s="13"/>
      <c r="I145" s="109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4"/>
      <c r="V145" s="14"/>
      <c r="W145" s="14"/>
    </row>
    <row r="146" spans="2:23">
      <c r="B146" s="13"/>
      <c r="C146" s="13"/>
      <c r="D146" s="13"/>
      <c r="E146" s="268"/>
      <c r="F146" s="13"/>
      <c r="G146" s="13"/>
      <c r="H146" s="13"/>
      <c r="I146" s="109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4"/>
      <c r="V146" s="14"/>
      <c r="W146" s="14"/>
    </row>
    <row r="147" spans="2:23">
      <c r="B147" s="13"/>
      <c r="C147" s="13"/>
      <c r="D147" s="13"/>
      <c r="E147" s="268"/>
      <c r="F147" s="13"/>
      <c r="G147" s="13"/>
      <c r="H147" s="13"/>
      <c r="I147" s="109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4"/>
      <c r="V147" s="14"/>
      <c r="W147" s="14"/>
    </row>
    <row r="148" spans="2:23">
      <c r="B148" s="13"/>
      <c r="C148" s="13"/>
      <c r="D148" s="13"/>
      <c r="E148" s="268"/>
      <c r="F148" s="13"/>
      <c r="G148" s="13"/>
      <c r="H148" s="13"/>
      <c r="I148" s="109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4"/>
      <c r="V148" s="14"/>
      <c r="W148" s="14"/>
    </row>
    <row r="149" spans="2:23">
      <c r="B149" s="13"/>
      <c r="C149" s="13"/>
      <c r="D149" s="13"/>
      <c r="E149" s="268"/>
      <c r="F149" s="13"/>
      <c r="G149" s="13"/>
      <c r="H149" s="13"/>
      <c r="I149" s="109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4"/>
      <c r="V149" s="14"/>
      <c r="W149" s="14"/>
    </row>
    <row r="150" spans="2:23">
      <c r="B150" s="13"/>
      <c r="C150" s="13"/>
      <c r="D150" s="13"/>
      <c r="E150" s="268"/>
      <c r="F150" s="13"/>
      <c r="G150" s="13"/>
      <c r="H150" s="13"/>
      <c r="I150" s="109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4"/>
      <c r="V150" s="14"/>
      <c r="W150" s="14"/>
    </row>
    <row r="151" spans="2:23">
      <c r="B151" s="13"/>
      <c r="C151" s="13"/>
      <c r="D151" s="13"/>
      <c r="E151" s="268"/>
      <c r="F151" s="13"/>
      <c r="G151" s="13"/>
      <c r="H151" s="13"/>
      <c r="I151" s="109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4"/>
      <c r="V151" s="14"/>
      <c r="W151" s="14"/>
    </row>
    <row r="152" spans="2:23">
      <c r="B152" s="13"/>
      <c r="C152" s="13"/>
      <c r="D152" s="13"/>
      <c r="E152" s="268"/>
      <c r="F152" s="13"/>
      <c r="G152" s="13"/>
      <c r="H152" s="13"/>
      <c r="I152" s="109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4"/>
      <c r="V152" s="14"/>
      <c r="W152" s="14"/>
    </row>
    <row r="153" spans="2:23">
      <c r="B153" s="13"/>
      <c r="C153" s="13"/>
      <c r="D153" s="13"/>
      <c r="E153" s="268"/>
      <c r="F153" s="13"/>
      <c r="G153" s="13"/>
      <c r="H153" s="13"/>
      <c r="I153" s="109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4"/>
      <c r="V153" s="14"/>
      <c r="W153" s="14"/>
    </row>
    <row r="154" spans="2:23">
      <c r="B154" s="13"/>
      <c r="C154" s="13"/>
      <c r="D154" s="13"/>
      <c r="E154" s="268"/>
      <c r="F154" s="13"/>
      <c r="G154" s="13"/>
      <c r="H154" s="13"/>
      <c r="I154" s="109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4"/>
      <c r="V154" s="14"/>
      <c r="W154" s="14"/>
    </row>
    <row r="155" spans="2:23">
      <c r="B155" s="13"/>
      <c r="C155" s="13"/>
      <c r="D155" s="13"/>
      <c r="E155" s="268"/>
      <c r="F155" s="13"/>
      <c r="G155" s="13"/>
      <c r="H155" s="13"/>
      <c r="I155" s="109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4"/>
      <c r="V155" s="14"/>
      <c r="W155" s="14"/>
    </row>
    <row r="156" spans="2:23">
      <c r="B156" s="13"/>
      <c r="C156" s="13"/>
      <c r="D156" s="13"/>
      <c r="E156" s="268"/>
      <c r="F156" s="13"/>
      <c r="G156" s="13"/>
      <c r="H156" s="13"/>
      <c r="I156" s="109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4"/>
      <c r="V156" s="14"/>
      <c r="W156" s="14"/>
    </row>
    <row r="157" spans="2:23">
      <c r="B157" s="13"/>
      <c r="C157" s="13"/>
      <c r="D157" s="13"/>
      <c r="E157" s="268"/>
      <c r="F157" s="13"/>
      <c r="G157" s="13"/>
      <c r="H157" s="13"/>
      <c r="I157" s="109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4"/>
      <c r="V157" s="14"/>
      <c r="W157" s="14"/>
    </row>
    <row r="158" spans="2:23">
      <c r="B158" s="13"/>
      <c r="C158" s="13"/>
      <c r="D158" s="13"/>
      <c r="E158" s="268"/>
      <c r="F158" s="13"/>
      <c r="G158" s="13"/>
      <c r="H158" s="13"/>
      <c r="I158" s="109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4"/>
      <c r="V158" s="14"/>
      <c r="W158" s="14"/>
    </row>
    <row r="159" spans="2:23">
      <c r="B159" s="13"/>
      <c r="C159" s="13"/>
      <c r="D159" s="13"/>
      <c r="E159" s="268"/>
      <c r="F159" s="13"/>
      <c r="G159" s="13"/>
      <c r="H159" s="13"/>
      <c r="I159" s="109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4"/>
      <c r="V159" s="14"/>
      <c r="W159" s="14"/>
    </row>
    <row r="160" spans="2:23">
      <c r="B160" s="13"/>
      <c r="C160" s="13"/>
      <c r="D160" s="13"/>
      <c r="E160" s="268"/>
      <c r="F160" s="13"/>
      <c r="G160" s="13"/>
      <c r="H160" s="13"/>
      <c r="I160" s="109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4"/>
      <c r="V160" s="14"/>
      <c r="W160" s="14"/>
    </row>
    <row r="161" spans="2:23">
      <c r="B161" s="13"/>
      <c r="C161" s="13"/>
      <c r="D161" s="13"/>
      <c r="E161" s="268"/>
      <c r="F161" s="13"/>
      <c r="G161" s="13"/>
      <c r="H161" s="13"/>
      <c r="I161" s="109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4"/>
      <c r="V161" s="14"/>
      <c r="W161" s="14"/>
    </row>
    <row r="162" spans="2:23">
      <c r="B162" s="13"/>
      <c r="C162" s="13"/>
      <c r="D162" s="13"/>
      <c r="E162" s="268"/>
      <c r="F162" s="13"/>
      <c r="G162" s="13"/>
      <c r="H162" s="13"/>
      <c r="I162" s="109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4"/>
      <c r="V162" s="14"/>
      <c r="W162" s="14"/>
    </row>
    <row r="163" spans="2:23">
      <c r="B163" s="13"/>
      <c r="C163" s="13"/>
      <c r="D163" s="13"/>
      <c r="E163" s="268"/>
      <c r="F163" s="13"/>
      <c r="G163" s="13"/>
      <c r="H163" s="13"/>
      <c r="I163" s="109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4"/>
      <c r="V163" s="14"/>
      <c r="W163" s="14"/>
    </row>
    <row r="164" spans="2:23">
      <c r="B164" s="13"/>
      <c r="C164" s="13"/>
      <c r="D164" s="13"/>
      <c r="E164" s="268"/>
      <c r="F164" s="13"/>
      <c r="G164" s="13"/>
      <c r="H164" s="13"/>
      <c r="I164" s="109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4"/>
      <c r="V164" s="14"/>
      <c r="W164" s="14"/>
    </row>
    <row r="165" spans="2:23">
      <c r="B165" s="13"/>
      <c r="C165" s="13"/>
      <c r="D165" s="13"/>
      <c r="E165" s="268"/>
      <c r="F165" s="13"/>
      <c r="G165" s="13"/>
      <c r="H165" s="13"/>
      <c r="I165" s="109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4"/>
      <c r="V165" s="14"/>
      <c r="W165" s="14"/>
    </row>
    <row r="166" spans="2:23">
      <c r="B166" s="13"/>
      <c r="C166" s="13"/>
      <c r="D166" s="13"/>
      <c r="E166" s="268"/>
      <c r="F166" s="13"/>
      <c r="G166" s="13"/>
      <c r="H166" s="13"/>
      <c r="I166" s="109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4"/>
      <c r="V166" s="14"/>
      <c r="W166" s="14"/>
    </row>
    <row r="167" spans="2:23">
      <c r="B167" s="13"/>
      <c r="C167" s="13"/>
      <c r="D167" s="13"/>
      <c r="E167" s="268"/>
      <c r="F167" s="13"/>
      <c r="G167" s="13"/>
      <c r="H167" s="13"/>
      <c r="I167" s="109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4"/>
      <c r="V167" s="14"/>
      <c r="W167" s="14"/>
    </row>
    <row r="168" spans="2:23">
      <c r="B168" s="13"/>
      <c r="C168" s="13"/>
      <c r="D168" s="13"/>
      <c r="E168" s="268"/>
      <c r="F168" s="13"/>
      <c r="G168" s="13"/>
      <c r="H168" s="13"/>
      <c r="I168" s="109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4"/>
      <c r="V168" s="14"/>
      <c r="W168" s="14"/>
    </row>
    <row r="169" spans="2:23">
      <c r="B169" s="13"/>
      <c r="C169" s="13"/>
      <c r="D169" s="13"/>
      <c r="E169" s="268"/>
      <c r="F169" s="13"/>
      <c r="G169" s="13"/>
      <c r="H169" s="13"/>
      <c r="I169" s="109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4"/>
      <c r="V169" s="14"/>
      <c r="W169" s="14"/>
    </row>
    <row r="170" spans="2:23">
      <c r="B170" s="13"/>
      <c r="C170" s="13"/>
      <c r="D170" s="13"/>
      <c r="E170" s="268"/>
      <c r="F170" s="13"/>
      <c r="G170" s="13"/>
      <c r="H170" s="13"/>
      <c r="I170" s="109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4"/>
      <c r="V170" s="14"/>
      <c r="W170" s="14"/>
    </row>
    <row r="171" spans="2:23">
      <c r="B171" s="13"/>
      <c r="C171" s="13"/>
      <c r="D171" s="13"/>
      <c r="E171" s="268"/>
      <c r="F171" s="13"/>
      <c r="G171" s="13"/>
      <c r="H171" s="13"/>
      <c r="I171" s="109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4"/>
      <c r="V171" s="14"/>
      <c r="W171" s="14"/>
    </row>
    <row r="172" spans="2:23">
      <c r="B172" s="13"/>
      <c r="C172" s="13"/>
      <c r="D172" s="13"/>
      <c r="E172" s="268"/>
      <c r="F172" s="13"/>
      <c r="G172" s="13"/>
      <c r="H172" s="13"/>
      <c r="I172" s="109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4"/>
      <c r="V172" s="14"/>
      <c r="W172" s="14"/>
    </row>
    <row r="173" spans="2:23">
      <c r="B173" s="13"/>
      <c r="C173" s="13"/>
      <c r="D173" s="13"/>
      <c r="E173" s="268"/>
      <c r="F173" s="13"/>
      <c r="G173" s="13"/>
      <c r="H173" s="13"/>
      <c r="I173" s="109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4"/>
      <c r="V173" s="14"/>
      <c r="W173" s="14"/>
    </row>
    <row r="174" spans="2:23">
      <c r="B174" s="13"/>
      <c r="C174" s="13"/>
      <c r="D174" s="13"/>
      <c r="E174" s="268"/>
      <c r="F174" s="13"/>
      <c r="G174" s="13"/>
      <c r="H174" s="13"/>
      <c r="I174" s="109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4"/>
      <c r="V174" s="14"/>
      <c r="W174" s="14"/>
    </row>
    <row r="175" spans="2:23">
      <c r="B175" s="13"/>
      <c r="C175" s="13"/>
      <c r="D175" s="13"/>
      <c r="E175" s="268"/>
      <c r="F175" s="13"/>
      <c r="G175" s="13"/>
      <c r="H175" s="13"/>
      <c r="I175" s="109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4"/>
      <c r="V175" s="14"/>
      <c r="W175" s="14"/>
    </row>
    <row r="176" spans="2:23">
      <c r="B176" s="13"/>
      <c r="C176" s="13"/>
      <c r="D176" s="13"/>
      <c r="E176" s="268"/>
      <c r="F176" s="13"/>
      <c r="G176" s="13"/>
      <c r="H176" s="13"/>
      <c r="I176" s="109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4"/>
      <c r="V176" s="14"/>
      <c r="W176" s="14"/>
    </row>
    <row r="177" spans="2:23">
      <c r="B177" s="13"/>
      <c r="C177" s="13"/>
      <c r="D177" s="13"/>
      <c r="E177" s="268"/>
      <c r="F177" s="13"/>
      <c r="G177" s="13"/>
      <c r="H177" s="13"/>
      <c r="I177" s="109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4"/>
      <c r="V177" s="14"/>
      <c r="W177" s="14"/>
    </row>
    <row r="178" spans="2:23">
      <c r="B178" s="13"/>
      <c r="C178" s="13"/>
      <c r="D178" s="13"/>
      <c r="E178" s="268"/>
      <c r="F178" s="13"/>
      <c r="G178" s="13"/>
      <c r="H178" s="13"/>
      <c r="I178" s="109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4"/>
      <c r="V178" s="14"/>
      <c r="W178" s="14"/>
    </row>
    <row r="179" spans="2:23">
      <c r="B179" s="13"/>
      <c r="C179" s="13"/>
      <c r="D179" s="13"/>
      <c r="E179" s="268"/>
      <c r="F179" s="13"/>
      <c r="G179" s="13"/>
      <c r="H179" s="13"/>
      <c r="I179" s="109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4"/>
      <c r="V179" s="14"/>
      <c r="W179" s="14"/>
    </row>
    <row r="180" spans="2:23">
      <c r="B180" s="13"/>
      <c r="C180" s="13"/>
      <c r="D180" s="13"/>
      <c r="E180" s="268"/>
      <c r="F180" s="13"/>
      <c r="G180" s="13"/>
      <c r="H180" s="13"/>
      <c r="I180" s="109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4"/>
      <c r="V180" s="14"/>
      <c r="W180" s="14"/>
    </row>
    <row r="181" spans="2:23">
      <c r="B181" s="13"/>
      <c r="C181" s="13"/>
      <c r="D181" s="13"/>
      <c r="E181" s="268"/>
      <c r="F181" s="13"/>
      <c r="G181" s="13"/>
      <c r="H181" s="13"/>
      <c r="I181" s="109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4"/>
      <c r="V181" s="14"/>
      <c r="W181" s="14"/>
    </row>
    <row r="182" spans="2:23">
      <c r="B182" s="13"/>
      <c r="C182" s="13"/>
      <c r="D182" s="13"/>
      <c r="E182" s="268"/>
      <c r="F182" s="13"/>
      <c r="G182" s="13"/>
      <c r="H182" s="13"/>
      <c r="I182" s="109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4"/>
      <c r="V182" s="14"/>
      <c r="W182" s="14"/>
    </row>
    <row r="183" spans="2:23">
      <c r="B183" s="13"/>
      <c r="C183" s="13"/>
      <c r="D183" s="13"/>
      <c r="E183" s="268"/>
      <c r="F183" s="13"/>
      <c r="G183" s="13"/>
      <c r="H183" s="13"/>
      <c r="I183" s="109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4"/>
      <c r="V183" s="14"/>
      <c r="W183" s="14"/>
    </row>
    <row r="184" spans="2:23">
      <c r="B184" s="13"/>
      <c r="C184" s="13"/>
      <c r="D184" s="13"/>
      <c r="E184" s="268"/>
      <c r="F184" s="13"/>
      <c r="G184" s="13"/>
      <c r="H184" s="13"/>
      <c r="I184" s="109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4"/>
      <c r="V184" s="14"/>
      <c r="W184" s="14"/>
    </row>
    <row r="185" spans="2:23">
      <c r="B185" s="13"/>
      <c r="C185" s="13"/>
      <c r="D185" s="13"/>
      <c r="E185" s="268"/>
      <c r="F185" s="13"/>
      <c r="G185" s="13"/>
      <c r="H185" s="13"/>
      <c r="I185" s="109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4"/>
      <c r="V185" s="14"/>
      <c r="W185" s="14"/>
    </row>
    <row r="186" spans="2:23">
      <c r="B186" s="13"/>
      <c r="C186" s="13"/>
      <c r="D186" s="13"/>
      <c r="E186" s="268"/>
      <c r="F186" s="13"/>
      <c r="G186" s="13"/>
      <c r="H186" s="13"/>
      <c r="I186" s="109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4"/>
      <c r="V186" s="14"/>
      <c r="W186" s="14"/>
    </row>
    <row r="187" spans="2:23">
      <c r="B187" s="13"/>
      <c r="C187" s="13"/>
      <c r="D187" s="13"/>
      <c r="E187" s="268"/>
      <c r="F187" s="13"/>
      <c r="G187" s="13"/>
      <c r="H187" s="13"/>
      <c r="I187" s="109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4"/>
      <c r="V187" s="14"/>
      <c r="W187" s="14"/>
    </row>
    <row r="188" spans="2:23">
      <c r="B188" s="13"/>
      <c r="C188" s="13"/>
      <c r="D188" s="13"/>
      <c r="E188" s="268"/>
      <c r="F188" s="13"/>
      <c r="G188" s="13"/>
      <c r="H188" s="13"/>
      <c r="I188" s="109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4"/>
      <c r="V188" s="14"/>
      <c r="W188" s="14"/>
    </row>
    <row r="189" spans="2:23">
      <c r="B189" s="13"/>
      <c r="C189" s="13"/>
      <c r="D189" s="13"/>
      <c r="E189" s="268"/>
      <c r="F189" s="13"/>
      <c r="G189" s="13"/>
      <c r="H189" s="13"/>
      <c r="I189" s="109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4"/>
      <c r="V189" s="14"/>
      <c r="W189" s="14"/>
    </row>
    <row r="190" spans="2:23">
      <c r="B190" s="13"/>
      <c r="C190" s="13"/>
      <c r="D190" s="13"/>
      <c r="E190" s="268"/>
      <c r="F190" s="13"/>
      <c r="G190" s="13"/>
      <c r="H190" s="13"/>
      <c r="I190" s="109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4"/>
      <c r="V190" s="14"/>
      <c r="W190" s="14"/>
    </row>
    <row r="191" spans="2:23">
      <c r="B191" s="13"/>
      <c r="C191" s="13"/>
      <c r="D191" s="13"/>
      <c r="E191" s="268"/>
      <c r="F191" s="13"/>
      <c r="G191" s="13"/>
      <c r="H191" s="13"/>
      <c r="I191" s="109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4"/>
      <c r="V191" s="14"/>
      <c r="W191" s="14"/>
    </row>
    <row r="192" spans="2:23">
      <c r="B192" s="13"/>
      <c r="C192" s="13"/>
      <c r="D192" s="13"/>
      <c r="E192" s="268"/>
      <c r="F192" s="13"/>
      <c r="G192" s="13"/>
      <c r="H192" s="13"/>
      <c r="I192" s="109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4"/>
      <c r="V192" s="14"/>
      <c r="W192" s="14"/>
    </row>
    <row r="193" spans="2:23">
      <c r="B193" s="13"/>
      <c r="C193" s="13"/>
      <c r="D193" s="13"/>
      <c r="E193" s="268"/>
      <c r="F193" s="13"/>
      <c r="G193" s="13"/>
      <c r="H193" s="13"/>
      <c r="I193" s="109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4"/>
      <c r="V193" s="14"/>
      <c r="W193" s="14"/>
    </row>
    <row r="194" spans="2:23">
      <c r="B194" s="13"/>
      <c r="C194" s="13"/>
      <c r="D194" s="13"/>
      <c r="E194" s="268"/>
      <c r="F194" s="13"/>
      <c r="G194" s="13"/>
      <c r="H194" s="13"/>
      <c r="I194" s="109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4"/>
      <c r="V194" s="14"/>
      <c r="W194" s="14"/>
    </row>
    <row r="195" spans="2:23">
      <c r="B195" s="13"/>
      <c r="C195" s="13"/>
      <c r="D195" s="13"/>
      <c r="E195" s="268"/>
      <c r="F195" s="13"/>
      <c r="G195" s="13"/>
      <c r="H195" s="13"/>
      <c r="I195" s="109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4"/>
      <c r="V195" s="14"/>
      <c r="W195" s="14"/>
    </row>
    <row r="196" spans="2:23">
      <c r="B196" s="13"/>
      <c r="C196" s="13"/>
      <c r="D196" s="13"/>
      <c r="E196" s="268"/>
      <c r="F196" s="13"/>
      <c r="G196" s="13"/>
      <c r="H196" s="13"/>
      <c r="I196" s="109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4"/>
      <c r="V196" s="14"/>
      <c r="W196" s="14"/>
    </row>
    <row r="197" spans="2:23">
      <c r="B197" s="13"/>
      <c r="C197" s="13"/>
      <c r="D197" s="13"/>
      <c r="E197" s="268"/>
      <c r="F197" s="13"/>
      <c r="G197" s="13"/>
      <c r="H197" s="13"/>
      <c r="I197" s="109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4"/>
      <c r="V197" s="14"/>
      <c r="W197" s="14"/>
    </row>
    <row r="198" spans="2:23">
      <c r="B198" s="13"/>
      <c r="C198" s="13"/>
      <c r="D198" s="13"/>
      <c r="E198" s="268"/>
      <c r="F198" s="13"/>
      <c r="G198" s="13"/>
      <c r="H198" s="13"/>
      <c r="I198" s="109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4"/>
      <c r="V198" s="14"/>
      <c r="W198" s="14"/>
    </row>
    <row r="199" spans="2:23">
      <c r="B199" s="13"/>
      <c r="C199" s="13"/>
      <c r="D199" s="13"/>
      <c r="E199" s="268"/>
      <c r="F199" s="13"/>
      <c r="G199" s="13"/>
      <c r="H199" s="13"/>
      <c r="I199" s="109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4"/>
      <c r="V199" s="14"/>
      <c r="W199" s="14"/>
    </row>
    <row r="200" spans="2:23">
      <c r="B200" s="13"/>
      <c r="C200" s="13"/>
      <c r="D200" s="13"/>
      <c r="E200" s="268"/>
      <c r="F200" s="13"/>
      <c r="G200" s="13"/>
      <c r="H200" s="13"/>
      <c r="I200" s="109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4"/>
      <c r="V200" s="14"/>
      <c r="W200" s="14"/>
    </row>
    <row r="201" spans="2:23">
      <c r="B201" s="13"/>
      <c r="C201" s="13"/>
      <c r="D201" s="13"/>
      <c r="E201" s="268"/>
      <c r="F201" s="13"/>
      <c r="G201" s="13"/>
      <c r="H201" s="13"/>
      <c r="I201" s="109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4"/>
      <c r="V201" s="14"/>
      <c r="W201" s="14"/>
    </row>
    <row r="202" spans="2:23">
      <c r="B202" s="13"/>
      <c r="C202" s="13"/>
      <c r="D202" s="13"/>
      <c r="E202" s="268"/>
      <c r="F202" s="13"/>
      <c r="G202" s="13"/>
      <c r="H202" s="13"/>
      <c r="I202" s="109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4"/>
      <c r="V202" s="14"/>
      <c r="W202" s="14"/>
    </row>
    <row r="203" spans="2:23">
      <c r="B203" s="13"/>
      <c r="C203" s="13"/>
      <c r="D203" s="13"/>
      <c r="E203" s="268"/>
      <c r="F203" s="13"/>
      <c r="G203" s="13"/>
      <c r="H203" s="13"/>
      <c r="I203" s="109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4"/>
      <c r="V203" s="14"/>
      <c r="W203" s="14"/>
    </row>
    <row r="204" spans="2:23">
      <c r="B204" s="13"/>
      <c r="C204" s="13"/>
      <c r="D204" s="13"/>
      <c r="E204" s="268"/>
      <c r="F204" s="13"/>
      <c r="G204" s="13"/>
      <c r="H204" s="13"/>
      <c r="I204" s="109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4"/>
      <c r="V204" s="14"/>
      <c r="W204" s="14"/>
    </row>
    <row r="205" spans="2:23">
      <c r="B205" s="13"/>
      <c r="C205" s="13"/>
      <c r="D205" s="13"/>
      <c r="E205" s="268"/>
      <c r="F205" s="13"/>
      <c r="G205" s="13"/>
      <c r="H205" s="13"/>
      <c r="I205" s="109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4"/>
      <c r="V205" s="14"/>
      <c r="W205" s="14"/>
    </row>
    <row r="206" spans="2:23">
      <c r="B206" s="13"/>
      <c r="C206" s="13"/>
      <c r="D206" s="13"/>
      <c r="E206" s="268"/>
      <c r="F206" s="13"/>
      <c r="G206" s="13"/>
      <c r="H206" s="13"/>
      <c r="I206" s="109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4"/>
      <c r="V206" s="14"/>
      <c r="W206" s="14"/>
    </row>
    <row r="207" spans="2:23">
      <c r="B207" s="13"/>
      <c r="C207" s="13"/>
      <c r="D207" s="13"/>
      <c r="E207" s="268"/>
      <c r="F207" s="13"/>
      <c r="G207" s="13"/>
      <c r="H207" s="13"/>
      <c r="I207" s="109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4"/>
      <c r="V207" s="14"/>
      <c r="W207" s="14"/>
    </row>
    <row r="208" spans="2:23">
      <c r="B208" s="13"/>
      <c r="C208" s="13"/>
      <c r="D208" s="13"/>
      <c r="E208" s="268"/>
      <c r="F208" s="13"/>
      <c r="G208" s="13"/>
      <c r="H208" s="13"/>
      <c r="I208" s="109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4"/>
      <c r="V208" s="14"/>
      <c r="W208" s="14"/>
    </row>
    <row r="209" spans="2:23">
      <c r="B209" s="13"/>
      <c r="C209" s="13"/>
      <c r="D209" s="13"/>
      <c r="E209" s="268"/>
      <c r="F209" s="13"/>
      <c r="G209" s="13"/>
      <c r="H209" s="13"/>
      <c r="I209" s="109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4"/>
      <c r="V209" s="14"/>
      <c r="W209" s="14"/>
    </row>
    <row r="210" spans="2:23">
      <c r="B210" s="13"/>
      <c r="C210" s="13"/>
      <c r="D210" s="13"/>
      <c r="E210" s="268"/>
      <c r="F210" s="13"/>
      <c r="G210" s="13"/>
      <c r="H210" s="13"/>
      <c r="I210" s="109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4"/>
      <c r="V210" s="14"/>
      <c r="W210" s="14"/>
    </row>
    <row r="211" spans="2:23">
      <c r="B211" s="13"/>
      <c r="C211" s="13"/>
      <c r="D211" s="13"/>
      <c r="E211" s="268"/>
      <c r="F211" s="13"/>
      <c r="G211" s="13"/>
      <c r="H211" s="13"/>
      <c r="I211" s="109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4"/>
      <c r="V211" s="14"/>
      <c r="W211" s="14"/>
    </row>
    <row r="212" spans="2:23">
      <c r="B212" s="13"/>
      <c r="C212" s="13"/>
      <c r="D212" s="13"/>
      <c r="E212" s="268"/>
      <c r="F212" s="13"/>
      <c r="G212" s="13"/>
      <c r="H212" s="13"/>
      <c r="I212" s="109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4"/>
      <c r="V212" s="14"/>
      <c r="W212" s="14"/>
    </row>
    <row r="213" spans="2:23">
      <c r="B213" s="13"/>
      <c r="C213" s="13"/>
      <c r="D213" s="13"/>
      <c r="E213" s="268"/>
      <c r="F213" s="13"/>
      <c r="G213" s="13"/>
      <c r="H213" s="13"/>
      <c r="I213" s="109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4"/>
      <c r="V213" s="14"/>
      <c r="W213" s="14"/>
    </row>
    <row r="214" spans="2:23">
      <c r="B214" s="13"/>
      <c r="C214" s="13"/>
      <c r="D214" s="13"/>
      <c r="E214" s="268"/>
      <c r="F214" s="13"/>
      <c r="G214" s="13"/>
      <c r="H214" s="13"/>
      <c r="I214" s="109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4"/>
      <c r="V214" s="14"/>
      <c r="W214" s="14"/>
    </row>
    <row r="215" spans="2:23">
      <c r="B215" s="13"/>
      <c r="C215" s="13"/>
      <c r="D215" s="13"/>
      <c r="E215" s="268"/>
      <c r="F215" s="13"/>
      <c r="G215" s="13"/>
      <c r="H215" s="13"/>
      <c r="I215" s="109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4"/>
      <c r="V215" s="14"/>
      <c r="W215" s="14"/>
    </row>
    <row r="216" spans="2:23">
      <c r="B216" s="13"/>
      <c r="C216" s="13"/>
      <c r="D216" s="13"/>
      <c r="E216" s="268"/>
      <c r="F216" s="13"/>
      <c r="G216" s="13"/>
      <c r="H216" s="13"/>
      <c r="I216" s="109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4"/>
      <c r="V216" s="14"/>
      <c r="W216" s="14"/>
    </row>
    <row r="217" spans="2:23">
      <c r="B217" s="13"/>
      <c r="C217" s="13"/>
      <c r="D217" s="13"/>
      <c r="E217" s="268"/>
      <c r="F217" s="13"/>
      <c r="G217" s="13"/>
      <c r="H217" s="13"/>
      <c r="I217" s="109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4"/>
      <c r="V217" s="14"/>
      <c r="W217" s="14"/>
    </row>
    <row r="218" spans="2:23">
      <c r="B218" s="13"/>
      <c r="C218" s="13"/>
      <c r="D218" s="13"/>
      <c r="E218" s="268"/>
      <c r="F218" s="13"/>
      <c r="G218" s="13"/>
      <c r="H218" s="13"/>
      <c r="I218" s="109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4"/>
      <c r="V218" s="14"/>
      <c r="W218" s="14"/>
    </row>
    <row r="219" spans="2:23">
      <c r="B219" s="13"/>
      <c r="C219" s="13"/>
      <c r="D219" s="13"/>
      <c r="E219" s="268"/>
      <c r="F219" s="13"/>
      <c r="G219" s="13"/>
      <c r="H219" s="13"/>
      <c r="I219" s="109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4"/>
      <c r="V219" s="14"/>
      <c r="W219" s="14"/>
    </row>
    <row r="220" spans="2:23">
      <c r="B220" s="13"/>
      <c r="C220" s="13"/>
      <c r="D220" s="13"/>
      <c r="E220" s="268"/>
      <c r="F220" s="13"/>
      <c r="G220" s="13"/>
      <c r="H220" s="13"/>
      <c r="I220" s="109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4"/>
      <c r="V220" s="14"/>
      <c r="W220" s="14"/>
    </row>
    <row r="221" spans="2:23">
      <c r="B221" s="13"/>
      <c r="C221" s="13"/>
      <c r="D221" s="13"/>
      <c r="E221" s="268"/>
      <c r="F221" s="13"/>
      <c r="G221" s="13"/>
      <c r="H221" s="13"/>
      <c r="I221" s="109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4"/>
      <c r="V221" s="14"/>
      <c r="W221" s="14"/>
    </row>
    <row r="222" spans="2:23">
      <c r="B222" s="13"/>
      <c r="C222" s="13"/>
      <c r="D222" s="13"/>
      <c r="E222" s="268"/>
      <c r="F222" s="13"/>
      <c r="G222" s="13"/>
      <c r="H222" s="13"/>
      <c r="I222" s="109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4"/>
      <c r="V222" s="14"/>
      <c r="W222" s="14"/>
    </row>
    <row r="223" spans="2:23">
      <c r="B223" s="13"/>
      <c r="C223" s="13"/>
      <c r="D223" s="13"/>
      <c r="E223" s="268"/>
      <c r="F223" s="13"/>
      <c r="G223" s="13"/>
      <c r="H223" s="13"/>
      <c r="I223" s="109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4"/>
      <c r="V223" s="14"/>
      <c r="W223" s="14"/>
    </row>
    <row r="224" spans="2:23">
      <c r="B224" s="13"/>
      <c r="C224" s="13"/>
      <c r="D224" s="13"/>
      <c r="E224" s="268"/>
      <c r="F224" s="13"/>
      <c r="G224" s="13"/>
      <c r="H224" s="13"/>
      <c r="I224" s="109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4"/>
      <c r="V224" s="14"/>
      <c r="W224" s="14"/>
    </row>
    <row r="225" spans="2:23">
      <c r="B225" s="13"/>
      <c r="C225" s="13"/>
      <c r="D225" s="13"/>
      <c r="E225" s="268"/>
      <c r="F225" s="13"/>
      <c r="G225" s="13"/>
      <c r="H225" s="13"/>
      <c r="I225" s="109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4"/>
      <c r="V225" s="14"/>
      <c r="W225" s="14"/>
    </row>
    <row r="226" spans="2:23">
      <c r="B226" s="13"/>
      <c r="C226" s="13"/>
      <c r="D226" s="13"/>
      <c r="E226" s="268"/>
      <c r="F226" s="13"/>
      <c r="G226" s="13"/>
      <c r="H226" s="13"/>
      <c r="I226" s="109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4"/>
      <c r="V226" s="14"/>
      <c r="W226" s="14"/>
    </row>
    <row r="227" spans="2:23">
      <c r="B227" s="13"/>
      <c r="C227" s="13"/>
      <c r="D227" s="13"/>
      <c r="E227" s="268"/>
      <c r="F227" s="13"/>
      <c r="G227" s="13"/>
      <c r="H227" s="13"/>
      <c r="I227" s="109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4"/>
      <c r="V227" s="14"/>
      <c r="W227" s="14"/>
    </row>
    <row r="228" spans="2:23">
      <c r="B228" s="13"/>
      <c r="C228" s="13"/>
      <c r="D228" s="13"/>
      <c r="E228" s="268"/>
      <c r="F228" s="13"/>
      <c r="G228" s="13"/>
      <c r="H228" s="13"/>
      <c r="I228" s="109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4"/>
      <c r="V228" s="14"/>
      <c r="W228" s="14"/>
    </row>
    <row r="229" spans="2:23">
      <c r="B229" s="13"/>
      <c r="C229" s="13"/>
      <c r="D229" s="13"/>
      <c r="E229" s="268"/>
      <c r="F229" s="13"/>
      <c r="G229" s="13"/>
      <c r="H229" s="13"/>
      <c r="I229" s="109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4"/>
      <c r="V229" s="14"/>
      <c r="W229" s="14"/>
    </row>
    <row r="230" spans="2:23">
      <c r="B230" s="13"/>
      <c r="C230" s="13"/>
      <c r="D230" s="13"/>
      <c r="E230" s="268"/>
      <c r="F230" s="13"/>
      <c r="G230" s="13"/>
      <c r="H230" s="13"/>
      <c r="I230" s="109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4"/>
      <c r="V230" s="14"/>
      <c r="W230" s="14"/>
    </row>
    <row r="231" spans="2:23">
      <c r="B231" s="13"/>
      <c r="C231" s="13"/>
      <c r="D231" s="13"/>
      <c r="E231" s="268"/>
      <c r="F231" s="13"/>
      <c r="G231" s="13"/>
      <c r="H231" s="13"/>
      <c r="I231" s="109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4"/>
      <c r="V231" s="14"/>
      <c r="W231" s="14"/>
    </row>
    <row r="232" spans="2:23">
      <c r="B232" s="13"/>
      <c r="C232" s="13"/>
      <c r="D232" s="13"/>
      <c r="E232" s="268"/>
      <c r="F232" s="13"/>
      <c r="G232" s="13"/>
      <c r="H232" s="13"/>
      <c r="I232" s="109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4"/>
      <c r="V232" s="14"/>
      <c r="W232" s="14"/>
    </row>
    <row r="233" spans="2:23">
      <c r="B233" s="13"/>
      <c r="C233" s="13"/>
      <c r="D233" s="13"/>
      <c r="E233" s="268"/>
      <c r="F233" s="13"/>
      <c r="G233" s="13"/>
      <c r="H233" s="13"/>
      <c r="I233" s="109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4"/>
      <c r="V233" s="14"/>
      <c r="W233" s="14"/>
    </row>
    <row r="234" spans="2:23">
      <c r="B234" s="13"/>
      <c r="C234" s="13"/>
      <c r="D234" s="13"/>
      <c r="E234" s="268"/>
      <c r="F234" s="13"/>
      <c r="G234" s="13"/>
      <c r="H234" s="13"/>
      <c r="I234" s="109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4"/>
      <c r="V234" s="14"/>
      <c r="W234" s="14"/>
    </row>
    <row r="235" spans="2:23">
      <c r="B235" s="13"/>
      <c r="C235" s="13"/>
      <c r="D235" s="13"/>
      <c r="E235" s="268"/>
      <c r="F235" s="13"/>
      <c r="G235" s="13"/>
      <c r="H235" s="13"/>
      <c r="I235" s="109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4"/>
      <c r="V235" s="14"/>
      <c r="W235" s="14"/>
    </row>
    <row r="236" spans="2:23">
      <c r="B236" s="13"/>
      <c r="C236" s="13"/>
      <c r="D236" s="13"/>
      <c r="E236" s="268"/>
      <c r="F236" s="13"/>
      <c r="G236" s="13"/>
      <c r="H236" s="13"/>
      <c r="I236" s="109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4"/>
      <c r="V236" s="14"/>
      <c r="W236" s="14"/>
    </row>
    <row r="237" spans="2:23">
      <c r="B237" s="13"/>
      <c r="C237" s="13"/>
      <c r="D237" s="13"/>
      <c r="E237" s="268"/>
      <c r="F237" s="13"/>
      <c r="G237" s="13"/>
      <c r="H237" s="13"/>
      <c r="I237" s="109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4"/>
      <c r="V237" s="14"/>
      <c r="W237" s="14"/>
    </row>
    <row r="238" spans="2:23">
      <c r="B238" s="13"/>
      <c r="C238" s="13"/>
      <c r="D238" s="13"/>
      <c r="E238" s="268"/>
      <c r="F238" s="13"/>
      <c r="G238" s="13"/>
      <c r="H238" s="13"/>
      <c r="I238" s="109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4"/>
      <c r="V238" s="14"/>
      <c r="W238" s="14"/>
    </row>
    <row r="239" spans="2:23">
      <c r="B239" s="13"/>
      <c r="C239" s="13"/>
      <c r="D239" s="13"/>
      <c r="E239" s="268"/>
      <c r="F239" s="13"/>
      <c r="G239" s="13"/>
      <c r="H239" s="13"/>
      <c r="I239" s="109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4"/>
      <c r="V239" s="14"/>
      <c r="W239" s="14"/>
    </row>
    <row r="240" spans="2:23">
      <c r="B240" s="13"/>
      <c r="C240" s="13"/>
      <c r="D240" s="13"/>
      <c r="E240" s="268"/>
      <c r="F240" s="13"/>
      <c r="G240" s="13"/>
      <c r="H240" s="13"/>
      <c r="I240" s="109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4"/>
      <c r="V240" s="14"/>
      <c r="W240" s="14"/>
    </row>
    <row r="241" spans="2:23">
      <c r="B241" s="13"/>
      <c r="C241" s="13"/>
      <c r="D241" s="13"/>
      <c r="E241" s="268"/>
      <c r="F241" s="13"/>
      <c r="G241" s="13"/>
      <c r="H241" s="13"/>
      <c r="I241" s="109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4"/>
      <c r="V241" s="14"/>
      <c r="W241" s="14"/>
    </row>
    <row r="242" spans="2:23">
      <c r="B242" s="13"/>
      <c r="C242" s="13"/>
      <c r="D242" s="13"/>
      <c r="E242" s="268"/>
      <c r="F242" s="13"/>
      <c r="G242" s="13"/>
      <c r="H242" s="13"/>
      <c r="I242" s="109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4"/>
      <c r="V242" s="14"/>
      <c r="W242" s="14"/>
    </row>
    <row r="243" spans="2:23">
      <c r="B243" s="13"/>
      <c r="C243" s="13"/>
      <c r="D243" s="13"/>
      <c r="E243" s="268"/>
      <c r="F243" s="13"/>
      <c r="G243" s="13"/>
      <c r="H243" s="13"/>
      <c r="I243" s="109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4"/>
      <c r="V243" s="14"/>
      <c r="W243" s="14"/>
    </row>
    <row r="244" spans="2:23">
      <c r="B244" s="13"/>
      <c r="C244" s="13"/>
      <c r="D244" s="13"/>
      <c r="E244" s="268"/>
      <c r="F244" s="13"/>
      <c r="G244" s="13"/>
      <c r="H244" s="13"/>
      <c r="I244" s="109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4"/>
      <c r="V244" s="14"/>
      <c r="W244" s="14"/>
    </row>
    <row r="245" spans="2:23">
      <c r="B245" s="13"/>
      <c r="C245" s="13"/>
      <c r="D245" s="13"/>
      <c r="E245" s="268"/>
      <c r="F245" s="13"/>
      <c r="G245" s="13"/>
      <c r="H245" s="13"/>
      <c r="I245" s="109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4"/>
      <c r="V245" s="14"/>
      <c r="W245" s="14"/>
    </row>
    <row r="246" spans="2:23">
      <c r="B246" s="13"/>
      <c r="C246" s="13"/>
      <c r="D246" s="13"/>
      <c r="E246" s="268"/>
      <c r="F246" s="13"/>
      <c r="G246" s="13"/>
      <c r="H246" s="13"/>
      <c r="I246" s="109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4"/>
      <c r="V246" s="14"/>
      <c r="W246" s="14"/>
    </row>
    <row r="247" spans="2:23">
      <c r="B247" s="13"/>
      <c r="C247" s="13"/>
      <c r="D247" s="13"/>
      <c r="E247" s="268"/>
      <c r="F247" s="13"/>
      <c r="G247" s="13"/>
      <c r="H247" s="13"/>
      <c r="I247" s="109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4"/>
      <c r="V247" s="14"/>
      <c r="W247" s="14"/>
    </row>
    <row r="248" spans="2:23">
      <c r="B248" s="13"/>
      <c r="C248" s="13"/>
      <c r="D248" s="13"/>
      <c r="E248" s="268"/>
      <c r="F248" s="13"/>
      <c r="G248" s="13"/>
      <c r="H248" s="13"/>
      <c r="I248" s="109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4"/>
      <c r="V248" s="14"/>
      <c r="W248" s="14"/>
    </row>
    <row r="249" spans="2:23">
      <c r="B249" s="13"/>
      <c r="C249" s="13"/>
      <c r="D249" s="13"/>
      <c r="E249" s="268"/>
      <c r="F249" s="13"/>
      <c r="G249" s="13"/>
      <c r="H249" s="13"/>
      <c r="I249" s="109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4"/>
      <c r="V249" s="14"/>
      <c r="W249" s="14"/>
    </row>
    <row r="250" spans="2:23">
      <c r="B250" s="13"/>
      <c r="C250" s="13"/>
      <c r="D250" s="13"/>
      <c r="E250" s="268"/>
      <c r="F250" s="13"/>
      <c r="G250" s="13"/>
      <c r="H250" s="13"/>
      <c r="I250" s="109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4"/>
      <c r="V250" s="14"/>
      <c r="W250" s="14"/>
    </row>
    <row r="251" spans="2:23">
      <c r="B251" s="13"/>
      <c r="C251" s="13"/>
      <c r="D251" s="13"/>
      <c r="E251" s="268"/>
      <c r="F251" s="13"/>
      <c r="G251" s="13"/>
      <c r="H251" s="13"/>
      <c r="I251" s="109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4"/>
      <c r="V251" s="14"/>
      <c r="W251" s="14"/>
    </row>
    <row r="252" spans="2:23">
      <c r="B252" s="13"/>
      <c r="C252" s="13"/>
      <c r="D252" s="13"/>
      <c r="E252" s="268"/>
      <c r="F252" s="13"/>
      <c r="G252" s="13"/>
      <c r="H252" s="13"/>
      <c r="I252" s="109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4"/>
      <c r="V252" s="14"/>
      <c r="W252" s="14"/>
    </row>
    <row r="253" spans="2:23">
      <c r="B253" s="13"/>
      <c r="C253" s="13"/>
      <c r="D253" s="13"/>
      <c r="E253" s="268"/>
      <c r="F253" s="13"/>
      <c r="G253" s="13"/>
      <c r="H253" s="13"/>
      <c r="I253" s="109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4"/>
      <c r="V253" s="14"/>
      <c r="W253" s="14"/>
    </row>
    <row r="254" spans="2:23">
      <c r="B254" s="13"/>
      <c r="C254" s="13"/>
      <c r="D254" s="13"/>
      <c r="E254" s="268"/>
      <c r="F254" s="13"/>
      <c r="G254" s="13"/>
      <c r="H254" s="13"/>
      <c r="I254" s="109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4"/>
      <c r="V254" s="14"/>
      <c r="W254" s="14"/>
    </row>
    <row r="255" spans="2:23">
      <c r="B255" s="13"/>
      <c r="C255" s="13"/>
      <c r="D255" s="13"/>
      <c r="E255" s="268"/>
      <c r="F255" s="13"/>
      <c r="G255" s="13"/>
      <c r="H255" s="13"/>
      <c r="I255" s="109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4"/>
      <c r="V255" s="14"/>
      <c r="W255" s="14"/>
    </row>
    <row r="256" spans="2:23">
      <c r="B256" s="13"/>
      <c r="C256" s="13"/>
      <c r="D256" s="13"/>
      <c r="E256" s="268"/>
      <c r="F256" s="13"/>
      <c r="G256" s="13"/>
      <c r="H256" s="13"/>
      <c r="I256" s="109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4"/>
      <c r="V256" s="14"/>
      <c r="W256" s="14"/>
    </row>
    <row r="257" spans="2:23">
      <c r="B257" s="13"/>
      <c r="C257" s="13"/>
      <c r="D257" s="13"/>
      <c r="E257" s="268"/>
      <c r="F257" s="13"/>
      <c r="G257" s="13"/>
      <c r="H257" s="13"/>
      <c r="I257" s="109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4"/>
      <c r="V257" s="14"/>
      <c r="W257" s="14"/>
    </row>
    <row r="258" spans="2:23">
      <c r="B258" s="13"/>
      <c r="C258" s="13"/>
      <c r="D258" s="13"/>
      <c r="E258" s="268"/>
      <c r="F258" s="13"/>
      <c r="G258" s="13"/>
      <c r="H258" s="13"/>
      <c r="I258" s="109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4"/>
      <c r="V258" s="14"/>
      <c r="W258" s="14"/>
    </row>
    <row r="259" spans="2:23">
      <c r="B259" s="13"/>
      <c r="C259" s="13"/>
      <c r="D259" s="13"/>
      <c r="E259" s="268"/>
      <c r="F259" s="13"/>
      <c r="G259" s="13"/>
      <c r="H259" s="13"/>
      <c r="I259" s="109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4"/>
      <c r="V259" s="14"/>
      <c r="W259" s="14"/>
    </row>
    <row r="260" spans="2:23">
      <c r="B260" s="13"/>
      <c r="C260" s="13"/>
      <c r="D260" s="13"/>
      <c r="E260" s="268"/>
      <c r="F260" s="13"/>
      <c r="G260" s="13"/>
      <c r="H260" s="13"/>
      <c r="I260" s="109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4"/>
      <c r="V260" s="14"/>
      <c r="W260" s="14"/>
    </row>
    <row r="261" spans="2:23">
      <c r="B261" s="13"/>
      <c r="C261" s="13"/>
      <c r="D261" s="13"/>
      <c r="E261" s="268"/>
      <c r="F261" s="13"/>
      <c r="G261" s="13"/>
      <c r="H261" s="13"/>
      <c r="I261" s="109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4"/>
      <c r="V261" s="14"/>
      <c r="W261" s="14"/>
    </row>
    <row r="262" spans="2:23">
      <c r="B262" s="24"/>
      <c r="C262" s="24"/>
      <c r="D262" s="24"/>
      <c r="F262" s="24"/>
      <c r="G262" s="24"/>
      <c r="H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</row>
  </sheetData>
  <mergeCells count="9">
    <mergeCell ref="A1:A3"/>
    <mergeCell ref="B1:D3"/>
    <mergeCell ref="G1:J1"/>
    <mergeCell ref="O1:P2"/>
    <mergeCell ref="I2:J2"/>
    <mergeCell ref="K1:L2"/>
    <mergeCell ref="M1:N2"/>
    <mergeCell ref="E1:F2"/>
    <mergeCell ref="G2:H2"/>
  </mergeCells>
  <phoneticPr fontId="25" type="noConversion"/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>
    <oddHeader xml:space="preserve">&amp;C&amp;"Times,Félkövér"&amp;12 1.1.1 A normatív állami hozzájárulások alakulása 2023. évben 
&amp;Radatok fő-ben, Ft-ban </oddHeader>
    <oddFooter>&amp;C&amp;Z&amp;F</oddFooter>
  </headerFooter>
  <rowBreaks count="2" manualBreakCount="2">
    <brk id="24" max="13" man="1"/>
    <brk id="44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22"/>
  <sheetViews>
    <sheetView view="pageLayout" topLeftCell="A10" zoomScale="80" zoomScaleSheetLayoutView="100" zoomScalePageLayoutView="80" workbookViewId="0">
      <selection activeCell="A14" sqref="A14:A15"/>
    </sheetView>
  </sheetViews>
  <sheetFormatPr defaultRowHeight="23.25" customHeight="1"/>
  <cols>
    <col min="1" max="1" width="70.6640625" customWidth="1"/>
    <col min="2" max="2" width="11.5546875" customWidth="1"/>
    <col min="3" max="3" width="11.6640625" customWidth="1"/>
    <col min="4" max="4" width="15.44140625" customWidth="1"/>
    <col min="5" max="5" width="15.109375" customWidth="1"/>
    <col min="6" max="6" width="13.88671875" customWidth="1"/>
    <col min="7" max="7" width="18" customWidth="1"/>
  </cols>
  <sheetData>
    <row r="1" spans="1:7" ht="45.75" customHeight="1">
      <c r="A1" s="229" t="s">
        <v>13</v>
      </c>
      <c r="B1" s="498" t="s">
        <v>235</v>
      </c>
      <c r="C1" s="499"/>
      <c r="D1" s="34" t="s">
        <v>75</v>
      </c>
      <c r="E1" s="498" t="s">
        <v>68</v>
      </c>
      <c r="F1" s="499"/>
      <c r="G1" s="34" t="s">
        <v>25</v>
      </c>
    </row>
    <row r="2" spans="1:7" ht="19.5" customHeight="1">
      <c r="A2" s="375" t="s">
        <v>147</v>
      </c>
      <c r="B2" s="377">
        <v>45</v>
      </c>
      <c r="C2" s="377">
        <v>45.2</v>
      </c>
      <c r="D2" s="378">
        <v>5262900</v>
      </c>
      <c r="E2" s="379">
        <v>236830500</v>
      </c>
      <c r="F2" s="379">
        <v>237883080</v>
      </c>
      <c r="G2" s="379">
        <f>SUM(F2-E2)</f>
        <v>1052580</v>
      </c>
    </row>
    <row r="3" spans="1:7" ht="21.6" customHeight="1">
      <c r="A3" s="373" t="s">
        <v>148</v>
      </c>
      <c r="B3" s="377">
        <v>16</v>
      </c>
      <c r="C3" s="377">
        <v>16</v>
      </c>
      <c r="D3" s="378">
        <v>467690</v>
      </c>
      <c r="E3" s="379">
        <v>7483040</v>
      </c>
      <c r="F3" s="379">
        <v>7483040</v>
      </c>
      <c r="G3" s="379">
        <f t="shared" ref="G3:G10" si="0">SUM(F3-E3)</f>
        <v>0</v>
      </c>
    </row>
    <row r="4" spans="1:7" ht="18.75" customHeight="1">
      <c r="A4" s="374" t="s">
        <v>393</v>
      </c>
      <c r="B4" s="377">
        <v>2</v>
      </c>
      <c r="C4" s="377">
        <v>2</v>
      </c>
      <c r="D4" s="378">
        <v>1743970</v>
      </c>
      <c r="E4" s="379">
        <v>3487940</v>
      </c>
      <c r="F4" s="379">
        <v>3487940</v>
      </c>
      <c r="G4" s="379">
        <f t="shared" si="0"/>
        <v>0</v>
      </c>
    </row>
    <row r="5" spans="1:7" ht="28.5" customHeight="1">
      <c r="A5" s="374" t="s">
        <v>250</v>
      </c>
      <c r="B5" s="377"/>
      <c r="C5" s="377"/>
      <c r="D5" s="378"/>
      <c r="E5" s="379"/>
      <c r="F5" s="379"/>
      <c r="G5" s="379">
        <f t="shared" si="0"/>
        <v>0</v>
      </c>
    </row>
    <row r="6" spans="1:7" ht="20.25" customHeight="1">
      <c r="A6" s="496" t="s">
        <v>106</v>
      </c>
      <c r="B6" s="377">
        <v>510</v>
      </c>
      <c r="C6" s="377">
        <v>512.70000000000005</v>
      </c>
      <c r="D6" s="378">
        <v>130000</v>
      </c>
      <c r="E6" s="379">
        <v>66300000</v>
      </c>
      <c r="F6" s="379">
        <v>66651000</v>
      </c>
      <c r="G6" s="379">
        <f t="shared" si="0"/>
        <v>351000</v>
      </c>
    </row>
    <row r="7" spans="1:7" ht="18" customHeight="1">
      <c r="A7" s="500"/>
      <c r="B7" s="377"/>
      <c r="C7" s="377"/>
      <c r="D7" s="378"/>
      <c r="E7" s="379"/>
      <c r="F7" s="379"/>
      <c r="G7" s="379">
        <f t="shared" si="0"/>
        <v>0</v>
      </c>
    </row>
    <row r="8" spans="1:7" ht="31.5" customHeight="1">
      <c r="A8" s="374" t="s">
        <v>233</v>
      </c>
      <c r="B8" s="377"/>
      <c r="C8" s="377"/>
      <c r="D8" s="378"/>
      <c r="E8" s="378"/>
      <c r="F8" s="378"/>
      <c r="G8" s="379">
        <f t="shared" si="0"/>
        <v>0</v>
      </c>
    </row>
    <row r="9" spans="1:7" ht="31.5" customHeight="1">
      <c r="A9" s="374" t="s">
        <v>394</v>
      </c>
      <c r="B9" s="377">
        <v>30</v>
      </c>
      <c r="C9" s="377">
        <v>30</v>
      </c>
      <c r="D9" s="378">
        <v>3878000</v>
      </c>
      <c r="E9" s="379">
        <v>116340000</v>
      </c>
      <c r="F9" s="379">
        <v>116340000</v>
      </c>
      <c r="G9" s="379">
        <f t="shared" si="0"/>
        <v>0</v>
      </c>
    </row>
    <row r="10" spans="1:7" ht="36.75" customHeight="1">
      <c r="A10" s="374" t="s">
        <v>395</v>
      </c>
      <c r="B10" s="377">
        <v>4</v>
      </c>
      <c r="C10" s="377">
        <v>4</v>
      </c>
      <c r="D10" s="378">
        <v>428720</v>
      </c>
      <c r="E10" s="378">
        <v>1714880</v>
      </c>
      <c r="F10" s="378">
        <v>1714880</v>
      </c>
      <c r="G10" s="379">
        <f t="shared" si="0"/>
        <v>0</v>
      </c>
    </row>
    <row r="11" spans="1:7" ht="14.4" customHeight="1">
      <c r="A11" s="496" t="s">
        <v>234</v>
      </c>
      <c r="B11" s="377"/>
      <c r="C11" s="377"/>
      <c r="D11" s="378"/>
      <c r="E11" s="379"/>
      <c r="F11" s="379"/>
      <c r="G11" s="379">
        <f>SUM(F11-E11)</f>
        <v>0</v>
      </c>
    </row>
    <row r="12" spans="1:7" ht="14.25" customHeight="1">
      <c r="A12" s="497"/>
      <c r="B12" s="377"/>
      <c r="C12" s="377"/>
      <c r="D12" s="378"/>
      <c r="E12" s="379"/>
      <c r="F12" s="379"/>
      <c r="G12" s="379">
        <f>SUM(F12-E12)</f>
        <v>0</v>
      </c>
    </row>
    <row r="13" spans="1:7" s="32" customFormat="1" ht="30" customHeight="1">
      <c r="A13" s="376" t="s">
        <v>26</v>
      </c>
      <c r="B13" s="380"/>
      <c r="C13" s="380"/>
      <c r="D13" s="381"/>
      <c r="E13" s="381">
        <f>SUM(E2:E12)</f>
        <v>432156360</v>
      </c>
      <c r="F13" s="381">
        <f>SUM(F2:F12)</f>
        <v>433559940</v>
      </c>
      <c r="G13" s="381">
        <f>SUM(G2:G12)</f>
        <v>1403580</v>
      </c>
    </row>
    <row r="14" spans="1:7" s="32" customFormat="1" ht="30" customHeight="1">
      <c r="A14" s="496" t="s">
        <v>466</v>
      </c>
      <c r="B14" s="35">
        <v>3.6</v>
      </c>
      <c r="C14" s="35">
        <v>3.6</v>
      </c>
      <c r="D14" s="36">
        <v>6990700</v>
      </c>
      <c r="E14" s="37">
        <v>25166520</v>
      </c>
      <c r="F14" s="37">
        <v>25166520</v>
      </c>
      <c r="G14" s="37">
        <f>SUM(F14-E14)</f>
        <v>0</v>
      </c>
    </row>
    <row r="15" spans="1:7" ht="23.25" customHeight="1">
      <c r="A15" s="497"/>
      <c r="B15" s="35"/>
      <c r="C15" s="35"/>
      <c r="D15" s="36"/>
      <c r="E15" s="37"/>
      <c r="F15" s="37"/>
      <c r="G15" s="37">
        <f t="shared" ref="G15:G20" si="1">SUM(F15-E15)</f>
        <v>0</v>
      </c>
    </row>
    <row r="16" spans="1:7" ht="23.25" customHeight="1">
      <c r="A16" s="496" t="s">
        <v>123</v>
      </c>
      <c r="B16" s="35">
        <v>12</v>
      </c>
      <c r="C16" s="35">
        <v>12</v>
      </c>
      <c r="D16" s="36">
        <v>5453000</v>
      </c>
      <c r="E16" s="37">
        <v>65436000</v>
      </c>
      <c r="F16" s="37">
        <v>65436000</v>
      </c>
      <c r="G16" s="37">
        <f t="shared" si="1"/>
        <v>0</v>
      </c>
    </row>
    <row r="17" spans="1:7" ht="23.25" customHeight="1">
      <c r="A17" s="497"/>
      <c r="B17" s="35"/>
      <c r="C17" s="35"/>
      <c r="D17" s="36"/>
      <c r="E17" s="37"/>
      <c r="F17" s="37"/>
      <c r="G17" s="37">
        <f t="shared" si="1"/>
        <v>0</v>
      </c>
    </row>
    <row r="18" spans="1:7" ht="23.25" customHeight="1">
      <c r="A18" s="496" t="s">
        <v>132</v>
      </c>
      <c r="B18" s="35"/>
      <c r="C18" s="35"/>
      <c r="D18" s="36"/>
      <c r="E18" s="37">
        <v>22344000</v>
      </c>
      <c r="F18" s="37">
        <v>22344000</v>
      </c>
      <c r="G18" s="37">
        <f t="shared" si="1"/>
        <v>0</v>
      </c>
    </row>
    <row r="19" spans="1:7" ht="20.25" customHeight="1">
      <c r="A19" s="497"/>
      <c r="B19" s="35"/>
      <c r="C19" s="35"/>
      <c r="D19" s="36"/>
      <c r="E19" s="37"/>
      <c r="F19" s="37"/>
      <c r="G19" s="37">
        <f t="shared" si="1"/>
        <v>0</v>
      </c>
    </row>
    <row r="20" spans="1:7" ht="30" customHeight="1">
      <c r="A20" s="39" t="s">
        <v>27</v>
      </c>
      <c r="B20" s="38"/>
      <c r="C20" s="38"/>
      <c r="D20" s="38"/>
      <c r="E20" s="38">
        <f>SUM(E14:E19)</f>
        <v>112946520</v>
      </c>
      <c r="F20" s="38">
        <f>SUM(F14:F19)</f>
        <v>112946520</v>
      </c>
      <c r="G20" s="37">
        <f t="shared" si="1"/>
        <v>0</v>
      </c>
    </row>
    <row r="22" spans="1:7" ht="23.25" customHeight="1">
      <c r="A22" s="33"/>
    </row>
  </sheetData>
  <mergeCells count="7">
    <mergeCell ref="A14:A15"/>
    <mergeCell ref="A16:A17"/>
    <mergeCell ref="A18:A19"/>
    <mergeCell ref="B1:C1"/>
    <mergeCell ref="E1:F1"/>
    <mergeCell ref="A6:A7"/>
    <mergeCell ref="A11:A12"/>
  </mergeCells>
  <phoneticPr fontId="25" type="noConversion"/>
  <pageMargins left="0.74803149606299213" right="0.74803149606299213" top="1.56953125" bottom="0.98425196850393704" header="0.51181102362204722" footer="0.51181102362204722"/>
  <pageSetup paperSize="9" scale="82" orientation="landscape" r:id="rId1"/>
  <headerFooter alignWithMargins="0">
    <oddHeader>&amp;C&amp;"Times ,Félkövér"&amp;12
1.1.1 Óvodai és bölcsődei feladat
2023. évre</oddHeader>
    <oddFooter>&amp;C&amp;8&amp;Z&amp;F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Q12"/>
  <sheetViews>
    <sheetView view="pageLayout" topLeftCell="B4" zoomScaleSheetLayoutView="100" workbookViewId="0">
      <selection activeCell="K4" sqref="K4:L4"/>
    </sheetView>
  </sheetViews>
  <sheetFormatPr defaultRowHeight="27" customHeight="1"/>
  <cols>
    <col min="1" max="1" width="38.109375" customWidth="1"/>
    <col min="2" max="2" width="8" customWidth="1"/>
    <col min="4" max="4" width="10.6640625" customWidth="1"/>
    <col min="5" max="5" width="11.88671875" customWidth="1"/>
    <col min="6" max="6" width="12" customWidth="1"/>
    <col min="7" max="7" width="8" customWidth="1"/>
    <col min="8" max="8" width="6.6640625" customWidth="1"/>
    <col min="9" max="9" width="11.33203125" customWidth="1"/>
    <col min="10" max="10" width="11.88671875" customWidth="1"/>
    <col min="11" max="11" width="7.44140625" customWidth="1"/>
    <col min="12" max="12" width="8.109375" customWidth="1"/>
    <col min="13" max="14" width="11.5546875" customWidth="1"/>
    <col min="15" max="15" width="8.6640625" customWidth="1"/>
    <col min="16" max="16" width="9.88671875" customWidth="1"/>
  </cols>
  <sheetData>
    <row r="1" spans="1:17" ht="46.5" customHeight="1" thickBot="1">
      <c r="K1" s="517" t="s">
        <v>113</v>
      </c>
      <c r="L1" s="517"/>
      <c r="M1" s="517"/>
      <c r="N1" s="517"/>
      <c r="O1" s="518"/>
      <c r="P1" s="518"/>
    </row>
    <row r="2" spans="1:17" ht="27" customHeight="1">
      <c r="A2" s="501" t="s">
        <v>13</v>
      </c>
      <c r="B2" s="503" t="s">
        <v>14</v>
      </c>
      <c r="C2" s="504"/>
      <c r="D2" s="509" t="s">
        <v>15</v>
      </c>
      <c r="E2" s="503" t="s">
        <v>66</v>
      </c>
      <c r="F2" s="504"/>
      <c r="G2" s="512" t="s">
        <v>16</v>
      </c>
      <c r="H2" s="513"/>
      <c r="I2" s="513"/>
      <c r="J2" s="513"/>
      <c r="K2" s="513"/>
      <c r="L2" s="513"/>
      <c r="M2" s="513"/>
      <c r="N2" s="514"/>
      <c r="O2" s="519" t="s">
        <v>17</v>
      </c>
      <c r="P2" s="520"/>
    </row>
    <row r="3" spans="1:17" ht="32.25" customHeight="1">
      <c r="A3" s="502"/>
      <c r="B3" s="505"/>
      <c r="C3" s="506"/>
      <c r="D3" s="510"/>
      <c r="E3" s="505"/>
      <c r="F3" s="506"/>
      <c r="G3" s="498" t="s">
        <v>107</v>
      </c>
      <c r="H3" s="523"/>
      <c r="I3" s="523"/>
      <c r="J3" s="524"/>
      <c r="K3" s="498" t="s">
        <v>18</v>
      </c>
      <c r="L3" s="525"/>
      <c r="M3" s="525"/>
      <c r="N3" s="526"/>
      <c r="O3" s="521"/>
      <c r="P3" s="522"/>
    </row>
    <row r="4" spans="1:17" ht="30" customHeight="1">
      <c r="A4" s="502"/>
      <c r="B4" s="507"/>
      <c r="C4" s="508"/>
      <c r="D4" s="511"/>
      <c r="E4" s="507"/>
      <c r="F4" s="508"/>
      <c r="G4" s="515" t="s">
        <v>19</v>
      </c>
      <c r="H4" s="516"/>
      <c r="I4" s="515" t="s">
        <v>20</v>
      </c>
      <c r="J4" s="516"/>
      <c r="K4" s="515" t="s">
        <v>450</v>
      </c>
      <c r="L4" s="527"/>
      <c r="M4" s="515" t="s">
        <v>21</v>
      </c>
      <c r="N4" s="528"/>
      <c r="O4" s="25" t="s">
        <v>12</v>
      </c>
      <c r="P4" s="26" t="s">
        <v>22</v>
      </c>
    </row>
    <row r="5" spans="1:17" ht="27" customHeight="1">
      <c r="A5" s="125" t="s">
        <v>133</v>
      </c>
      <c r="B5" s="28">
        <v>5</v>
      </c>
      <c r="C5" s="28"/>
      <c r="D5" s="225">
        <v>4843970</v>
      </c>
      <c r="E5" s="144">
        <v>24219850</v>
      </c>
      <c r="F5" s="144">
        <v>24219850</v>
      </c>
      <c r="G5" s="130"/>
      <c r="H5" s="28"/>
      <c r="I5" s="130"/>
      <c r="J5" s="28"/>
      <c r="K5" s="28">
        <v>5</v>
      </c>
      <c r="L5" s="28">
        <v>5</v>
      </c>
      <c r="M5" s="144">
        <v>24219850</v>
      </c>
      <c r="N5" s="144">
        <v>24219850</v>
      </c>
      <c r="O5" s="232">
        <v>0</v>
      </c>
      <c r="P5" s="233">
        <v>0</v>
      </c>
    </row>
    <row r="6" spans="1:17" ht="39.75" customHeight="1">
      <c r="A6" s="30" t="s">
        <v>145</v>
      </c>
      <c r="B6" s="28">
        <v>2</v>
      </c>
      <c r="C6" s="28"/>
      <c r="D6" s="225">
        <v>5128940</v>
      </c>
      <c r="E6" s="225">
        <v>10257880</v>
      </c>
      <c r="F6" s="225">
        <v>10257880</v>
      </c>
      <c r="G6" s="31"/>
      <c r="H6" s="31"/>
      <c r="I6" s="29"/>
      <c r="J6" s="29"/>
      <c r="K6" s="28">
        <v>2</v>
      </c>
      <c r="L6" s="28">
        <v>2</v>
      </c>
      <c r="M6" s="29">
        <v>10257880</v>
      </c>
      <c r="N6" s="29">
        <v>10257880</v>
      </c>
      <c r="O6" s="29">
        <v>0</v>
      </c>
      <c r="P6" s="131">
        <v>0</v>
      </c>
    </row>
    <row r="7" spans="1:17" ht="33.75" customHeight="1">
      <c r="A7" s="30" t="s">
        <v>134</v>
      </c>
      <c r="B7" s="28">
        <v>30</v>
      </c>
      <c r="C7" s="28"/>
      <c r="D7" s="225">
        <v>5439900</v>
      </c>
      <c r="E7" s="225">
        <v>163197000</v>
      </c>
      <c r="F7" s="225">
        <v>163197000</v>
      </c>
      <c r="G7" s="31">
        <v>16</v>
      </c>
      <c r="H7" s="31">
        <v>16</v>
      </c>
      <c r="I7" s="29">
        <v>87038400</v>
      </c>
      <c r="J7" s="29">
        <v>87038400</v>
      </c>
      <c r="K7" s="31">
        <v>14</v>
      </c>
      <c r="L7" s="31">
        <v>14</v>
      </c>
      <c r="M7" s="29">
        <v>76158600</v>
      </c>
      <c r="N7" s="29">
        <v>76158600</v>
      </c>
      <c r="O7" s="225">
        <v>0</v>
      </c>
      <c r="P7" s="131">
        <v>0</v>
      </c>
    </row>
    <row r="8" spans="1:17" ht="32.25" customHeight="1">
      <c r="A8" s="27" t="s">
        <v>23</v>
      </c>
      <c r="B8" s="28"/>
      <c r="C8" s="28"/>
      <c r="D8" s="29"/>
      <c r="E8" s="29">
        <v>80387000</v>
      </c>
      <c r="F8" s="29">
        <v>80387000</v>
      </c>
      <c r="G8" s="31"/>
      <c r="H8" s="31"/>
      <c r="I8" s="29">
        <v>38585760</v>
      </c>
      <c r="J8" s="29">
        <v>38585760</v>
      </c>
      <c r="K8" s="31"/>
      <c r="L8" s="31"/>
      <c r="M8" s="29">
        <v>41801240</v>
      </c>
      <c r="N8" s="29">
        <v>41801240</v>
      </c>
      <c r="O8" s="225">
        <v>0</v>
      </c>
      <c r="P8" s="231">
        <f>F8-E8</f>
        <v>0</v>
      </c>
    </row>
    <row r="9" spans="1:17" s="242" customFormat="1" ht="27" customHeight="1">
      <c r="A9" s="238" t="s">
        <v>24</v>
      </c>
      <c r="B9" s="239"/>
      <c r="C9" s="239"/>
      <c r="D9" s="240"/>
      <c r="E9" s="240">
        <f>SUM(E5:E8)</f>
        <v>278061730</v>
      </c>
      <c r="F9" s="240">
        <f>SUM(F5:F8)</f>
        <v>278061730</v>
      </c>
      <c r="G9" s="240"/>
      <c r="H9" s="240"/>
      <c r="I9" s="240">
        <f>SUM(I5:I8)</f>
        <v>125624160</v>
      </c>
      <c r="J9" s="240">
        <f>SUM(J5:J8)</f>
        <v>125624160</v>
      </c>
      <c r="K9" s="240"/>
      <c r="L9" s="240"/>
      <c r="M9" s="240">
        <f>SUM(M5:M8)</f>
        <v>152437570</v>
      </c>
      <c r="N9" s="240">
        <f>SUM(N5:N8)</f>
        <v>152437570</v>
      </c>
      <c r="O9" s="241">
        <f t="shared" ref="O9:O11" si="0">SUM(O5:O8)</f>
        <v>0</v>
      </c>
      <c r="P9" s="244">
        <f>SUM(P5:P8)</f>
        <v>0</v>
      </c>
    </row>
    <row r="10" spans="1:17" s="230" customFormat="1" ht="33.75" customHeight="1">
      <c r="A10" s="27" t="s">
        <v>122</v>
      </c>
      <c r="B10" s="28"/>
      <c r="C10" s="28"/>
      <c r="D10" s="29"/>
      <c r="E10" s="29"/>
      <c r="F10" s="29"/>
      <c r="G10" s="31"/>
      <c r="H10" s="31"/>
      <c r="I10" s="29"/>
      <c r="J10" s="29"/>
      <c r="K10" s="28"/>
      <c r="L10" s="28"/>
      <c r="M10" s="29"/>
      <c r="N10" s="29"/>
      <c r="O10" s="234">
        <f t="shared" si="0"/>
        <v>0</v>
      </c>
      <c r="P10" s="131">
        <f>F10-E10</f>
        <v>0</v>
      </c>
    </row>
    <row r="11" spans="1:17" s="141" customFormat="1" ht="33.75" customHeight="1" thickBot="1">
      <c r="A11" s="243" t="s">
        <v>225</v>
      </c>
      <c r="B11" s="235"/>
      <c r="C11" s="235"/>
      <c r="D11" s="236"/>
      <c r="E11" s="236">
        <f>SUM(E9+E10)</f>
        <v>278061730</v>
      </c>
      <c r="F11" s="236">
        <f t="shared" ref="F11:Q11" si="1">SUM(F9+F10)</f>
        <v>278061730</v>
      </c>
      <c r="G11" s="236"/>
      <c r="H11" s="236"/>
      <c r="I11" s="236">
        <f>SUM(I9+I10)</f>
        <v>125624160</v>
      </c>
      <c r="J11" s="236">
        <f>SUM(J9+J10)</f>
        <v>125624160</v>
      </c>
      <c r="K11" s="236"/>
      <c r="L11" s="236"/>
      <c r="M11" s="236">
        <f>SUM(M9+M10)</f>
        <v>152437570</v>
      </c>
      <c r="N11" s="236">
        <f>SUM(N9+N10)</f>
        <v>152437570</v>
      </c>
      <c r="O11" s="236">
        <f t="shared" si="0"/>
        <v>0</v>
      </c>
      <c r="P11" s="237">
        <f>F11-E11</f>
        <v>0</v>
      </c>
      <c r="Q11" s="176">
        <f t="shared" si="1"/>
        <v>0</v>
      </c>
    </row>
    <row r="12" spans="1:17" ht="27" customHeight="1">
      <c r="A12" t="s">
        <v>262</v>
      </c>
    </row>
  </sheetData>
  <mergeCells count="13">
    <mergeCell ref="K1:P1"/>
    <mergeCell ref="O2:P3"/>
    <mergeCell ref="G3:J3"/>
    <mergeCell ref="K3:N3"/>
    <mergeCell ref="I4:J4"/>
    <mergeCell ref="K4:L4"/>
    <mergeCell ref="M4:N4"/>
    <mergeCell ref="A2:A4"/>
    <mergeCell ref="B2:C4"/>
    <mergeCell ref="D2:D4"/>
    <mergeCell ref="E2:F4"/>
    <mergeCell ref="G2:N2"/>
    <mergeCell ref="G4:H4"/>
  </mergeCells>
  <phoneticPr fontId="25" type="noConversion"/>
  <pageMargins left="0.74803149606299213" right="0.74803149606299213" top="1.2562500000000001" bottom="0.98425196850393704" header="0.51181102362204722" footer="0.51181102362204722"/>
  <pageSetup paperSize="9" scale="70" orientation="landscape" r:id="rId1"/>
  <headerFooter alignWithMargins="0">
    <oddHeader>&amp;L
Csongrád Városi Önkormányzat&amp;C&amp;"Times,Félkövér"&amp;12
1.1.1. Normatíva elszámolás (szociális terület) 2023.</oddHeader>
    <oddFooter>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19"/>
  <sheetViews>
    <sheetView view="pageLayout" topLeftCell="A13" zoomScaleSheetLayoutView="100" workbookViewId="0">
      <selection activeCell="H4" sqref="H4"/>
    </sheetView>
  </sheetViews>
  <sheetFormatPr defaultColWidth="11.5546875" defaultRowHeight="30.75" customHeight="1"/>
  <cols>
    <col min="1" max="1" width="21.33203125" style="75" customWidth="1"/>
    <col min="2" max="2" width="10.33203125" style="75" customWidth="1"/>
    <col min="3" max="3" width="10.6640625" style="75" customWidth="1"/>
    <col min="4" max="4" width="9.88671875" style="75" customWidth="1"/>
    <col min="5" max="5" width="10.88671875" style="75" customWidth="1"/>
    <col min="6" max="6" width="12.44140625" style="75" customWidth="1"/>
    <col min="7" max="8" width="13" style="75" customWidth="1"/>
    <col min="9" max="9" width="14" style="75" customWidth="1"/>
    <col min="10" max="16384" width="11.5546875" style="75"/>
  </cols>
  <sheetData>
    <row r="1" spans="1:9" ht="43.5" customHeight="1">
      <c r="A1" s="545" t="s">
        <v>13</v>
      </c>
      <c r="B1" s="544" t="s">
        <v>59</v>
      </c>
      <c r="C1" s="544"/>
      <c r="D1" s="544" t="s">
        <v>60</v>
      </c>
      <c r="E1" s="544"/>
      <c r="F1" s="550" t="s">
        <v>116</v>
      </c>
      <c r="G1" s="514"/>
      <c r="H1" s="540" t="s">
        <v>61</v>
      </c>
      <c r="I1" s="541"/>
    </row>
    <row r="2" spans="1:9" ht="56.25" customHeight="1">
      <c r="A2" s="546"/>
      <c r="B2" s="76" t="s">
        <v>62</v>
      </c>
      <c r="C2" s="76" t="s">
        <v>2</v>
      </c>
      <c r="D2" s="76" t="s">
        <v>62</v>
      </c>
      <c r="E2" s="76" t="s">
        <v>2</v>
      </c>
      <c r="F2" s="76" t="s">
        <v>62</v>
      </c>
      <c r="G2" s="76" t="s">
        <v>2</v>
      </c>
      <c r="H2" s="76" t="s">
        <v>62</v>
      </c>
      <c r="I2" s="77" t="s">
        <v>2</v>
      </c>
    </row>
    <row r="3" spans="1:9" ht="30.75" customHeight="1">
      <c r="A3" s="78" t="s">
        <v>63</v>
      </c>
      <c r="B3" s="79">
        <v>47</v>
      </c>
      <c r="C3" s="79">
        <v>47</v>
      </c>
      <c r="D3" s="79">
        <v>0</v>
      </c>
      <c r="E3" s="79">
        <v>0</v>
      </c>
      <c r="F3" s="79">
        <v>6</v>
      </c>
      <c r="G3" s="79">
        <v>5</v>
      </c>
      <c r="H3" s="79">
        <f t="shared" ref="H3" si="0">SUM(B3+D3+F3)</f>
        <v>53</v>
      </c>
      <c r="I3" s="80">
        <f t="shared" ref="I3:I9" si="1">SUM(C3,E3,G3)</f>
        <v>52</v>
      </c>
    </row>
    <row r="4" spans="1:9" ht="30.75" customHeight="1">
      <c r="A4" s="78" t="s">
        <v>29</v>
      </c>
      <c r="B4" s="79">
        <v>333</v>
      </c>
      <c r="C4" s="79">
        <v>358</v>
      </c>
      <c r="D4" s="79">
        <v>0</v>
      </c>
      <c r="E4" s="79">
        <v>0</v>
      </c>
      <c r="F4" s="79">
        <v>37</v>
      </c>
      <c r="G4" s="79">
        <v>31</v>
      </c>
      <c r="H4" s="79">
        <f>SUM(B4+D4+F4)</f>
        <v>370</v>
      </c>
      <c r="I4" s="80">
        <f t="shared" si="1"/>
        <v>389</v>
      </c>
    </row>
    <row r="5" spans="1:9" ht="30.75" customHeight="1">
      <c r="A5" s="78" t="s">
        <v>30</v>
      </c>
      <c r="B5" s="79">
        <v>150</v>
      </c>
      <c r="C5" s="79">
        <v>133</v>
      </c>
      <c r="D5" s="79">
        <v>227</v>
      </c>
      <c r="E5" s="79">
        <v>221</v>
      </c>
      <c r="F5" s="79">
        <v>287</v>
      </c>
      <c r="G5" s="79">
        <v>290</v>
      </c>
      <c r="H5" s="79">
        <v>664</v>
      </c>
      <c r="I5" s="80">
        <f t="shared" si="1"/>
        <v>644</v>
      </c>
    </row>
    <row r="6" spans="1:9" ht="30.75" customHeight="1">
      <c r="A6" s="78" t="s">
        <v>31</v>
      </c>
      <c r="B6" s="79">
        <v>2</v>
      </c>
      <c r="C6" s="79">
        <v>0</v>
      </c>
      <c r="D6" s="79">
        <v>27</v>
      </c>
      <c r="E6" s="79">
        <v>34</v>
      </c>
      <c r="F6" s="79">
        <v>29</v>
      </c>
      <c r="G6" s="79">
        <v>36</v>
      </c>
      <c r="H6" s="79">
        <f>SUM(B6,D6,F6)</f>
        <v>58</v>
      </c>
      <c r="I6" s="80">
        <f t="shared" si="1"/>
        <v>70</v>
      </c>
    </row>
    <row r="7" spans="1:9" ht="30.75" customHeight="1">
      <c r="A7" s="78" t="s">
        <v>32</v>
      </c>
      <c r="B7" s="79">
        <v>7</v>
      </c>
      <c r="C7" s="79">
        <v>7</v>
      </c>
      <c r="D7" s="79">
        <v>10</v>
      </c>
      <c r="E7" s="79">
        <v>14</v>
      </c>
      <c r="F7" s="79">
        <v>5</v>
      </c>
      <c r="G7" s="79">
        <v>7</v>
      </c>
      <c r="H7" s="79">
        <v>22</v>
      </c>
      <c r="I7" s="80">
        <f t="shared" si="1"/>
        <v>28</v>
      </c>
    </row>
    <row r="8" spans="1:9" ht="30.75" customHeight="1">
      <c r="A8" s="78" t="s">
        <v>146</v>
      </c>
      <c r="B8" s="79">
        <v>0</v>
      </c>
      <c r="C8" s="79">
        <v>0</v>
      </c>
      <c r="D8" s="79">
        <v>0</v>
      </c>
      <c r="E8" s="79">
        <v>0</v>
      </c>
      <c r="F8" s="79">
        <v>0</v>
      </c>
      <c r="G8" s="79">
        <v>0</v>
      </c>
      <c r="H8" s="79">
        <f>SUM(B8,D8,F8)</f>
        <v>0</v>
      </c>
      <c r="I8" s="80">
        <f t="shared" si="1"/>
        <v>0</v>
      </c>
    </row>
    <row r="9" spans="1:9" ht="30.75" customHeight="1">
      <c r="A9" s="78" t="s">
        <v>33</v>
      </c>
      <c r="B9" s="79">
        <v>7</v>
      </c>
      <c r="C9" s="79">
        <v>7</v>
      </c>
      <c r="D9" s="79">
        <v>43</v>
      </c>
      <c r="E9" s="79">
        <v>53</v>
      </c>
      <c r="F9" s="79">
        <v>39</v>
      </c>
      <c r="G9" s="79">
        <v>49</v>
      </c>
      <c r="H9" s="79">
        <f>SUM(B9,D9,F9)</f>
        <v>89</v>
      </c>
      <c r="I9" s="80">
        <f t="shared" si="1"/>
        <v>109</v>
      </c>
    </row>
    <row r="10" spans="1:9" ht="30.75" customHeight="1" thickBot="1">
      <c r="A10" s="81" t="s">
        <v>61</v>
      </c>
      <c r="B10" s="82">
        <f t="shared" ref="B10:I10" si="2">SUM(B3:B9)</f>
        <v>546</v>
      </c>
      <c r="C10" s="82">
        <f t="shared" si="2"/>
        <v>552</v>
      </c>
      <c r="D10" s="82">
        <f t="shared" si="2"/>
        <v>307</v>
      </c>
      <c r="E10" s="82">
        <f t="shared" si="2"/>
        <v>322</v>
      </c>
      <c r="F10" s="82">
        <f t="shared" si="2"/>
        <v>403</v>
      </c>
      <c r="G10" s="82">
        <f t="shared" si="2"/>
        <v>418</v>
      </c>
      <c r="H10" s="82">
        <f t="shared" si="2"/>
        <v>1256</v>
      </c>
      <c r="I10" s="83">
        <f t="shared" si="2"/>
        <v>1292</v>
      </c>
    </row>
    <row r="11" spans="1:9" ht="30.75" customHeight="1">
      <c r="A11" s="84"/>
      <c r="B11" s="85"/>
      <c r="C11" s="85"/>
      <c r="D11" s="85"/>
      <c r="E11" s="85"/>
      <c r="F11" s="85"/>
      <c r="G11" s="85"/>
      <c r="H11" s="85"/>
      <c r="I11" s="85"/>
    </row>
    <row r="12" spans="1:9" ht="30.75" customHeight="1">
      <c r="A12" s="84"/>
      <c r="B12" s="85"/>
      <c r="C12" s="85"/>
      <c r="D12" s="85"/>
      <c r="E12" s="85"/>
      <c r="F12" s="85"/>
      <c r="G12" s="85"/>
      <c r="H12" s="85"/>
      <c r="I12" s="85"/>
    </row>
    <row r="13" spans="1:9" ht="30.75" customHeight="1" thickBot="1"/>
    <row r="14" spans="1:9" ht="30.75" customHeight="1">
      <c r="A14" s="545" t="s">
        <v>13</v>
      </c>
      <c r="B14" s="547" t="s">
        <v>109</v>
      </c>
      <c r="C14" s="548"/>
      <c r="D14" s="549"/>
      <c r="E14" s="542" t="s">
        <v>236</v>
      </c>
      <c r="F14" s="540" t="s">
        <v>110</v>
      </c>
      <c r="G14" s="540"/>
      <c r="H14" s="540" t="s">
        <v>111</v>
      </c>
      <c r="I14" s="541"/>
    </row>
    <row r="15" spans="1:9" ht="30.75" customHeight="1">
      <c r="A15" s="546"/>
      <c r="B15" s="76" t="s">
        <v>28</v>
      </c>
      <c r="C15" s="76" t="s">
        <v>64</v>
      </c>
      <c r="D15" s="76" t="s">
        <v>2</v>
      </c>
      <c r="E15" s="543"/>
      <c r="F15" s="76" t="s">
        <v>62</v>
      </c>
      <c r="G15" s="76" t="s">
        <v>64</v>
      </c>
      <c r="H15" s="76" t="s">
        <v>2</v>
      </c>
      <c r="I15" s="86" t="s">
        <v>65</v>
      </c>
    </row>
    <row r="16" spans="1:9" ht="42" customHeight="1">
      <c r="A16" s="87" t="s">
        <v>237</v>
      </c>
      <c r="B16" s="88">
        <v>30.68</v>
      </c>
      <c r="C16" s="88">
        <v>31.99</v>
      </c>
      <c r="D16" s="88">
        <v>31.51</v>
      </c>
      <c r="E16" s="79">
        <v>2700300</v>
      </c>
      <c r="F16" s="79">
        <v>82845204</v>
      </c>
      <c r="G16" s="79">
        <v>86382597</v>
      </c>
      <c r="H16" s="79">
        <v>85086453</v>
      </c>
      <c r="I16" s="80">
        <f>SUM(H16-G16)</f>
        <v>-1296144</v>
      </c>
    </row>
    <row r="17" spans="1:9" ht="38.25" customHeight="1">
      <c r="A17" s="87" t="s">
        <v>108</v>
      </c>
      <c r="B17" s="79">
        <v>0</v>
      </c>
      <c r="C17" s="79">
        <v>0</v>
      </c>
      <c r="D17" s="79">
        <v>0</v>
      </c>
      <c r="E17" s="79"/>
      <c r="F17" s="79">
        <v>104101980</v>
      </c>
      <c r="G17" s="79">
        <v>96814939</v>
      </c>
      <c r="H17" s="79">
        <v>96814939</v>
      </c>
      <c r="I17" s="80">
        <f>SUM(H17-G17)</f>
        <v>0</v>
      </c>
    </row>
    <row r="18" spans="1:9" ht="51.75" customHeight="1">
      <c r="A18" s="126" t="s">
        <v>117</v>
      </c>
      <c r="B18" s="127">
        <v>2722</v>
      </c>
      <c r="C18" s="127">
        <v>2799</v>
      </c>
      <c r="D18" s="127">
        <v>2833</v>
      </c>
      <c r="E18" s="127">
        <v>285</v>
      </c>
      <c r="F18" s="127">
        <v>775770</v>
      </c>
      <c r="G18" s="127">
        <v>797715</v>
      </c>
      <c r="H18" s="127">
        <v>807405</v>
      </c>
      <c r="I18" s="80">
        <f>SUM(H18-G18)</f>
        <v>9690</v>
      </c>
    </row>
    <row r="19" spans="1:9" s="92" customFormat="1" ht="30.75" customHeight="1" thickBot="1">
      <c r="A19" s="89" t="s">
        <v>61</v>
      </c>
      <c r="B19" s="90"/>
      <c r="C19" s="90"/>
      <c r="D19" s="90"/>
      <c r="E19" s="91"/>
      <c r="F19" s="91">
        <f>SUM(F16:F18)</f>
        <v>187722954</v>
      </c>
      <c r="G19" s="91">
        <f>SUM(G16:G18)</f>
        <v>183995251</v>
      </c>
      <c r="H19" s="91">
        <f>SUM(H16:H18)</f>
        <v>182708797</v>
      </c>
      <c r="I19" s="245">
        <f>SUM(H19-G19)</f>
        <v>-1286454</v>
      </c>
    </row>
  </sheetData>
  <mergeCells count="10">
    <mergeCell ref="A1:A2"/>
    <mergeCell ref="B1:C1"/>
    <mergeCell ref="A14:A15"/>
    <mergeCell ref="B14:D14"/>
    <mergeCell ref="F1:G1"/>
    <mergeCell ref="H1:I1"/>
    <mergeCell ref="H14:I14"/>
    <mergeCell ref="E14:E15"/>
    <mergeCell ref="F14:G14"/>
    <mergeCell ref="D1:E1"/>
  </mergeCells>
  <phoneticPr fontId="25" type="noConversion"/>
  <pageMargins left="0.84312500000000001" right="0.74803149606299213" top="1.5390625" bottom="0.98425196850393704" header="0.63604166666666662" footer="0.51181102362204722"/>
  <pageSetup paperSize="9" scale="75" orientation="portrait" r:id="rId1"/>
  <headerFooter alignWithMargins="0">
    <oddHeader>&amp;L
Csongrád Városi Önkormányzat&amp;C&amp;"Times,Félkövér"&amp;12 
1.1.1. Gyermek és diákétkeztetés támogatása 
2023. évre &amp;R
Adatok fő/Ft</oddHeader>
    <oddFooter>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14"/>
  <sheetViews>
    <sheetView view="pageLayout" zoomScaleSheetLayoutView="100" workbookViewId="0">
      <selection activeCell="B8" sqref="B8"/>
    </sheetView>
  </sheetViews>
  <sheetFormatPr defaultRowHeight="13.2"/>
  <cols>
    <col min="1" max="1" width="8.109375" customWidth="1"/>
    <col min="2" max="2" width="58.5546875" customWidth="1"/>
    <col min="3" max="3" width="20.5546875" customWidth="1"/>
    <col min="4" max="4" width="12.88671875" customWidth="1"/>
    <col min="5" max="5" width="13.33203125" customWidth="1"/>
    <col min="6" max="6" width="14.44140625" customWidth="1"/>
    <col min="7" max="7" width="16.33203125" customWidth="1"/>
    <col min="8" max="8" width="20" customWidth="1"/>
    <col min="9" max="9" width="20.109375" customWidth="1"/>
    <col min="10" max="10" width="18.109375" customWidth="1"/>
    <col min="11" max="11" width="21" customWidth="1"/>
  </cols>
  <sheetData>
    <row r="1" spans="1:3" ht="30.75" customHeight="1">
      <c r="A1" s="493" t="s">
        <v>263</v>
      </c>
      <c r="B1" s="494"/>
      <c r="C1" s="495"/>
    </row>
    <row r="2" spans="1:3" ht="15">
      <c r="A2" s="133"/>
      <c r="B2" s="133" t="s">
        <v>0</v>
      </c>
      <c r="C2" s="133" t="s">
        <v>22</v>
      </c>
    </row>
    <row r="3" spans="1:3" ht="15">
      <c r="A3" s="133">
        <v>1</v>
      </c>
      <c r="B3" s="133">
        <v>2</v>
      </c>
      <c r="C3" s="133">
        <v>3</v>
      </c>
    </row>
    <row r="4" spans="1:3" ht="32.25" customHeight="1">
      <c r="A4" s="479" t="s">
        <v>441</v>
      </c>
      <c r="B4" s="134" t="s">
        <v>444</v>
      </c>
      <c r="C4" s="261">
        <v>117126</v>
      </c>
    </row>
    <row r="5" spans="1:3" ht="38.25" customHeight="1">
      <c r="A5" s="479" t="s">
        <v>442</v>
      </c>
      <c r="B5" s="134" t="s">
        <v>445</v>
      </c>
      <c r="C5" s="262">
        <v>150167</v>
      </c>
    </row>
    <row r="6" spans="1:3" ht="48.6" customHeight="1">
      <c r="A6" s="479" t="s">
        <v>443</v>
      </c>
      <c r="B6" s="134" t="s">
        <v>446</v>
      </c>
      <c r="C6" s="262">
        <v>-187076</v>
      </c>
    </row>
    <row r="7" spans="1:3" ht="49.8" customHeight="1">
      <c r="A7" s="480">
        <v>13</v>
      </c>
      <c r="B7" s="134" t="s">
        <v>447</v>
      </c>
      <c r="C7" s="262">
        <v>1204368</v>
      </c>
    </row>
    <row r="8" spans="1:3" ht="46.5" customHeight="1">
      <c r="A8" s="480">
        <v>14</v>
      </c>
      <c r="B8" s="134" t="s">
        <v>448</v>
      </c>
      <c r="C8" s="262">
        <v>11668568</v>
      </c>
    </row>
    <row r="9" spans="1:3" s="128" customFormat="1" ht="76.8" customHeight="1">
      <c r="A9" s="480">
        <v>16</v>
      </c>
      <c r="B9" s="134" t="s">
        <v>469</v>
      </c>
      <c r="C9" s="262">
        <v>994474001</v>
      </c>
    </row>
    <row r="10" spans="1:3" s="141" customFormat="1" ht="30.75" customHeight="1">
      <c r="A10" s="477">
        <v>22</v>
      </c>
      <c r="B10" s="478" t="s">
        <v>265</v>
      </c>
      <c r="C10" s="263">
        <v>150167</v>
      </c>
    </row>
    <row r="11" spans="1:3" s="141" customFormat="1" ht="42" customHeight="1">
      <c r="A11" s="477">
        <v>23</v>
      </c>
      <c r="B11" s="478" t="s">
        <v>266</v>
      </c>
      <c r="C11" s="263">
        <v>150167</v>
      </c>
    </row>
    <row r="12" spans="1:3" s="141" customFormat="1" ht="42" customHeight="1">
      <c r="A12" s="477">
        <v>25</v>
      </c>
      <c r="B12" s="478" t="s">
        <v>267</v>
      </c>
      <c r="C12" s="263">
        <v>150167</v>
      </c>
    </row>
    <row r="13" spans="1:3" ht="24.6" customHeight="1">
      <c r="A13" s="477">
        <v>26</v>
      </c>
      <c r="B13" s="478" t="s">
        <v>264</v>
      </c>
      <c r="C13" s="263">
        <v>117126</v>
      </c>
    </row>
    <row r="14" spans="1:3">
      <c r="B14" s="264"/>
    </row>
  </sheetData>
  <mergeCells count="1">
    <mergeCell ref="A1:C1"/>
  </mergeCells>
  <phoneticPr fontId="25" type="noConversion"/>
  <pageMargins left="0.74803149606299213" right="0.74803149606299213" top="1.9166666666666667" bottom="0.98425196850393704" header="0.51181102362204722" footer="0.51181102362204722"/>
  <pageSetup paperSize="9" orientation="portrait" r:id="rId1"/>
  <headerFooter alignWithMargins="0">
    <oddHeader xml:space="preserve">&amp;LCsongrád Városi Önkormányzat &amp;C&amp;"Times,Félkövér"&amp;12
&amp;13 1.1.1.I. A mutatószámok, feladatmutatók
 alapján járó támogatások 
elszámolása &amp;R1.1.1.I. melléklet a ..../2024. (V...)
 önkormányzati rendelethez 
Adatok Ft-ban </oddHeader>
    <oddFooter>&amp;C&amp;8&amp;Z&amp;F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N178"/>
  <sheetViews>
    <sheetView view="pageLayout" topLeftCell="A40" zoomScale="49" zoomScaleSheetLayoutView="46" zoomScalePageLayoutView="49" workbookViewId="0">
      <selection activeCell="H65" sqref="H65"/>
    </sheetView>
  </sheetViews>
  <sheetFormatPr defaultColWidth="9.109375" defaultRowHeight="17.25" customHeight="1"/>
  <cols>
    <col min="1" max="1" width="65" style="145" customWidth="1"/>
    <col min="2" max="2" width="20" style="146" customWidth="1"/>
    <col min="3" max="3" width="21.44140625" style="146" customWidth="1"/>
    <col min="4" max="4" width="21.109375" style="146" customWidth="1"/>
    <col min="5" max="5" width="18" style="146" customWidth="1"/>
    <col min="6" max="6" width="20.21875" style="146" customWidth="1"/>
    <col min="7" max="7" width="20.44140625" style="146" customWidth="1"/>
    <col min="8" max="8" width="19.44140625" style="146" customWidth="1"/>
    <col min="9" max="9" width="19.5546875" style="146" customWidth="1"/>
    <col min="10" max="10" width="20.77734375" style="146" customWidth="1"/>
    <col min="11" max="11" width="31" style="146" customWidth="1"/>
    <col min="12" max="12" width="30.77734375" style="146" customWidth="1"/>
    <col min="13" max="13" width="27.33203125" style="146" customWidth="1"/>
    <col min="14" max="14" width="23.88671875" style="146" customWidth="1"/>
    <col min="15" max="15" width="2.88671875" style="145" customWidth="1"/>
    <col min="16" max="16384" width="9.109375" style="145"/>
  </cols>
  <sheetData>
    <row r="1" spans="1:14" ht="18.75" customHeight="1">
      <c r="A1" s="273" t="s">
        <v>0</v>
      </c>
      <c r="B1" s="481" t="s">
        <v>188</v>
      </c>
      <c r="C1" s="482"/>
      <c r="D1" s="482"/>
      <c r="E1" s="481" t="s">
        <v>187</v>
      </c>
      <c r="F1" s="482"/>
      <c r="G1" s="482"/>
      <c r="H1" s="481" t="s">
        <v>186</v>
      </c>
      <c r="I1" s="482"/>
      <c r="J1" s="482"/>
      <c r="K1" s="481" t="s">
        <v>185</v>
      </c>
      <c r="L1" s="482"/>
      <c r="M1" s="482"/>
      <c r="N1" s="483"/>
    </row>
    <row r="2" spans="1:14" s="180" customFormat="1" ht="61.5" customHeight="1">
      <c r="A2" s="274"/>
      <c r="B2" s="347" t="s">
        <v>377</v>
      </c>
      <c r="C2" s="365" t="s">
        <v>268</v>
      </c>
      <c r="D2" s="365" t="s">
        <v>376</v>
      </c>
      <c r="E2" s="347" t="s">
        <v>377</v>
      </c>
      <c r="F2" s="365" t="s">
        <v>268</v>
      </c>
      <c r="G2" s="365" t="s">
        <v>376</v>
      </c>
      <c r="H2" s="347" t="s">
        <v>377</v>
      </c>
      <c r="I2" s="365" t="s">
        <v>268</v>
      </c>
      <c r="J2" s="365" t="s">
        <v>376</v>
      </c>
      <c r="K2" s="347" t="s">
        <v>377</v>
      </c>
      <c r="L2" s="365" t="s">
        <v>268</v>
      </c>
      <c r="M2" s="365" t="s">
        <v>376</v>
      </c>
      <c r="N2" s="275" t="s">
        <v>1</v>
      </c>
    </row>
    <row r="3" spans="1:14" s="178" customFormat="1" ht="17.25" customHeight="1">
      <c r="A3" s="179">
        <v>1</v>
      </c>
      <c r="B3" s="179">
        <v>2</v>
      </c>
      <c r="C3" s="179">
        <v>3</v>
      </c>
      <c r="D3" s="179">
        <v>4</v>
      </c>
      <c r="E3" s="179">
        <v>5</v>
      </c>
      <c r="F3" s="179">
        <v>6</v>
      </c>
      <c r="G3" s="179">
        <v>7</v>
      </c>
      <c r="H3" s="179">
        <v>8</v>
      </c>
      <c r="I3" s="179">
        <v>9</v>
      </c>
      <c r="J3" s="179">
        <v>10</v>
      </c>
      <c r="K3" s="179">
        <v>11</v>
      </c>
      <c r="L3" s="179">
        <v>12</v>
      </c>
      <c r="M3" s="179">
        <v>13</v>
      </c>
      <c r="N3" s="179">
        <v>14</v>
      </c>
    </row>
    <row r="4" spans="1:14" ht="17.25" customHeight="1">
      <c r="A4" s="173" t="s">
        <v>184</v>
      </c>
      <c r="B4" s="154">
        <v>225383000</v>
      </c>
      <c r="C4" s="154">
        <v>227605079</v>
      </c>
      <c r="D4" s="154">
        <v>202457523</v>
      </c>
      <c r="E4" s="154"/>
      <c r="F4" s="154">
        <v>4972469</v>
      </c>
      <c r="G4" s="154">
        <v>4972469</v>
      </c>
      <c r="H4" s="154">
        <v>357173684</v>
      </c>
      <c r="I4" s="154">
        <v>376595413</v>
      </c>
      <c r="J4" s="154">
        <v>376595413</v>
      </c>
      <c r="K4" s="154">
        <f>SUM(B4+E4+H4)</f>
        <v>582556684</v>
      </c>
      <c r="L4" s="154">
        <f>SUM(C4+F4+I4)</f>
        <v>609172961</v>
      </c>
      <c r="M4" s="154">
        <f>SUM(D4+G4+J4)</f>
        <v>584025405</v>
      </c>
      <c r="N4" s="154">
        <f>SUM(M4/L4)*100</f>
        <v>95.871852887442913</v>
      </c>
    </row>
    <row r="5" spans="1:14" ht="17.25" customHeight="1">
      <c r="A5" s="173" t="s">
        <v>183</v>
      </c>
      <c r="B5" s="154">
        <v>47235000</v>
      </c>
      <c r="C5" s="154">
        <v>72120367</v>
      </c>
      <c r="D5" s="154">
        <v>66355227</v>
      </c>
      <c r="E5" s="154">
        <v>9496865</v>
      </c>
      <c r="F5" s="154">
        <v>9620405</v>
      </c>
      <c r="G5" s="154">
        <v>9620405</v>
      </c>
      <c r="H5" s="154">
        <v>366594516</v>
      </c>
      <c r="I5" s="154">
        <v>428865582</v>
      </c>
      <c r="J5" s="154">
        <v>428865682</v>
      </c>
      <c r="K5" s="154">
        <f t="shared" ref="K5:L11" si="0">SUM(B5+E5+H5)</f>
        <v>423326381</v>
      </c>
      <c r="L5" s="154">
        <f t="shared" si="0"/>
        <v>510606354</v>
      </c>
      <c r="M5" s="154">
        <f>SUM(D5+G5+J5)</f>
        <v>504841314</v>
      </c>
      <c r="N5" s="154">
        <f>SUM(M5/L5)*100</f>
        <v>98.870942369824093</v>
      </c>
    </row>
    <row r="6" spans="1:14" ht="17.25" customHeight="1">
      <c r="A6" s="173" t="s">
        <v>247</v>
      </c>
      <c r="B6" s="154">
        <v>9085000</v>
      </c>
      <c r="C6" s="154">
        <v>22728263</v>
      </c>
      <c r="D6" s="154">
        <v>12823997</v>
      </c>
      <c r="E6" s="154"/>
      <c r="F6" s="154">
        <v>4431709</v>
      </c>
      <c r="G6" s="154">
        <v>4431709</v>
      </c>
      <c r="H6" s="154">
        <v>475278979</v>
      </c>
      <c r="I6" s="154">
        <v>506441043</v>
      </c>
      <c r="J6" s="154">
        <v>506441043</v>
      </c>
      <c r="K6" s="154">
        <f t="shared" si="0"/>
        <v>484363979</v>
      </c>
      <c r="L6" s="154">
        <f t="shared" si="0"/>
        <v>533601015</v>
      </c>
      <c r="M6" s="154">
        <f t="shared" ref="M6:M11" si="1">SUM(D6+G6+J6)</f>
        <v>523696749</v>
      </c>
      <c r="N6" s="154">
        <f t="shared" ref="N6:N68" si="2">SUM(M6/L6)*100</f>
        <v>98.143881716566824</v>
      </c>
    </row>
    <row r="7" spans="1:14" ht="17.25" customHeight="1">
      <c r="A7" s="173" t="s">
        <v>182</v>
      </c>
      <c r="B7" s="154">
        <v>10608000</v>
      </c>
      <c r="C7" s="154">
        <v>79318873</v>
      </c>
      <c r="D7" s="154">
        <v>78664953</v>
      </c>
      <c r="E7" s="154"/>
      <c r="F7" s="154">
        <v>62004227</v>
      </c>
      <c r="G7" s="154">
        <v>62004227</v>
      </c>
      <c r="H7" s="154">
        <v>77380791</v>
      </c>
      <c r="I7" s="154">
        <v>85730712</v>
      </c>
      <c r="J7" s="154">
        <v>85730712</v>
      </c>
      <c r="K7" s="154">
        <f t="shared" si="0"/>
        <v>87988791</v>
      </c>
      <c r="L7" s="154">
        <f t="shared" si="0"/>
        <v>227053812</v>
      </c>
      <c r="M7" s="154">
        <f t="shared" si="1"/>
        <v>226399892</v>
      </c>
      <c r="N7" s="154">
        <f t="shared" si="2"/>
        <v>99.71199778843615</v>
      </c>
    </row>
    <row r="8" spans="1:14" ht="17.25" customHeight="1">
      <c r="A8" s="173" t="s">
        <v>181</v>
      </c>
      <c r="B8" s="154">
        <v>27344000</v>
      </c>
      <c r="C8" s="154">
        <v>45970929</v>
      </c>
      <c r="D8" s="154">
        <v>42403471</v>
      </c>
      <c r="E8" s="154">
        <v>3400000</v>
      </c>
      <c r="F8" s="154">
        <v>14203245</v>
      </c>
      <c r="G8" s="154">
        <v>14203245</v>
      </c>
      <c r="H8" s="154">
        <v>78501178</v>
      </c>
      <c r="I8" s="154">
        <v>116207827</v>
      </c>
      <c r="J8" s="154">
        <v>116207827</v>
      </c>
      <c r="K8" s="154">
        <f t="shared" si="0"/>
        <v>109245178</v>
      </c>
      <c r="L8" s="154">
        <f t="shared" si="0"/>
        <v>176382001</v>
      </c>
      <c r="M8" s="154">
        <f t="shared" si="1"/>
        <v>172814543</v>
      </c>
      <c r="N8" s="154">
        <f t="shared" si="2"/>
        <v>97.977425145550995</v>
      </c>
    </row>
    <row r="9" spans="1:14" s="171" customFormat="1" ht="17.25" customHeight="1">
      <c r="A9" s="173" t="s">
        <v>180</v>
      </c>
      <c r="B9" s="288">
        <v>5830000</v>
      </c>
      <c r="C9" s="288">
        <v>10312389</v>
      </c>
      <c r="D9" s="288">
        <v>9395957</v>
      </c>
      <c r="E9" s="288">
        <v>0</v>
      </c>
      <c r="F9" s="288">
        <v>6395982</v>
      </c>
      <c r="G9" s="288">
        <v>6395982</v>
      </c>
      <c r="H9" s="288">
        <v>18940000</v>
      </c>
      <c r="I9" s="288">
        <v>23282000</v>
      </c>
      <c r="J9" s="288">
        <v>23282000</v>
      </c>
      <c r="K9" s="154">
        <f t="shared" si="0"/>
        <v>24770000</v>
      </c>
      <c r="L9" s="154">
        <f t="shared" si="0"/>
        <v>39990371</v>
      </c>
      <c r="M9" s="154">
        <f t="shared" si="1"/>
        <v>39073939</v>
      </c>
      <c r="N9" s="154">
        <f t="shared" si="2"/>
        <v>97.708368346970317</v>
      </c>
    </row>
    <row r="10" spans="1:14" s="171" customFormat="1" ht="17.25" customHeight="1">
      <c r="A10" s="173" t="s">
        <v>179</v>
      </c>
      <c r="B10" s="154">
        <v>120515963</v>
      </c>
      <c r="C10" s="154">
        <v>132475083</v>
      </c>
      <c r="D10" s="154">
        <v>120885029</v>
      </c>
      <c r="E10" s="154">
        <v>643329183</v>
      </c>
      <c r="F10" s="154">
        <v>733005695</v>
      </c>
      <c r="G10" s="154">
        <v>733005695</v>
      </c>
      <c r="H10" s="154">
        <v>461425869</v>
      </c>
      <c r="I10" s="154">
        <v>556264393</v>
      </c>
      <c r="J10" s="154">
        <v>556264393</v>
      </c>
      <c r="K10" s="79">
        <f t="shared" si="0"/>
        <v>1225271015</v>
      </c>
      <c r="L10" s="79">
        <f t="shared" si="0"/>
        <v>1421745171</v>
      </c>
      <c r="M10" s="79">
        <f t="shared" si="1"/>
        <v>1410155117</v>
      </c>
      <c r="N10" s="79">
        <f t="shared" si="2"/>
        <v>99.184800888625631</v>
      </c>
    </row>
    <row r="11" spans="1:14" s="171" customFormat="1" ht="20.25" customHeight="1">
      <c r="A11" s="174" t="s">
        <v>375</v>
      </c>
      <c r="B11" s="154">
        <v>73795000</v>
      </c>
      <c r="C11" s="154">
        <v>84755770</v>
      </c>
      <c r="D11" s="154">
        <v>86592733</v>
      </c>
      <c r="E11" s="164"/>
      <c r="F11" s="154">
        <v>231999</v>
      </c>
      <c r="G11" s="154">
        <v>231999</v>
      </c>
      <c r="H11" s="154">
        <v>200713586</v>
      </c>
      <c r="I11" s="154">
        <v>257930145</v>
      </c>
      <c r="J11" s="154">
        <v>257930145</v>
      </c>
      <c r="K11" s="79">
        <f t="shared" si="0"/>
        <v>274508586</v>
      </c>
      <c r="L11" s="79">
        <f t="shared" si="0"/>
        <v>342917914</v>
      </c>
      <c r="M11" s="79">
        <f t="shared" si="1"/>
        <v>344754877</v>
      </c>
      <c r="N11" s="79">
        <f t="shared" si="2"/>
        <v>100.53568592511617</v>
      </c>
    </row>
    <row r="12" spans="1:14" s="171" customFormat="1" ht="17.25" customHeight="1">
      <c r="A12" s="173" t="s">
        <v>178</v>
      </c>
      <c r="B12" s="172">
        <f t="shared" ref="B12:J12" si="3">SUM(B4:B11)</f>
        <v>519795963</v>
      </c>
      <c r="C12" s="172">
        <f t="shared" si="3"/>
        <v>675286753</v>
      </c>
      <c r="D12" s="172">
        <f t="shared" si="3"/>
        <v>619578890</v>
      </c>
      <c r="E12" s="172">
        <f t="shared" si="3"/>
        <v>656226048</v>
      </c>
      <c r="F12" s="172">
        <f t="shared" si="3"/>
        <v>834865731</v>
      </c>
      <c r="G12" s="172">
        <f t="shared" si="3"/>
        <v>834865731</v>
      </c>
      <c r="H12" s="172">
        <f t="shared" si="3"/>
        <v>2036008603</v>
      </c>
      <c r="I12" s="172">
        <f t="shared" si="3"/>
        <v>2351317115</v>
      </c>
      <c r="J12" s="172">
        <f t="shared" si="3"/>
        <v>2351317215</v>
      </c>
      <c r="K12" s="154">
        <f t="shared" ref="K12:K43" si="4">SUM(B12+E12+H12)</f>
        <v>3212030614</v>
      </c>
      <c r="L12" s="172">
        <f>SUM(L4:L11)</f>
        <v>3861469599</v>
      </c>
      <c r="M12" s="172">
        <f>SUM(M4:M11)</f>
        <v>3805761836</v>
      </c>
      <c r="N12" s="154">
        <f t="shared" si="2"/>
        <v>98.557342960451464</v>
      </c>
    </row>
    <row r="13" spans="1:14" ht="17.25" customHeight="1">
      <c r="A13" s="170" t="s">
        <v>177</v>
      </c>
      <c r="B13" s="154"/>
      <c r="C13" s="154"/>
      <c r="D13" s="154"/>
      <c r="E13" s="164"/>
      <c r="F13" s="154"/>
      <c r="G13" s="154"/>
      <c r="H13" s="154"/>
      <c r="I13" s="154"/>
      <c r="J13" s="154"/>
      <c r="K13" s="154">
        <f t="shared" si="4"/>
        <v>0</v>
      </c>
      <c r="L13" s="154">
        <f t="shared" ref="L13:L56" si="5">SUM(C13+F13+I13)</f>
        <v>0</v>
      </c>
      <c r="M13" s="154">
        <f t="shared" ref="M13:M56" si="6">SUM(D13+G13+J13)</f>
        <v>0</v>
      </c>
      <c r="N13" s="154"/>
    </row>
    <row r="14" spans="1:14" s="168" customFormat="1" ht="30.75" customHeight="1">
      <c r="A14" s="169" t="s">
        <v>176</v>
      </c>
      <c r="B14" s="154"/>
      <c r="C14" s="154"/>
      <c r="D14" s="154"/>
      <c r="E14" s="276"/>
      <c r="F14" s="154"/>
      <c r="G14" s="154"/>
      <c r="H14" s="154">
        <v>57324110</v>
      </c>
      <c r="I14" s="154">
        <v>57997345</v>
      </c>
      <c r="J14" s="154">
        <v>57997345</v>
      </c>
      <c r="K14" s="154">
        <f t="shared" si="4"/>
        <v>57324110</v>
      </c>
      <c r="L14" s="154">
        <f t="shared" si="5"/>
        <v>57997345</v>
      </c>
      <c r="M14" s="154">
        <f t="shared" si="6"/>
        <v>57997345</v>
      </c>
      <c r="N14" s="154">
        <f t="shared" si="2"/>
        <v>100</v>
      </c>
    </row>
    <row r="15" spans="1:14" ht="25.5" customHeight="1">
      <c r="A15" s="159" t="s">
        <v>175</v>
      </c>
      <c r="B15" s="158">
        <v>1250000000</v>
      </c>
      <c r="C15" s="158">
        <v>1866302019</v>
      </c>
      <c r="D15" s="158">
        <v>2049871925</v>
      </c>
      <c r="E15" s="164"/>
      <c r="F15" s="158"/>
      <c r="G15" s="158"/>
      <c r="H15" s="158"/>
      <c r="I15" s="154"/>
      <c r="J15" s="154"/>
      <c r="K15" s="154">
        <f t="shared" si="4"/>
        <v>1250000000</v>
      </c>
      <c r="L15" s="154">
        <f t="shared" si="5"/>
        <v>1866302019</v>
      </c>
      <c r="M15" s="154">
        <f t="shared" si="6"/>
        <v>2049871925</v>
      </c>
      <c r="N15" s="154">
        <f t="shared" si="2"/>
        <v>109.83602354448291</v>
      </c>
    </row>
    <row r="16" spans="1:14" ht="21" customHeight="1">
      <c r="A16" s="159" t="s">
        <v>174</v>
      </c>
      <c r="B16" s="158"/>
      <c r="C16" s="158"/>
      <c r="D16" s="158"/>
      <c r="E16" s="164"/>
      <c r="F16" s="158"/>
      <c r="G16" s="158"/>
      <c r="H16" s="158"/>
      <c r="I16" s="154"/>
      <c r="J16" s="167"/>
      <c r="K16" s="154">
        <f t="shared" si="4"/>
        <v>0</v>
      </c>
      <c r="L16" s="154">
        <f t="shared" si="5"/>
        <v>0</v>
      </c>
      <c r="M16" s="154">
        <f t="shared" si="6"/>
        <v>0</v>
      </c>
      <c r="N16" s="154"/>
    </row>
    <row r="17" spans="1:14" ht="24.75" customHeight="1">
      <c r="A17" s="166" t="s">
        <v>173</v>
      </c>
      <c r="B17" s="407">
        <v>390700000</v>
      </c>
      <c r="C17" s="407">
        <v>397626992</v>
      </c>
      <c r="D17" s="407">
        <v>409960490</v>
      </c>
      <c r="E17" s="408">
        <v>10000000</v>
      </c>
      <c r="F17" s="408">
        <v>109400361</v>
      </c>
      <c r="G17" s="408">
        <v>44805000</v>
      </c>
      <c r="H17" s="407"/>
      <c r="I17" s="175">
        <v>363725675</v>
      </c>
      <c r="J17" s="175">
        <v>209040436</v>
      </c>
      <c r="K17" s="154">
        <f t="shared" si="4"/>
        <v>400700000</v>
      </c>
      <c r="L17" s="154">
        <f t="shared" si="5"/>
        <v>870753028</v>
      </c>
      <c r="M17" s="154">
        <f t="shared" si="6"/>
        <v>663805926</v>
      </c>
      <c r="N17" s="154">
        <f t="shared" si="2"/>
        <v>76.233547820634158</v>
      </c>
    </row>
    <row r="18" spans="1:14" ht="23.25" customHeight="1">
      <c r="A18" s="159" t="s">
        <v>172</v>
      </c>
      <c r="B18" s="160">
        <v>1475645896</v>
      </c>
      <c r="C18" s="160">
        <v>2099051908</v>
      </c>
      <c r="D18" s="160">
        <v>2100834972</v>
      </c>
      <c r="E18" s="164"/>
      <c r="F18" s="158"/>
      <c r="G18" s="158"/>
      <c r="H18" s="160"/>
      <c r="I18" s="154"/>
      <c r="J18" s="154"/>
      <c r="K18" s="154">
        <f t="shared" si="4"/>
        <v>1475645896</v>
      </c>
      <c r="L18" s="154">
        <f t="shared" si="5"/>
        <v>2099051908</v>
      </c>
      <c r="M18" s="154">
        <f t="shared" si="6"/>
        <v>2100834972</v>
      </c>
      <c r="N18" s="154">
        <f t="shared" si="2"/>
        <v>100.0849461603691</v>
      </c>
    </row>
    <row r="19" spans="1:14" ht="25.5" customHeight="1">
      <c r="A19" s="159" t="s">
        <v>269</v>
      </c>
      <c r="B19" s="160">
        <v>11454723</v>
      </c>
      <c r="C19" s="160"/>
      <c r="D19" s="160"/>
      <c r="E19" s="164"/>
      <c r="F19" s="158"/>
      <c r="G19" s="158"/>
      <c r="H19" s="160"/>
      <c r="I19" s="154"/>
      <c r="J19" s="154"/>
      <c r="K19" s="154">
        <f t="shared" si="4"/>
        <v>11454723</v>
      </c>
      <c r="L19" s="154">
        <f t="shared" si="5"/>
        <v>0</v>
      </c>
      <c r="M19" s="154">
        <f t="shared" si="6"/>
        <v>0</v>
      </c>
      <c r="N19" s="154"/>
    </row>
    <row r="20" spans="1:14" ht="25.5" customHeight="1">
      <c r="A20" s="159" t="s">
        <v>362</v>
      </c>
      <c r="B20" s="160">
        <v>299786182</v>
      </c>
      <c r="C20" s="160"/>
      <c r="D20" s="160"/>
      <c r="E20" s="164"/>
      <c r="F20" s="158"/>
      <c r="G20" s="158"/>
      <c r="H20" s="160"/>
      <c r="I20" s="154"/>
      <c r="J20" s="154"/>
      <c r="K20" s="154">
        <f t="shared" si="4"/>
        <v>299786182</v>
      </c>
      <c r="L20" s="154">
        <f t="shared" si="5"/>
        <v>0</v>
      </c>
      <c r="M20" s="154">
        <f t="shared" si="6"/>
        <v>0</v>
      </c>
      <c r="N20" s="154"/>
    </row>
    <row r="21" spans="1:14" ht="30" customHeight="1">
      <c r="A21" s="159" t="s">
        <v>363</v>
      </c>
      <c r="B21" s="160">
        <v>11500000</v>
      </c>
      <c r="C21" s="160"/>
      <c r="D21" s="160"/>
      <c r="E21" s="164"/>
      <c r="F21" s="158"/>
      <c r="G21" s="158"/>
      <c r="H21" s="160"/>
      <c r="I21" s="154"/>
      <c r="J21" s="154"/>
      <c r="K21" s="154">
        <f t="shared" si="4"/>
        <v>11500000</v>
      </c>
      <c r="L21" s="154">
        <f t="shared" si="5"/>
        <v>0</v>
      </c>
      <c r="M21" s="154">
        <f t="shared" si="6"/>
        <v>0</v>
      </c>
      <c r="N21" s="154"/>
    </row>
    <row r="22" spans="1:14" ht="21" customHeight="1">
      <c r="A22" s="159" t="s">
        <v>364</v>
      </c>
      <c r="B22" s="160">
        <v>15426331</v>
      </c>
      <c r="C22" s="160"/>
      <c r="D22" s="160"/>
      <c r="E22" s="164"/>
      <c r="F22" s="158"/>
      <c r="G22" s="158"/>
      <c r="H22" s="160"/>
      <c r="I22" s="154"/>
      <c r="J22" s="154"/>
      <c r="K22" s="154">
        <f t="shared" si="4"/>
        <v>15426331</v>
      </c>
      <c r="L22" s="154">
        <f t="shared" si="5"/>
        <v>0</v>
      </c>
      <c r="M22" s="154">
        <f t="shared" si="6"/>
        <v>0</v>
      </c>
      <c r="N22" s="154"/>
    </row>
    <row r="23" spans="1:14" ht="21" customHeight="1">
      <c r="A23" s="441" t="s">
        <v>355</v>
      </c>
      <c r="B23" s="160"/>
      <c r="C23" s="160"/>
      <c r="D23" s="160"/>
      <c r="E23" s="164"/>
      <c r="F23" s="158"/>
      <c r="G23" s="158">
        <v>6445712</v>
      </c>
      <c r="H23" s="160"/>
      <c r="I23" s="154"/>
      <c r="J23" s="154"/>
      <c r="K23" s="154">
        <f t="shared" si="4"/>
        <v>0</v>
      </c>
      <c r="L23" s="154">
        <f t="shared" si="5"/>
        <v>0</v>
      </c>
      <c r="M23" s="154">
        <f t="shared" si="6"/>
        <v>6445712</v>
      </c>
      <c r="N23" s="154"/>
    </row>
    <row r="24" spans="1:14" ht="21" customHeight="1">
      <c r="A24" s="159" t="s">
        <v>171</v>
      </c>
      <c r="B24" s="160"/>
      <c r="C24" s="160"/>
      <c r="D24" s="160"/>
      <c r="E24" s="164"/>
      <c r="F24" s="160"/>
      <c r="G24" s="160"/>
      <c r="H24" s="154">
        <v>10000000</v>
      </c>
      <c r="I24" s="154">
        <v>10000000</v>
      </c>
      <c r="J24" s="154">
        <v>9461258</v>
      </c>
      <c r="K24" s="154">
        <f t="shared" si="4"/>
        <v>10000000</v>
      </c>
      <c r="L24" s="154">
        <f t="shared" si="5"/>
        <v>10000000</v>
      </c>
      <c r="M24" s="154">
        <f t="shared" si="6"/>
        <v>9461258</v>
      </c>
      <c r="N24" s="154">
        <f t="shared" si="2"/>
        <v>94.612580000000008</v>
      </c>
    </row>
    <row r="25" spans="1:14" ht="24.75" customHeight="1">
      <c r="A25" s="159" t="s">
        <v>170</v>
      </c>
      <c r="B25" s="158"/>
      <c r="C25" s="158"/>
      <c r="D25" s="158"/>
      <c r="E25" s="158">
        <v>7000000</v>
      </c>
      <c r="F25" s="158">
        <v>7000000</v>
      </c>
      <c r="G25" s="158">
        <v>8391104</v>
      </c>
      <c r="H25" s="154">
        <v>3000000</v>
      </c>
      <c r="I25" s="154">
        <v>3000000</v>
      </c>
      <c r="J25" s="154">
        <v>458896</v>
      </c>
      <c r="K25" s="154">
        <f t="shared" si="4"/>
        <v>10000000</v>
      </c>
      <c r="L25" s="154">
        <f t="shared" si="5"/>
        <v>10000000</v>
      </c>
      <c r="M25" s="154">
        <f t="shared" si="6"/>
        <v>8850000</v>
      </c>
      <c r="N25" s="154">
        <f t="shared" si="2"/>
        <v>88.5</v>
      </c>
    </row>
    <row r="26" spans="1:14" ht="22.5" customHeight="1">
      <c r="A26" s="159" t="s">
        <v>169</v>
      </c>
      <c r="B26" s="158"/>
      <c r="C26" s="158"/>
      <c r="D26" s="158">
        <v>2111579</v>
      </c>
      <c r="E26" s="164"/>
      <c r="F26" s="158"/>
      <c r="G26" s="158"/>
      <c r="H26" s="154">
        <v>185665218</v>
      </c>
      <c r="I26" s="154">
        <v>259359743</v>
      </c>
      <c r="J26" s="154">
        <v>257248164</v>
      </c>
      <c r="K26" s="154">
        <f t="shared" si="4"/>
        <v>185665218</v>
      </c>
      <c r="L26" s="154">
        <f t="shared" si="5"/>
        <v>259359743</v>
      </c>
      <c r="M26" s="154">
        <f t="shared" si="6"/>
        <v>259359743</v>
      </c>
      <c r="N26" s="154">
        <f t="shared" si="2"/>
        <v>100</v>
      </c>
    </row>
    <row r="27" spans="1:14" ht="24" customHeight="1">
      <c r="A27" s="159" t="s">
        <v>270</v>
      </c>
      <c r="B27" s="158"/>
      <c r="C27" s="158"/>
      <c r="D27" s="158"/>
      <c r="E27" s="79">
        <v>8181500</v>
      </c>
      <c r="F27" s="158">
        <v>15453200</v>
      </c>
      <c r="G27" s="158">
        <v>15453200</v>
      </c>
      <c r="H27" s="158">
        <v>1120000</v>
      </c>
      <c r="I27" s="154">
        <v>1120000</v>
      </c>
      <c r="J27" s="154">
        <v>727542</v>
      </c>
      <c r="K27" s="154">
        <f t="shared" si="4"/>
        <v>9301500</v>
      </c>
      <c r="L27" s="154">
        <f t="shared" si="5"/>
        <v>16573200</v>
      </c>
      <c r="M27" s="154">
        <f t="shared" si="6"/>
        <v>16180742</v>
      </c>
      <c r="N27" s="154">
        <f t="shared" si="2"/>
        <v>97.631972099534195</v>
      </c>
    </row>
    <row r="28" spans="1:14" ht="24.75" customHeight="1">
      <c r="A28" s="159" t="s">
        <v>168</v>
      </c>
      <c r="B28" s="158"/>
      <c r="C28" s="158"/>
      <c r="D28" s="158"/>
      <c r="E28" s="164"/>
      <c r="F28" s="158"/>
      <c r="G28" s="158"/>
      <c r="H28" s="154">
        <v>1067000</v>
      </c>
      <c r="I28" s="154">
        <v>1067000</v>
      </c>
      <c r="J28" s="154">
        <v>533502</v>
      </c>
      <c r="K28" s="154">
        <f t="shared" si="4"/>
        <v>1067000</v>
      </c>
      <c r="L28" s="154">
        <f t="shared" si="5"/>
        <v>1067000</v>
      </c>
      <c r="M28" s="154">
        <f t="shared" si="6"/>
        <v>533502</v>
      </c>
      <c r="N28" s="154">
        <f t="shared" si="2"/>
        <v>50.000187441424558</v>
      </c>
    </row>
    <row r="29" spans="1:14" ht="25.5" customHeight="1">
      <c r="A29" s="159" t="s">
        <v>167</v>
      </c>
      <c r="B29" s="158"/>
      <c r="C29" s="158"/>
      <c r="D29" s="158"/>
      <c r="E29" s="164"/>
      <c r="F29" s="158"/>
      <c r="G29" s="158"/>
      <c r="H29" s="158"/>
      <c r="I29" s="154">
        <v>591320</v>
      </c>
      <c r="J29" s="154">
        <v>591320</v>
      </c>
      <c r="K29" s="154">
        <f t="shared" si="4"/>
        <v>0</v>
      </c>
      <c r="L29" s="154">
        <f t="shared" si="5"/>
        <v>591320</v>
      </c>
      <c r="M29" s="154">
        <f t="shared" si="6"/>
        <v>591320</v>
      </c>
      <c r="N29" s="154">
        <f t="shared" si="2"/>
        <v>100</v>
      </c>
    </row>
    <row r="30" spans="1:14" ht="26.25" customHeight="1">
      <c r="A30" s="159" t="s">
        <v>365</v>
      </c>
      <c r="B30" s="158"/>
      <c r="C30" s="158"/>
      <c r="D30" s="158"/>
      <c r="E30" s="164"/>
      <c r="F30" s="158"/>
      <c r="G30" s="158"/>
      <c r="H30" s="158"/>
      <c r="I30" s="154">
        <v>1650</v>
      </c>
      <c r="J30" s="154">
        <v>1650</v>
      </c>
      <c r="K30" s="154">
        <f t="shared" si="4"/>
        <v>0</v>
      </c>
      <c r="L30" s="154">
        <f t="shared" si="5"/>
        <v>1650</v>
      </c>
      <c r="M30" s="154">
        <f t="shared" si="6"/>
        <v>1650</v>
      </c>
      <c r="N30" s="154">
        <f t="shared" si="2"/>
        <v>100</v>
      </c>
    </row>
    <row r="31" spans="1:14" ht="26.25" customHeight="1">
      <c r="A31" s="159" t="s">
        <v>366</v>
      </c>
      <c r="B31" s="158"/>
      <c r="C31" s="158"/>
      <c r="D31" s="158"/>
      <c r="E31" s="164"/>
      <c r="F31" s="158"/>
      <c r="G31" s="158"/>
      <c r="H31" s="154"/>
      <c r="I31" s="154"/>
      <c r="J31" s="154"/>
      <c r="K31" s="154">
        <f t="shared" si="4"/>
        <v>0</v>
      </c>
      <c r="L31" s="154">
        <f t="shared" si="5"/>
        <v>0</v>
      </c>
      <c r="M31" s="154">
        <f t="shared" si="6"/>
        <v>0</v>
      </c>
      <c r="N31" s="154"/>
    </row>
    <row r="32" spans="1:14" ht="26.25" customHeight="1">
      <c r="A32" s="159" t="s">
        <v>159</v>
      </c>
      <c r="B32" s="158"/>
      <c r="C32" s="158"/>
      <c r="D32" s="158"/>
      <c r="E32" s="164"/>
      <c r="F32" s="158">
        <v>29189059</v>
      </c>
      <c r="G32" s="158">
        <v>29189059</v>
      </c>
      <c r="H32" s="158"/>
      <c r="I32" s="154">
        <v>4549640</v>
      </c>
      <c r="J32" s="154">
        <v>466248</v>
      </c>
      <c r="K32" s="154">
        <f t="shared" si="4"/>
        <v>0</v>
      </c>
      <c r="L32" s="154">
        <f t="shared" si="5"/>
        <v>33738699</v>
      </c>
      <c r="M32" s="154">
        <f t="shared" si="6"/>
        <v>29655307</v>
      </c>
      <c r="N32" s="154">
        <f t="shared" si="2"/>
        <v>87.897008121148957</v>
      </c>
    </row>
    <row r="33" spans="1:14" ht="33" customHeight="1">
      <c r="A33" s="159" t="s">
        <v>396</v>
      </c>
      <c r="B33" s="158"/>
      <c r="C33" s="158"/>
      <c r="D33" s="158"/>
      <c r="E33" s="164"/>
      <c r="F33" s="158"/>
      <c r="G33" s="158">
        <v>66739109</v>
      </c>
      <c r="H33" s="154">
        <v>10500000</v>
      </c>
      <c r="I33" s="154">
        <v>26514242</v>
      </c>
      <c r="J33" s="154"/>
      <c r="K33" s="154">
        <f t="shared" si="4"/>
        <v>10500000</v>
      </c>
      <c r="L33" s="154">
        <f t="shared" si="5"/>
        <v>26514242</v>
      </c>
      <c r="M33" s="154">
        <f t="shared" si="6"/>
        <v>66739109</v>
      </c>
      <c r="N33" s="154">
        <f t="shared" si="2"/>
        <v>251.7104166130791</v>
      </c>
    </row>
    <row r="34" spans="1:14" ht="19.8" customHeight="1">
      <c r="A34" s="159" t="s">
        <v>271</v>
      </c>
      <c r="B34" s="158"/>
      <c r="C34" s="158"/>
      <c r="D34" s="158"/>
      <c r="E34" s="164"/>
      <c r="F34" s="158"/>
      <c r="G34" s="158"/>
      <c r="H34" s="154">
        <v>640000</v>
      </c>
      <c r="I34" s="154">
        <v>660000</v>
      </c>
      <c r="J34" s="154">
        <v>660000</v>
      </c>
      <c r="K34" s="154">
        <f t="shared" si="4"/>
        <v>640000</v>
      </c>
      <c r="L34" s="154">
        <f t="shared" si="5"/>
        <v>660000</v>
      </c>
      <c r="M34" s="154">
        <f t="shared" si="6"/>
        <v>660000</v>
      </c>
      <c r="N34" s="154">
        <f t="shared" si="2"/>
        <v>100</v>
      </c>
    </row>
    <row r="35" spans="1:14" ht="18.600000000000001" customHeight="1">
      <c r="A35" s="159" t="s">
        <v>367</v>
      </c>
      <c r="B35" s="158"/>
      <c r="C35" s="158"/>
      <c r="D35" s="158"/>
      <c r="E35" s="164"/>
      <c r="F35" s="158"/>
      <c r="G35" s="158"/>
      <c r="H35" s="154">
        <v>360000</v>
      </c>
      <c r="I35" s="154">
        <v>824338</v>
      </c>
      <c r="J35" s="154">
        <v>824338</v>
      </c>
      <c r="K35" s="154">
        <f t="shared" si="4"/>
        <v>360000</v>
      </c>
      <c r="L35" s="154">
        <f t="shared" si="5"/>
        <v>824338</v>
      </c>
      <c r="M35" s="154">
        <f t="shared" si="6"/>
        <v>824338</v>
      </c>
      <c r="N35" s="154">
        <f t="shared" si="2"/>
        <v>100</v>
      </c>
    </row>
    <row r="36" spans="1:14" ht="21" customHeight="1">
      <c r="A36" s="166" t="s">
        <v>166</v>
      </c>
      <c r="B36" s="158"/>
      <c r="C36" s="158"/>
      <c r="D36" s="158"/>
      <c r="E36" s="164"/>
      <c r="F36" s="158">
        <v>6255000</v>
      </c>
      <c r="G36" s="158">
        <v>7162500</v>
      </c>
      <c r="H36" s="154">
        <v>3453768</v>
      </c>
      <c r="I36" s="154">
        <v>19242531</v>
      </c>
      <c r="J36" s="154">
        <v>15673802</v>
      </c>
      <c r="K36" s="154">
        <f t="shared" si="4"/>
        <v>3453768</v>
      </c>
      <c r="L36" s="154">
        <f t="shared" si="5"/>
        <v>25497531</v>
      </c>
      <c r="M36" s="154">
        <f t="shared" si="6"/>
        <v>22836302</v>
      </c>
      <c r="N36" s="154">
        <f t="shared" si="2"/>
        <v>89.562797276332361</v>
      </c>
    </row>
    <row r="37" spans="1:14" ht="17.25" customHeight="1">
      <c r="A37" s="159" t="s">
        <v>165</v>
      </c>
      <c r="B37" s="158"/>
      <c r="C37" s="158"/>
      <c r="D37" s="158">
        <v>46500</v>
      </c>
      <c r="E37" s="164"/>
      <c r="F37" s="158"/>
      <c r="G37" s="158"/>
      <c r="H37" s="154">
        <v>3000000</v>
      </c>
      <c r="I37" s="154">
        <v>6262717</v>
      </c>
      <c r="J37" s="154">
        <v>6216217</v>
      </c>
      <c r="K37" s="154">
        <f t="shared" si="4"/>
        <v>3000000</v>
      </c>
      <c r="L37" s="154">
        <f t="shared" si="5"/>
        <v>6262717</v>
      </c>
      <c r="M37" s="154">
        <f t="shared" si="6"/>
        <v>6262717</v>
      </c>
      <c r="N37" s="154">
        <f t="shared" si="2"/>
        <v>100</v>
      </c>
    </row>
    <row r="38" spans="1:14" ht="22.5" customHeight="1">
      <c r="A38" s="159" t="s">
        <v>164</v>
      </c>
      <c r="B38" s="158"/>
      <c r="C38" s="158"/>
      <c r="D38" s="158"/>
      <c r="E38" s="164"/>
      <c r="F38" s="158"/>
      <c r="G38" s="158"/>
      <c r="H38" s="154">
        <v>38986540</v>
      </c>
      <c r="I38" s="154">
        <v>13737010</v>
      </c>
      <c r="J38" s="154">
        <v>9193860</v>
      </c>
      <c r="K38" s="154">
        <f t="shared" si="4"/>
        <v>38986540</v>
      </c>
      <c r="L38" s="154">
        <f t="shared" si="5"/>
        <v>13737010</v>
      </c>
      <c r="M38" s="154">
        <f t="shared" si="6"/>
        <v>9193860</v>
      </c>
      <c r="N38" s="154">
        <f t="shared" si="2"/>
        <v>66.927664753829248</v>
      </c>
    </row>
    <row r="39" spans="1:14" ht="31.5" customHeight="1">
      <c r="A39" s="159" t="s">
        <v>163</v>
      </c>
      <c r="B39" s="158"/>
      <c r="C39" s="158"/>
      <c r="D39" s="158"/>
      <c r="E39" s="164"/>
      <c r="F39" s="158"/>
      <c r="G39" s="158"/>
      <c r="H39" s="154">
        <v>120000</v>
      </c>
      <c r="I39" s="154">
        <v>409675</v>
      </c>
      <c r="J39" s="154">
        <v>31750</v>
      </c>
      <c r="K39" s="154">
        <f t="shared" si="4"/>
        <v>120000</v>
      </c>
      <c r="L39" s="154">
        <f t="shared" si="5"/>
        <v>409675</v>
      </c>
      <c r="M39" s="154">
        <f t="shared" si="6"/>
        <v>31750</v>
      </c>
      <c r="N39" s="154">
        <f t="shared" si="2"/>
        <v>7.7500457679868182</v>
      </c>
    </row>
    <row r="40" spans="1:14" ht="22.5" customHeight="1">
      <c r="A40" s="159" t="s">
        <v>272</v>
      </c>
      <c r="B40" s="158"/>
      <c r="C40" s="158"/>
      <c r="D40" s="158"/>
      <c r="E40" s="164"/>
      <c r="F40" s="158"/>
      <c r="G40" s="158"/>
      <c r="H40" s="158">
        <v>21000000</v>
      </c>
      <c r="I40" s="154">
        <v>41693336</v>
      </c>
      <c r="J40" s="154">
        <v>41693336</v>
      </c>
      <c r="K40" s="154">
        <f t="shared" si="4"/>
        <v>21000000</v>
      </c>
      <c r="L40" s="154">
        <f t="shared" si="5"/>
        <v>41693336</v>
      </c>
      <c r="M40" s="154">
        <f t="shared" si="6"/>
        <v>41693336</v>
      </c>
      <c r="N40" s="154">
        <f t="shared" si="2"/>
        <v>100</v>
      </c>
    </row>
    <row r="41" spans="1:14" ht="21.75" customHeight="1">
      <c r="A41" s="159" t="s">
        <v>162</v>
      </c>
      <c r="B41" s="158"/>
      <c r="C41" s="158"/>
      <c r="D41" s="158">
        <v>469458</v>
      </c>
      <c r="E41" s="164"/>
      <c r="F41" s="158"/>
      <c r="G41" s="158"/>
      <c r="H41" s="158">
        <v>45300000</v>
      </c>
      <c r="I41" s="154">
        <v>48711604</v>
      </c>
      <c r="J41" s="154">
        <v>48318346</v>
      </c>
      <c r="K41" s="154">
        <f t="shared" si="4"/>
        <v>45300000</v>
      </c>
      <c r="L41" s="154">
        <f t="shared" si="5"/>
        <v>48711604</v>
      </c>
      <c r="M41" s="154">
        <f t="shared" si="6"/>
        <v>48787804</v>
      </c>
      <c r="N41" s="154">
        <f t="shared" si="2"/>
        <v>100.15643089888809</v>
      </c>
    </row>
    <row r="42" spans="1:14" ht="32.25" customHeight="1">
      <c r="A42" s="159" t="s">
        <v>161</v>
      </c>
      <c r="B42" s="158"/>
      <c r="C42" s="158"/>
      <c r="D42" s="158">
        <v>100000</v>
      </c>
      <c r="E42" s="164"/>
      <c r="F42" s="158"/>
      <c r="G42" s="158"/>
      <c r="H42" s="154">
        <v>2100000</v>
      </c>
      <c r="I42" s="154">
        <v>2100000</v>
      </c>
      <c r="J42" s="154">
        <v>500000</v>
      </c>
      <c r="K42" s="154">
        <f t="shared" si="4"/>
        <v>2100000</v>
      </c>
      <c r="L42" s="154">
        <f t="shared" si="5"/>
        <v>2100000</v>
      </c>
      <c r="M42" s="154">
        <f t="shared" si="6"/>
        <v>600000</v>
      </c>
      <c r="N42" s="154">
        <f t="shared" si="2"/>
        <v>28.571428571428569</v>
      </c>
    </row>
    <row r="43" spans="1:14" ht="18.75" customHeight="1">
      <c r="A43" s="159" t="s">
        <v>273</v>
      </c>
      <c r="B43" s="158"/>
      <c r="C43" s="158"/>
      <c r="D43" s="158"/>
      <c r="E43" s="164"/>
      <c r="F43" s="158"/>
      <c r="G43" s="158"/>
      <c r="H43" s="158">
        <v>80000000</v>
      </c>
      <c r="I43" s="154">
        <v>306432888</v>
      </c>
      <c r="J43" s="154">
        <v>306432888</v>
      </c>
      <c r="K43" s="154">
        <f t="shared" si="4"/>
        <v>80000000</v>
      </c>
      <c r="L43" s="154">
        <f t="shared" si="5"/>
        <v>306432888</v>
      </c>
      <c r="M43" s="154">
        <f t="shared" si="6"/>
        <v>306432888</v>
      </c>
      <c r="N43" s="154">
        <f t="shared" si="2"/>
        <v>100</v>
      </c>
    </row>
    <row r="44" spans="1:14" ht="18.75" customHeight="1">
      <c r="A44" s="159" t="s">
        <v>368</v>
      </c>
      <c r="B44" s="158"/>
      <c r="C44" s="158"/>
      <c r="D44" s="158"/>
      <c r="E44" s="164"/>
      <c r="F44" s="158"/>
      <c r="G44" s="158"/>
      <c r="H44" s="158">
        <v>5000000</v>
      </c>
      <c r="I44" s="154"/>
      <c r="J44" s="154"/>
      <c r="K44" s="154">
        <f t="shared" ref="K44:K66" si="7">SUM(B44+E44+H44)</f>
        <v>5000000</v>
      </c>
      <c r="L44" s="154">
        <f t="shared" si="5"/>
        <v>0</v>
      </c>
      <c r="M44" s="154">
        <f t="shared" si="6"/>
        <v>0</v>
      </c>
      <c r="N44" s="154"/>
    </row>
    <row r="45" spans="1:14" ht="21" customHeight="1">
      <c r="A45" s="441" t="s">
        <v>400</v>
      </c>
      <c r="B45" s="158"/>
      <c r="C45" s="158"/>
      <c r="D45" s="158"/>
      <c r="E45" s="164"/>
      <c r="F45" s="154"/>
      <c r="G45" s="154"/>
      <c r="H45" s="158"/>
      <c r="I45" s="154">
        <v>19050</v>
      </c>
      <c r="J45" s="154"/>
      <c r="K45" s="154">
        <f t="shared" si="7"/>
        <v>0</v>
      </c>
      <c r="L45" s="154">
        <f t="shared" si="5"/>
        <v>19050</v>
      </c>
      <c r="M45" s="154">
        <f t="shared" si="6"/>
        <v>0</v>
      </c>
      <c r="N45" s="154">
        <f t="shared" si="2"/>
        <v>0</v>
      </c>
    </row>
    <row r="46" spans="1:14" ht="20.25" customHeight="1">
      <c r="A46" s="441" t="s">
        <v>355</v>
      </c>
      <c r="B46" s="158"/>
      <c r="C46" s="158"/>
      <c r="D46" s="158"/>
      <c r="E46" s="164"/>
      <c r="F46" s="158"/>
      <c r="G46" s="158"/>
      <c r="H46" s="158"/>
      <c r="I46" s="154">
        <v>2846244</v>
      </c>
      <c r="J46" s="154">
        <v>2846244</v>
      </c>
      <c r="K46" s="154">
        <f t="shared" si="7"/>
        <v>0</v>
      </c>
      <c r="L46" s="154">
        <f t="shared" si="5"/>
        <v>2846244</v>
      </c>
      <c r="M46" s="154">
        <f t="shared" si="6"/>
        <v>2846244</v>
      </c>
      <c r="N46" s="154">
        <f t="shared" si="2"/>
        <v>100</v>
      </c>
    </row>
    <row r="47" spans="1:14" ht="20.25" customHeight="1">
      <c r="A47" s="442" t="s">
        <v>401</v>
      </c>
      <c r="B47" s="158"/>
      <c r="C47" s="158"/>
      <c r="D47" s="158"/>
      <c r="E47" s="164"/>
      <c r="F47" s="158"/>
      <c r="G47" s="158"/>
      <c r="H47" s="158"/>
      <c r="I47" s="154"/>
      <c r="J47" s="154">
        <v>100265</v>
      </c>
      <c r="K47" s="154">
        <f t="shared" si="7"/>
        <v>0</v>
      </c>
      <c r="L47" s="154">
        <f t="shared" si="5"/>
        <v>0</v>
      </c>
      <c r="M47" s="154">
        <f t="shared" si="6"/>
        <v>100265</v>
      </c>
      <c r="N47" s="154"/>
    </row>
    <row r="48" spans="1:14" ht="18.75" customHeight="1">
      <c r="A48" s="442" t="s">
        <v>369</v>
      </c>
      <c r="B48" s="158"/>
      <c r="C48" s="158"/>
      <c r="D48" s="158"/>
      <c r="E48" s="154">
        <v>9335361</v>
      </c>
      <c r="F48" s="158"/>
      <c r="G48" s="158"/>
      <c r="H48" s="158"/>
      <c r="I48" s="154"/>
      <c r="J48" s="154"/>
      <c r="K48" s="154">
        <f t="shared" si="7"/>
        <v>9335361</v>
      </c>
      <c r="L48" s="154">
        <f t="shared" si="5"/>
        <v>0</v>
      </c>
      <c r="M48" s="154">
        <f t="shared" si="6"/>
        <v>0</v>
      </c>
      <c r="N48" s="154"/>
    </row>
    <row r="49" spans="1:14" ht="17.25" customHeight="1">
      <c r="A49" s="442" t="s">
        <v>274</v>
      </c>
      <c r="B49" s="158"/>
      <c r="C49" s="158">
        <v>108490672</v>
      </c>
      <c r="D49" s="158">
        <v>108490672</v>
      </c>
      <c r="E49" s="164"/>
      <c r="F49" s="158"/>
      <c r="G49" s="158"/>
      <c r="H49" s="158"/>
      <c r="I49" s="154"/>
      <c r="J49" s="154"/>
      <c r="K49" s="154">
        <f t="shared" si="7"/>
        <v>0</v>
      </c>
      <c r="L49" s="154">
        <f t="shared" si="5"/>
        <v>108490672</v>
      </c>
      <c r="M49" s="154">
        <f t="shared" si="6"/>
        <v>108490672</v>
      </c>
      <c r="N49" s="154">
        <f t="shared" si="2"/>
        <v>100</v>
      </c>
    </row>
    <row r="50" spans="1:14" ht="18.75" customHeight="1">
      <c r="A50" s="441" t="s">
        <v>160</v>
      </c>
      <c r="B50" s="158"/>
      <c r="C50" s="158"/>
      <c r="D50" s="158"/>
      <c r="E50" s="164"/>
      <c r="F50" s="158"/>
      <c r="G50" s="158"/>
      <c r="H50" s="154">
        <v>45607867</v>
      </c>
      <c r="I50" s="158">
        <v>17327610</v>
      </c>
      <c r="J50" s="154">
        <v>17327610</v>
      </c>
      <c r="K50" s="154">
        <f t="shared" si="7"/>
        <v>45607867</v>
      </c>
      <c r="L50" s="154">
        <f t="shared" si="5"/>
        <v>17327610</v>
      </c>
      <c r="M50" s="154">
        <f t="shared" si="6"/>
        <v>17327610</v>
      </c>
      <c r="N50" s="154">
        <f t="shared" si="2"/>
        <v>100</v>
      </c>
    </row>
    <row r="51" spans="1:14" ht="19.5" customHeight="1">
      <c r="A51" s="441" t="s">
        <v>275</v>
      </c>
      <c r="B51" s="158"/>
      <c r="C51" s="158"/>
      <c r="D51" s="158"/>
      <c r="E51" s="164"/>
      <c r="F51" s="158"/>
      <c r="G51" s="158"/>
      <c r="H51" s="154">
        <v>3230000</v>
      </c>
      <c r="I51" s="158">
        <v>3229629</v>
      </c>
      <c r="J51" s="154">
        <v>3229629</v>
      </c>
      <c r="K51" s="154">
        <f t="shared" si="7"/>
        <v>3230000</v>
      </c>
      <c r="L51" s="154">
        <f t="shared" si="5"/>
        <v>3229629</v>
      </c>
      <c r="M51" s="154">
        <f t="shared" si="6"/>
        <v>3229629</v>
      </c>
      <c r="N51" s="154">
        <f t="shared" si="2"/>
        <v>100</v>
      </c>
    </row>
    <row r="52" spans="1:14" ht="24" customHeight="1">
      <c r="A52" s="443" t="s">
        <v>397</v>
      </c>
      <c r="B52" s="158"/>
      <c r="C52" s="158"/>
      <c r="D52" s="158">
        <v>1350000000</v>
      </c>
      <c r="E52" s="164"/>
      <c r="F52" s="158"/>
      <c r="G52" s="158"/>
      <c r="H52" s="158"/>
      <c r="I52" s="154"/>
      <c r="J52" s="154"/>
      <c r="K52" s="154">
        <f t="shared" si="7"/>
        <v>0</v>
      </c>
      <c r="L52" s="154">
        <f t="shared" si="5"/>
        <v>0</v>
      </c>
      <c r="M52" s="154">
        <f t="shared" si="6"/>
        <v>1350000000</v>
      </c>
      <c r="N52" s="154"/>
    </row>
    <row r="53" spans="1:14" ht="23.25" customHeight="1">
      <c r="A53" s="277" t="s">
        <v>276</v>
      </c>
      <c r="B53" s="158">
        <v>59484025</v>
      </c>
      <c r="C53" s="158">
        <v>59484025</v>
      </c>
      <c r="D53" s="158">
        <v>68356669</v>
      </c>
      <c r="E53" s="164"/>
      <c r="F53" s="158"/>
      <c r="G53" s="158"/>
      <c r="H53" s="158"/>
      <c r="I53" s="154"/>
      <c r="J53" s="154"/>
      <c r="K53" s="154">
        <f t="shared" si="7"/>
        <v>59484025</v>
      </c>
      <c r="L53" s="154">
        <f t="shared" si="5"/>
        <v>59484025</v>
      </c>
      <c r="M53" s="154">
        <f t="shared" si="6"/>
        <v>68356669</v>
      </c>
      <c r="N53" s="154">
        <f t="shared" si="2"/>
        <v>114.91601148375553</v>
      </c>
    </row>
    <row r="54" spans="1:14" ht="19.5" customHeight="1">
      <c r="A54" s="159" t="s">
        <v>277</v>
      </c>
      <c r="B54" s="165"/>
      <c r="C54" s="158"/>
      <c r="D54" s="158"/>
      <c r="E54" s="164"/>
      <c r="F54" s="158"/>
      <c r="G54" s="158"/>
      <c r="H54" s="165">
        <v>248773968</v>
      </c>
      <c r="I54" s="165">
        <v>248773968</v>
      </c>
      <c r="J54" s="154">
        <v>248773968</v>
      </c>
      <c r="K54" s="154">
        <f t="shared" si="7"/>
        <v>248773968</v>
      </c>
      <c r="L54" s="154">
        <f t="shared" si="5"/>
        <v>248773968</v>
      </c>
      <c r="M54" s="154">
        <f t="shared" si="6"/>
        <v>248773968</v>
      </c>
      <c r="N54" s="154">
        <f t="shared" si="2"/>
        <v>100</v>
      </c>
    </row>
    <row r="55" spans="1:14" ht="18.75" customHeight="1">
      <c r="A55" s="159" t="s">
        <v>158</v>
      </c>
      <c r="B55" s="158">
        <v>400000000</v>
      </c>
      <c r="C55" s="158">
        <v>400000000</v>
      </c>
      <c r="D55" s="282"/>
      <c r="E55" s="164"/>
      <c r="F55" s="158"/>
      <c r="G55" s="158"/>
      <c r="H55" s="164"/>
      <c r="I55" s="154"/>
      <c r="J55" s="154"/>
      <c r="K55" s="154">
        <f t="shared" si="7"/>
        <v>400000000</v>
      </c>
      <c r="L55" s="154">
        <f t="shared" si="5"/>
        <v>400000000</v>
      </c>
      <c r="M55" s="154">
        <f t="shared" si="6"/>
        <v>0</v>
      </c>
      <c r="N55" s="154">
        <f t="shared" si="2"/>
        <v>0</v>
      </c>
    </row>
    <row r="56" spans="1:14" ht="17.25" customHeight="1">
      <c r="A56" s="159" t="s">
        <v>278</v>
      </c>
      <c r="B56" s="158">
        <v>163000000</v>
      </c>
      <c r="C56" s="158">
        <v>163000000</v>
      </c>
      <c r="D56" s="158">
        <v>163789010</v>
      </c>
      <c r="E56" s="164"/>
      <c r="F56" s="158"/>
      <c r="G56" s="158"/>
      <c r="H56" s="158"/>
      <c r="I56" s="154"/>
      <c r="J56" s="154"/>
      <c r="K56" s="154">
        <f t="shared" si="7"/>
        <v>163000000</v>
      </c>
      <c r="L56" s="154">
        <f t="shared" si="5"/>
        <v>163000000</v>
      </c>
      <c r="M56" s="154">
        <f t="shared" si="6"/>
        <v>163789010</v>
      </c>
      <c r="N56" s="154">
        <f t="shared" si="2"/>
        <v>100.48405521472392</v>
      </c>
    </row>
    <row r="57" spans="1:14" s="162" customFormat="1" ht="22.5" customHeight="1">
      <c r="A57" s="157" t="s">
        <v>157</v>
      </c>
      <c r="B57" s="163">
        <f t="shared" ref="B57:J57" si="8">SUM(B14:B56)</f>
        <v>4076997157</v>
      </c>
      <c r="C57" s="163">
        <f t="shared" si="8"/>
        <v>5093955616</v>
      </c>
      <c r="D57" s="163">
        <f t="shared" si="8"/>
        <v>6254031275</v>
      </c>
      <c r="E57" s="163">
        <f t="shared" si="8"/>
        <v>34516861</v>
      </c>
      <c r="F57" s="163">
        <f t="shared" si="8"/>
        <v>167297620</v>
      </c>
      <c r="G57" s="163">
        <f t="shared" si="8"/>
        <v>178185684</v>
      </c>
      <c r="H57" s="163">
        <f t="shared" si="8"/>
        <v>766248471</v>
      </c>
      <c r="I57" s="163">
        <f t="shared" si="8"/>
        <v>1440197215</v>
      </c>
      <c r="J57" s="163">
        <f t="shared" si="8"/>
        <v>1238348614</v>
      </c>
      <c r="K57" s="364">
        <f t="shared" si="7"/>
        <v>4877762489</v>
      </c>
      <c r="L57" s="163">
        <f>SUM(L14:L56)</f>
        <v>6701450451</v>
      </c>
      <c r="M57" s="163">
        <f>SUM(M14:M56)</f>
        <v>7670565573</v>
      </c>
      <c r="N57" s="154">
        <f t="shared" si="2"/>
        <v>114.46127415379736</v>
      </c>
    </row>
    <row r="58" spans="1:14" ht="17.25" customHeight="1">
      <c r="A58" s="161" t="s">
        <v>156</v>
      </c>
      <c r="B58" s="158"/>
      <c r="C58" s="158"/>
      <c r="D58" s="158"/>
      <c r="E58" s="164"/>
      <c r="F58" s="158"/>
      <c r="G58" s="158"/>
      <c r="H58" s="158"/>
      <c r="I58" s="154"/>
      <c r="J58" s="154"/>
      <c r="K58" s="154">
        <f t="shared" si="7"/>
        <v>0</v>
      </c>
      <c r="L58" s="154"/>
      <c r="M58" s="154"/>
      <c r="N58" s="154"/>
    </row>
    <row r="59" spans="1:14" ht="31.5" customHeight="1">
      <c r="A59" s="159" t="s">
        <v>155</v>
      </c>
      <c r="B59" s="158">
        <v>2850000</v>
      </c>
      <c r="C59" s="158">
        <v>22128893</v>
      </c>
      <c r="D59" s="158">
        <v>5557281</v>
      </c>
      <c r="E59" s="158">
        <v>22600608</v>
      </c>
      <c r="F59" s="158">
        <v>24456608</v>
      </c>
      <c r="G59" s="158">
        <v>27602852</v>
      </c>
      <c r="H59" s="278">
        <v>399534419</v>
      </c>
      <c r="I59" s="278">
        <v>400978600</v>
      </c>
      <c r="J59" s="278">
        <v>400978600</v>
      </c>
      <c r="K59" s="154">
        <f t="shared" si="7"/>
        <v>424985027</v>
      </c>
      <c r="L59" s="278">
        <f t="shared" ref="L59:M63" si="9">SUM(C59+F59+I59)</f>
        <v>447564101</v>
      </c>
      <c r="M59" s="278">
        <f t="shared" si="9"/>
        <v>434138733</v>
      </c>
      <c r="N59" s="154">
        <f t="shared" si="2"/>
        <v>97.000347442968845</v>
      </c>
    </row>
    <row r="60" spans="1:14" ht="30" customHeight="1">
      <c r="A60" s="159" t="s">
        <v>370</v>
      </c>
      <c r="B60" s="160"/>
      <c r="C60" s="160"/>
      <c r="D60" s="160"/>
      <c r="E60" s="164"/>
      <c r="F60" s="158"/>
      <c r="G60" s="158"/>
      <c r="H60" s="160"/>
      <c r="I60" s="154"/>
      <c r="J60" s="154"/>
      <c r="K60" s="154">
        <f t="shared" si="7"/>
        <v>0</v>
      </c>
      <c r="L60" s="154">
        <f t="shared" si="9"/>
        <v>0</v>
      </c>
      <c r="M60" s="154">
        <f t="shared" si="9"/>
        <v>0</v>
      </c>
      <c r="N60" s="154"/>
    </row>
    <row r="61" spans="1:14" s="147" customFormat="1" ht="17.25" customHeight="1">
      <c r="A61" s="159" t="s">
        <v>154</v>
      </c>
      <c r="B61" s="158"/>
      <c r="C61" s="158"/>
      <c r="D61" s="158"/>
      <c r="E61" s="279"/>
      <c r="F61" s="158"/>
      <c r="G61" s="158"/>
      <c r="H61" s="158"/>
      <c r="I61" s="154"/>
      <c r="J61" s="154"/>
      <c r="K61" s="154">
        <f t="shared" si="7"/>
        <v>0</v>
      </c>
      <c r="L61" s="154">
        <f t="shared" si="9"/>
        <v>0</v>
      </c>
      <c r="M61" s="154">
        <f t="shared" si="9"/>
        <v>0</v>
      </c>
      <c r="N61" s="154"/>
    </row>
    <row r="62" spans="1:14" s="147" customFormat="1" ht="17.25" customHeight="1">
      <c r="A62" s="159" t="s">
        <v>279</v>
      </c>
      <c r="B62" s="158"/>
      <c r="C62" s="158">
        <v>14352555</v>
      </c>
      <c r="D62" s="158">
        <v>14352555</v>
      </c>
      <c r="E62" s="279"/>
      <c r="F62" s="158"/>
      <c r="G62" s="158"/>
      <c r="H62" s="158"/>
      <c r="I62" s="154"/>
      <c r="J62" s="154"/>
      <c r="K62" s="154">
        <f t="shared" si="7"/>
        <v>0</v>
      </c>
      <c r="L62" s="154">
        <f t="shared" si="9"/>
        <v>14352555</v>
      </c>
      <c r="M62" s="154">
        <f t="shared" si="9"/>
        <v>14352555</v>
      </c>
      <c r="N62" s="154">
        <f t="shared" si="2"/>
        <v>100</v>
      </c>
    </row>
    <row r="63" spans="1:14" s="147" customFormat="1" ht="17.25" customHeight="1">
      <c r="A63" s="159" t="s">
        <v>398</v>
      </c>
      <c r="B63" s="158"/>
      <c r="C63" s="158"/>
      <c r="D63" s="158"/>
      <c r="E63" s="279"/>
      <c r="F63" s="158"/>
      <c r="G63" s="158"/>
      <c r="H63" s="158"/>
      <c r="I63" s="154"/>
      <c r="J63" s="154"/>
      <c r="K63" s="154">
        <f t="shared" si="7"/>
        <v>0</v>
      </c>
      <c r="L63" s="154">
        <f t="shared" si="9"/>
        <v>0</v>
      </c>
      <c r="M63" s="154">
        <f t="shared" si="9"/>
        <v>0</v>
      </c>
      <c r="N63" s="154"/>
    </row>
    <row r="64" spans="1:14" s="155" customFormat="1" ht="23.25" customHeight="1">
      <c r="A64" s="157" t="s">
        <v>152</v>
      </c>
      <c r="B64" s="156">
        <f t="shared" ref="B64:J64" si="10">SUM(B59:B63)</f>
        <v>2850000</v>
      </c>
      <c r="C64" s="156">
        <f t="shared" si="10"/>
        <v>36481448</v>
      </c>
      <c r="D64" s="156">
        <f t="shared" si="10"/>
        <v>19909836</v>
      </c>
      <c r="E64" s="156">
        <f t="shared" si="10"/>
        <v>22600608</v>
      </c>
      <c r="F64" s="156">
        <f t="shared" si="10"/>
        <v>24456608</v>
      </c>
      <c r="G64" s="156">
        <f t="shared" si="10"/>
        <v>27602852</v>
      </c>
      <c r="H64" s="156">
        <f t="shared" si="10"/>
        <v>399534419</v>
      </c>
      <c r="I64" s="156">
        <f t="shared" si="10"/>
        <v>400978600</v>
      </c>
      <c r="J64" s="156">
        <f t="shared" si="10"/>
        <v>400978600</v>
      </c>
      <c r="K64" s="154">
        <f t="shared" si="7"/>
        <v>424985027</v>
      </c>
      <c r="L64" s="156">
        <f>SUM(L59:L63)</f>
        <v>461916656</v>
      </c>
      <c r="M64" s="156">
        <f>SUM(M59:M63)</f>
        <v>448491288</v>
      </c>
      <c r="N64" s="154">
        <f t="shared" si="2"/>
        <v>97.093551872266758</v>
      </c>
    </row>
    <row r="65" spans="1:14" s="147" customFormat="1" ht="19.5" customHeight="1">
      <c r="A65" s="78" t="s">
        <v>151</v>
      </c>
      <c r="B65" s="154">
        <v>39810000</v>
      </c>
      <c r="C65" s="154">
        <v>42339043</v>
      </c>
      <c r="D65" s="154">
        <v>42993056</v>
      </c>
      <c r="E65" s="154">
        <v>26500000</v>
      </c>
      <c r="F65" s="154">
        <v>26500000</v>
      </c>
      <c r="G65" s="154">
        <v>26500000</v>
      </c>
      <c r="H65" s="154"/>
      <c r="I65" s="154"/>
      <c r="J65" s="154"/>
      <c r="K65" s="154">
        <f t="shared" si="7"/>
        <v>66310000</v>
      </c>
      <c r="L65" s="154">
        <f>SUM(C65+F65+I65)</f>
        <v>68839043</v>
      </c>
      <c r="M65" s="154">
        <f>SUM(D65+G65+J65)</f>
        <v>69493056</v>
      </c>
      <c r="N65" s="154"/>
    </row>
    <row r="66" spans="1:14" s="147" customFormat="1" ht="21.75" customHeight="1">
      <c r="A66" s="150" t="s">
        <v>138</v>
      </c>
      <c r="B66" s="149">
        <f t="shared" ref="B66:J66" si="11">SUM(B12+B57+B64+B65)</f>
        <v>4639453120</v>
      </c>
      <c r="C66" s="149">
        <f t="shared" si="11"/>
        <v>5848062860</v>
      </c>
      <c r="D66" s="149">
        <f t="shared" si="11"/>
        <v>6936513057</v>
      </c>
      <c r="E66" s="149">
        <f t="shared" si="11"/>
        <v>739843517</v>
      </c>
      <c r="F66" s="149">
        <f t="shared" si="11"/>
        <v>1053119959</v>
      </c>
      <c r="G66" s="149">
        <f t="shared" si="11"/>
        <v>1067154267</v>
      </c>
      <c r="H66" s="149">
        <f t="shared" si="11"/>
        <v>3201791493</v>
      </c>
      <c r="I66" s="149">
        <f t="shared" si="11"/>
        <v>4192492930</v>
      </c>
      <c r="J66" s="149">
        <f t="shared" si="11"/>
        <v>3990644429</v>
      </c>
      <c r="K66" s="154">
        <f t="shared" si="7"/>
        <v>8581088130</v>
      </c>
      <c r="L66" s="149">
        <f>SUM(L12+L57+L64+L65)</f>
        <v>11093675749</v>
      </c>
      <c r="M66" s="149">
        <f>SUM(M12+M57+M64+M65)</f>
        <v>11994311753</v>
      </c>
      <c r="N66" s="154">
        <f t="shared" si="2"/>
        <v>108.11846338740507</v>
      </c>
    </row>
    <row r="67" spans="1:14" s="151" customFormat="1" ht="17.25" customHeight="1">
      <c r="A67" s="153" t="s">
        <v>150</v>
      </c>
      <c r="B67" s="152"/>
      <c r="C67" s="152"/>
      <c r="D67" s="152"/>
      <c r="E67" s="280"/>
      <c r="F67" s="152"/>
      <c r="G67" s="152"/>
      <c r="H67" s="152"/>
      <c r="I67" s="152"/>
      <c r="J67" s="152"/>
      <c r="K67" s="154">
        <v>-3201791493</v>
      </c>
      <c r="L67" s="152">
        <f>-SUM(I66)</f>
        <v>-4192492930</v>
      </c>
      <c r="M67" s="152">
        <f>-SUM(J66)</f>
        <v>-3990644429</v>
      </c>
      <c r="N67" s="154">
        <f t="shared" si="2"/>
        <v>95.185477844085469</v>
      </c>
    </row>
    <row r="68" spans="1:14" s="147" customFormat="1" ht="17.25" customHeight="1">
      <c r="A68" s="150" t="s">
        <v>149</v>
      </c>
      <c r="B68" s="149">
        <f t="shared" ref="B68:M68" si="12">SUM(B66:B67)</f>
        <v>4639453120</v>
      </c>
      <c r="C68" s="149">
        <f t="shared" si="12"/>
        <v>5848062860</v>
      </c>
      <c r="D68" s="149">
        <f t="shared" si="12"/>
        <v>6936513057</v>
      </c>
      <c r="E68" s="149">
        <f t="shared" si="12"/>
        <v>739843517</v>
      </c>
      <c r="F68" s="149">
        <f t="shared" si="12"/>
        <v>1053119959</v>
      </c>
      <c r="G68" s="149">
        <f t="shared" si="12"/>
        <v>1067154267</v>
      </c>
      <c r="H68" s="149">
        <f t="shared" si="12"/>
        <v>3201791493</v>
      </c>
      <c r="I68" s="149">
        <f t="shared" si="12"/>
        <v>4192492930</v>
      </c>
      <c r="J68" s="149">
        <f t="shared" si="12"/>
        <v>3990644429</v>
      </c>
      <c r="K68" s="154">
        <f t="shared" si="12"/>
        <v>5379296637</v>
      </c>
      <c r="L68" s="149">
        <f t="shared" si="12"/>
        <v>6901182819</v>
      </c>
      <c r="M68" s="149">
        <f t="shared" si="12"/>
        <v>8003667324</v>
      </c>
      <c r="N68" s="154">
        <f t="shared" si="2"/>
        <v>115.97529777018359</v>
      </c>
    </row>
    <row r="69" spans="1:14" s="147" customFormat="1" ht="17.25" customHeight="1">
      <c r="A69" s="148"/>
      <c r="B69" s="146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</row>
    <row r="70" spans="1:14" s="147" customFormat="1" ht="34.5" customHeight="1">
      <c r="A70" s="281"/>
      <c r="B70" s="146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</row>
    <row r="71" spans="1:14" s="147" customFormat="1" ht="17.25" customHeight="1">
      <c r="A71" s="148"/>
      <c r="B71" s="146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6"/>
    </row>
    <row r="72" spans="1:14" s="147" customFormat="1" ht="17.25" customHeight="1">
      <c r="A72" s="148"/>
      <c r="B72" s="146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</row>
    <row r="73" spans="1:14" s="147" customFormat="1" ht="17.25" customHeight="1">
      <c r="A73" s="148"/>
      <c r="B73" s="146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</row>
    <row r="74" spans="1:14" s="147" customFormat="1" ht="17.25" customHeight="1">
      <c r="A74" s="148"/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</row>
    <row r="75" spans="1:14" s="147" customFormat="1" ht="17.25" customHeight="1">
      <c r="A75" s="148"/>
      <c r="B75" s="146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</row>
    <row r="76" spans="1:14" s="147" customFormat="1" ht="17.25" customHeight="1">
      <c r="A76" s="148"/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</row>
    <row r="77" spans="1:14" s="147" customFormat="1" ht="17.25" customHeight="1">
      <c r="A77" s="148"/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</row>
    <row r="78" spans="1:14" s="147" customFormat="1" ht="17.25" customHeight="1">
      <c r="A78" s="148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</row>
    <row r="79" spans="1:14" s="147" customFormat="1" ht="17.25" customHeight="1">
      <c r="A79" s="148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</row>
    <row r="80" spans="1:14" s="147" customFormat="1" ht="17.25" customHeight="1">
      <c r="A80" s="148"/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</row>
    <row r="81" spans="1:14" s="147" customFormat="1" ht="17.25" customHeight="1">
      <c r="A81" s="148"/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</row>
    <row r="82" spans="1:14" s="147" customFormat="1" ht="17.25" customHeight="1">
      <c r="A82" s="148"/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</row>
    <row r="83" spans="1:14" s="147" customFormat="1" ht="17.25" customHeight="1">
      <c r="A83" s="148"/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  <c r="N83" s="146"/>
    </row>
    <row r="84" spans="1:14" s="147" customFormat="1" ht="17.25" customHeight="1">
      <c r="A84" s="148"/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</row>
    <row r="85" spans="1:14" s="147" customFormat="1" ht="17.25" customHeight="1">
      <c r="A85" s="148"/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</row>
    <row r="86" spans="1:14" s="147" customFormat="1" ht="17.25" customHeight="1">
      <c r="A86" s="148"/>
      <c r="B86" s="146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</row>
    <row r="87" spans="1:14" s="147" customFormat="1" ht="17.25" customHeight="1">
      <c r="A87" s="148"/>
      <c r="B87" s="146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</row>
    <row r="88" spans="1:14" s="147" customFormat="1" ht="17.25" customHeight="1">
      <c r="A88" s="148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</row>
    <row r="89" spans="1:14" s="147" customFormat="1" ht="17.25" customHeight="1">
      <c r="A89" s="148"/>
      <c r="B89" s="146"/>
      <c r="C89" s="146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</row>
    <row r="90" spans="1:14" s="147" customFormat="1" ht="17.25" customHeight="1">
      <c r="A90" s="148"/>
      <c r="B90" s="146"/>
      <c r="C90" s="146"/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</row>
    <row r="91" spans="1:14" s="147" customFormat="1" ht="17.25" customHeight="1">
      <c r="A91" s="148"/>
      <c r="B91" s="146"/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</row>
    <row r="92" spans="1:14" s="147" customFormat="1" ht="17.25" customHeight="1">
      <c r="A92" s="148"/>
      <c r="B92" s="146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</row>
    <row r="93" spans="1:14" s="147" customFormat="1" ht="17.25" customHeight="1">
      <c r="A93" s="148"/>
      <c r="B93" s="146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</row>
    <row r="94" spans="1:14" s="147" customFormat="1" ht="17.25" customHeight="1">
      <c r="A94" s="148"/>
      <c r="B94" s="146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</row>
    <row r="95" spans="1:14" s="147" customFormat="1" ht="17.25" customHeight="1">
      <c r="A95" s="148"/>
      <c r="B95" s="146"/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</row>
    <row r="96" spans="1:14" s="147" customFormat="1" ht="17.25" customHeight="1">
      <c r="A96" s="148"/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</row>
    <row r="97" spans="1:14" s="147" customFormat="1" ht="17.25" customHeight="1">
      <c r="A97" s="148"/>
      <c r="B97" s="146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</row>
    <row r="98" spans="1:14" s="147" customFormat="1" ht="17.25" customHeight="1">
      <c r="A98" s="148"/>
      <c r="B98" s="146"/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</row>
    <row r="99" spans="1:14" s="147" customFormat="1" ht="17.25" customHeight="1">
      <c r="A99" s="148"/>
      <c r="B99" s="146"/>
      <c r="C99" s="146"/>
      <c r="D99" s="146"/>
      <c r="E99" s="146"/>
      <c r="F99" s="146"/>
      <c r="G99" s="146"/>
      <c r="H99" s="146"/>
      <c r="I99" s="146"/>
      <c r="J99" s="146"/>
      <c r="K99" s="146"/>
      <c r="L99" s="146"/>
      <c r="M99" s="146"/>
      <c r="N99" s="146"/>
    </row>
    <row r="100" spans="1:14" s="147" customFormat="1" ht="17.25" customHeight="1">
      <c r="A100" s="148"/>
      <c r="B100" s="146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146"/>
      <c r="N100" s="146"/>
    </row>
    <row r="101" spans="1:14" s="147" customFormat="1" ht="17.25" customHeight="1">
      <c r="A101" s="148"/>
      <c r="B101" s="146"/>
      <c r="C101" s="146"/>
      <c r="D101" s="146"/>
      <c r="E101" s="146"/>
      <c r="F101" s="146"/>
      <c r="G101" s="146"/>
      <c r="H101" s="146"/>
      <c r="I101" s="146"/>
      <c r="J101" s="146"/>
      <c r="K101" s="146"/>
      <c r="L101" s="146"/>
      <c r="M101" s="146"/>
      <c r="N101" s="146"/>
    </row>
    <row r="102" spans="1:14" s="147" customFormat="1" ht="17.25" customHeight="1">
      <c r="A102" s="148"/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  <c r="L102" s="146"/>
      <c r="M102" s="146"/>
      <c r="N102" s="146"/>
    </row>
    <row r="103" spans="1:14" s="147" customFormat="1" ht="17.25" customHeight="1">
      <c r="A103" s="148"/>
      <c r="B103" s="146"/>
      <c r="C103" s="146"/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</row>
    <row r="104" spans="1:14" s="147" customFormat="1" ht="17.25" customHeight="1">
      <c r="A104" s="148"/>
      <c r="B104" s="146"/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</row>
    <row r="105" spans="1:14" s="147" customFormat="1" ht="17.25" customHeight="1">
      <c r="A105" s="148"/>
      <c r="B105" s="146"/>
      <c r="C105" s="146"/>
      <c r="D105" s="146"/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</row>
    <row r="106" spans="1:14" s="147" customFormat="1" ht="17.25" customHeight="1">
      <c r="A106" s="148"/>
      <c r="B106" s="146"/>
      <c r="C106" s="146"/>
      <c r="D106" s="146"/>
      <c r="E106" s="146"/>
      <c r="F106" s="146"/>
      <c r="G106" s="146"/>
      <c r="H106" s="146"/>
      <c r="I106" s="146"/>
      <c r="J106" s="146"/>
      <c r="K106" s="146"/>
      <c r="L106" s="146"/>
      <c r="M106" s="146"/>
      <c r="N106" s="146"/>
    </row>
    <row r="107" spans="1:14" s="147" customFormat="1" ht="17.25" customHeight="1">
      <c r="A107" s="148"/>
      <c r="B107" s="146"/>
      <c r="C107" s="146"/>
      <c r="D107" s="146"/>
      <c r="E107" s="146"/>
      <c r="F107" s="146"/>
      <c r="G107" s="146"/>
      <c r="H107" s="146"/>
      <c r="I107" s="146"/>
      <c r="J107" s="146"/>
      <c r="K107" s="146"/>
      <c r="L107" s="146"/>
      <c r="M107" s="146"/>
      <c r="N107" s="146"/>
    </row>
    <row r="108" spans="1:14" s="147" customFormat="1" ht="17.25" customHeight="1">
      <c r="A108" s="148"/>
      <c r="B108" s="146"/>
      <c r="C108" s="146"/>
      <c r="D108" s="146"/>
      <c r="E108" s="146"/>
      <c r="F108" s="146"/>
      <c r="G108" s="146"/>
      <c r="H108" s="146"/>
      <c r="I108" s="146"/>
      <c r="J108" s="146"/>
      <c r="K108" s="146"/>
      <c r="L108" s="146"/>
      <c r="M108" s="146"/>
      <c r="N108" s="146"/>
    </row>
    <row r="109" spans="1:14" s="147" customFormat="1" ht="17.25" customHeight="1">
      <c r="A109" s="148"/>
      <c r="B109" s="146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</row>
    <row r="110" spans="1:14" s="147" customFormat="1" ht="17.25" customHeight="1">
      <c r="A110" s="148"/>
      <c r="B110" s="146"/>
      <c r="C110" s="146"/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</row>
    <row r="111" spans="1:14" s="147" customFormat="1" ht="17.25" customHeight="1">
      <c r="A111" s="148"/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</row>
    <row r="112" spans="1:14" s="147" customFormat="1" ht="17.25" customHeight="1">
      <c r="A112" s="148"/>
      <c r="B112" s="146"/>
      <c r="C112" s="146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</row>
    <row r="113" spans="1:14" s="147" customFormat="1" ht="17.25" customHeight="1">
      <c r="A113" s="148"/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</row>
    <row r="114" spans="1:14" s="147" customFormat="1" ht="17.25" customHeight="1">
      <c r="A114" s="148"/>
      <c r="B114" s="146"/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  <c r="M114" s="146"/>
      <c r="N114" s="146"/>
    </row>
    <row r="115" spans="1:14" s="147" customFormat="1" ht="17.25" customHeight="1">
      <c r="A115" s="148"/>
      <c r="B115" s="146"/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  <c r="N115" s="146"/>
    </row>
    <row r="116" spans="1:14" s="147" customFormat="1" ht="17.25" customHeight="1">
      <c r="A116" s="148"/>
      <c r="B116" s="146"/>
      <c r="C116" s="146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</row>
    <row r="117" spans="1:14" s="147" customFormat="1" ht="17.25" customHeight="1">
      <c r="A117" s="148"/>
      <c r="B117" s="146"/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</row>
    <row r="118" spans="1:14" s="147" customFormat="1" ht="17.25" customHeight="1">
      <c r="A118" s="148"/>
      <c r="B118" s="146"/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</row>
    <row r="119" spans="1:14" s="147" customFormat="1" ht="17.25" customHeight="1">
      <c r="A119" s="148"/>
      <c r="B119" s="146"/>
      <c r="C119" s="146"/>
      <c r="D119" s="146"/>
      <c r="E119" s="146"/>
      <c r="F119" s="146"/>
      <c r="G119" s="146"/>
      <c r="H119" s="146"/>
      <c r="I119" s="146"/>
      <c r="J119" s="146"/>
      <c r="K119" s="146"/>
      <c r="L119" s="146"/>
      <c r="M119" s="146"/>
      <c r="N119" s="146"/>
    </row>
    <row r="120" spans="1:14" s="147" customFormat="1" ht="17.25" customHeight="1">
      <c r="A120" s="148"/>
      <c r="B120" s="146"/>
      <c r="C120" s="146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</row>
    <row r="121" spans="1:14" s="147" customFormat="1" ht="17.25" customHeight="1">
      <c r="A121" s="148"/>
      <c r="B121" s="146"/>
      <c r="C121" s="146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</row>
    <row r="122" spans="1:14" s="147" customFormat="1" ht="17.25" customHeight="1">
      <c r="A122" s="148"/>
      <c r="B122" s="146"/>
      <c r="C122" s="146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  <c r="N122" s="146"/>
    </row>
    <row r="123" spans="1:14" s="147" customFormat="1" ht="17.25" customHeight="1">
      <c r="A123" s="148"/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6"/>
    </row>
    <row r="124" spans="1:14" s="147" customFormat="1" ht="17.25" customHeight="1">
      <c r="A124" s="148"/>
      <c r="B124" s="146"/>
      <c r="C124" s="146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</row>
    <row r="125" spans="1:14" s="147" customFormat="1" ht="17.25" customHeight="1">
      <c r="A125" s="148"/>
      <c r="B125" s="146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</row>
    <row r="126" spans="1:14" s="147" customFormat="1" ht="17.25" customHeight="1">
      <c r="A126" s="148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  <c r="L126" s="146"/>
      <c r="M126" s="146"/>
      <c r="N126" s="146"/>
    </row>
    <row r="127" spans="1:14" s="147" customFormat="1" ht="17.25" customHeight="1">
      <c r="A127" s="148"/>
      <c r="B127" s="146"/>
      <c r="C127" s="146"/>
      <c r="D127" s="146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</row>
    <row r="128" spans="1:14" s="147" customFormat="1" ht="17.25" customHeight="1">
      <c r="A128" s="148"/>
      <c r="B128" s="146"/>
      <c r="C128" s="146"/>
      <c r="D128" s="146"/>
      <c r="E128" s="146"/>
      <c r="F128" s="146"/>
      <c r="G128" s="146"/>
      <c r="H128" s="146"/>
      <c r="I128" s="146"/>
      <c r="J128" s="146"/>
      <c r="K128" s="146"/>
      <c r="L128" s="146"/>
      <c r="M128" s="146"/>
      <c r="N128" s="146"/>
    </row>
    <row r="129" spans="1:14" s="147" customFormat="1" ht="17.25" customHeight="1">
      <c r="A129" s="148"/>
      <c r="B129" s="146"/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</row>
    <row r="130" spans="1:14" s="147" customFormat="1" ht="17.25" customHeight="1">
      <c r="A130" s="148"/>
      <c r="B130" s="146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</row>
    <row r="131" spans="1:14" s="147" customFormat="1" ht="17.25" customHeight="1">
      <c r="A131" s="148"/>
      <c r="B131" s="146"/>
      <c r="C131" s="146"/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6"/>
    </row>
    <row r="132" spans="1:14" s="147" customFormat="1" ht="17.25" customHeight="1">
      <c r="A132" s="148"/>
      <c r="B132" s="146"/>
      <c r="C132" s="146"/>
      <c r="D132" s="146"/>
      <c r="E132" s="146"/>
      <c r="F132" s="146"/>
      <c r="G132" s="146"/>
      <c r="H132" s="146"/>
      <c r="I132" s="146"/>
      <c r="J132" s="146"/>
      <c r="K132" s="146"/>
      <c r="L132" s="146"/>
      <c r="M132" s="146"/>
      <c r="N132" s="146"/>
    </row>
    <row r="133" spans="1:14" s="147" customFormat="1" ht="17.25" customHeight="1">
      <c r="A133" s="148"/>
      <c r="B133" s="146"/>
      <c r="C133" s="146"/>
      <c r="D133" s="146"/>
      <c r="E133" s="146"/>
      <c r="F133" s="146"/>
      <c r="G133" s="146"/>
      <c r="H133" s="146"/>
      <c r="I133" s="146"/>
      <c r="J133" s="146"/>
      <c r="K133" s="146"/>
      <c r="L133" s="146"/>
      <c r="M133" s="146"/>
      <c r="N133" s="146"/>
    </row>
    <row r="134" spans="1:14" s="147" customFormat="1" ht="17.25" customHeight="1">
      <c r="A134" s="148"/>
      <c r="B134" s="146"/>
      <c r="C134" s="146"/>
      <c r="D134" s="146"/>
      <c r="E134" s="146"/>
      <c r="F134" s="146"/>
      <c r="G134" s="146"/>
      <c r="H134" s="146"/>
      <c r="I134" s="146"/>
      <c r="J134" s="146"/>
      <c r="K134" s="146"/>
      <c r="L134" s="146"/>
      <c r="M134" s="146"/>
      <c r="N134" s="146"/>
    </row>
    <row r="135" spans="1:14" s="147" customFormat="1" ht="17.25" customHeight="1">
      <c r="A135" s="148"/>
      <c r="B135" s="146"/>
      <c r="C135" s="146"/>
      <c r="D135" s="146"/>
      <c r="E135" s="146"/>
      <c r="F135" s="146"/>
      <c r="G135" s="146"/>
      <c r="H135" s="146"/>
      <c r="I135" s="146"/>
      <c r="J135" s="146"/>
      <c r="K135" s="146"/>
      <c r="L135" s="146"/>
      <c r="M135" s="146"/>
      <c r="N135" s="146"/>
    </row>
    <row r="136" spans="1:14" s="147" customFormat="1" ht="17.25" customHeight="1">
      <c r="B136" s="146"/>
      <c r="C136" s="146"/>
      <c r="D136" s="146"/>
      <c r="E136" s="146"/>
      <c r="F136" s="146"/>
      <c r="G136" s="146"/>
      <c r="H136" s="146"/>
      <c r="I136" s="146"/>
      <c r="J136" s="146"/>
      <c r="K136" s="146"/>
      <c r="L136" s="146"/>
      <c r="M136" s="146"/>
      <c r="N136" s="146"/>
    </row>
    <row r="137" spans="1:14" s="147" customFormat="1" ht="17.25" customHeight="1">
      <c r="B137" s="146"/>
      <c r="C137" s="146"/>
      <c r="D137" s="146"/>
      <c r="E137" s="146"/>
      <c r="F137" s="146"/>
      <c r="G137" s="146"/>
      <c r="H137" s="146"/>
      <c r="I137" s="146"/>
      <c r="J137" s="146"/>
      <c r="K137" s="146"/>
      <c r="L137" s="146"/>
      <c r="M137" s="146"/>
      <c r="N137" s="146"/>
    </row>
    <row r="138" spans="1:14" s="147" customFormat="1" ht="17.25" customHeight="1">
      <c r="B138" s="146"/>
      <c r="C138" s="146"/>
      <c r="D138" s="146"/>
      <c r="E138" s="146"/>
      <c r="F138" s="146"/>
      <c r="G138" s="146"/>
      <c r="H138" s="146"/>
      <c r="I138" s="146"/>
      <c r="J138" s="146"/>
      <c r="K138" s="146"/>
      <c r="L138" s="146"/>
      <c r="M138" s="146"/>
      <c r="N138" s="146"/>
    </row>
    <row r="139" spans="1:14" s="147" customFormat="1" ht="17.25" customHeight="1">
      <c r="B139" s="146"/>
      <c r="C139" s="146"/>
      <c r="D139" s="146"/>
      <c r="E139" s="146"/>
      <c r="F139" s="146"/>
      <c r="G139" s="146"/>
      <c r="H139" s="146"/>
      <c r="I139" s="146"/>
      <c r="J139" s="146"/>
      <c r="K139" s="146"/>
      <c r="L139" s="146"/>
      <c r="M139" s="146"/>
      <c r="N139" s="146"/>
    </row>
    <row r="140" spans="1:14" s="147" customFormat="1" ht="17.25" customHeight="1">
      <c r="B140" s="146"/>
      <c r="C140" s="146"/>
      <c r="D140" s="146"/>
      <c r="E140" s="146"/>
      <c r="F140" s="146"/>
      <c r="G140" s="146"/>
      <c r="H140" s="146"/>
      <c r="I140" s="146"/>
      <c r="J140" s="146"/>
      <c r="K140" s="146"/>
      <c r="L140" s="146"/>
      <c r="M140" s="146"/>
      <c r="N140" s="146"/>
    </row>
    <row r="141" spans="1:14" s="147" customFormat="1" ht="17.25" customHeight="1">
      <c r="B141" s="146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146"/>
      <c r="N141" s="146"/>
    </row>
    <row r="142" spans="1:14" s="147" customFormat="1" ht="17.25" customHeight="1">
      <c r="B142" s="146"/>
      <c r="C142" s="146"/>
      <c r="D142" s="146"/>
      <c r="E142" s="146"/>
      <c r="F142" s="146"/>
      <c r="G142" s="146"/>
      <c r="H142" s="146"/>
      <c r="I142" s="146"/>
      <c r="J142" s="146"/>
      <c r="K142" s="146"/>
      <c r="L142" s="146"/>
      <c r="M142" s="146"/>
      <c r="N142" s="146"/>
    </row>
    <row r="143" spans="1:14" s="147" customFormat="1" ht="17.25" customHeight="1">
      <c r="B143" s="146"/>
      <c r="C143" s="146"/>
      <c r="D143" s="146"/>
      <c r="E143" s="146"/>
      <c r="F143" s="146"/>
      <c r="G143" s="146"/>
      <c r="H143" s="146"/>
      <c r="I143" s="146"/>
      <c r="J143" s="146"/>
      <c r="K143" s="146"/>
      <c r="L143" s="146"/>
      <c r="M143" s="146"/>
      <c r="N143" s="146"/>
    </row>
    <row r="144" spans="1:14" s="147" customFormat="1" ht="17.25" customHeight="1">
      <c r="B144" s="146"/>
      <c r="C144" s="146"/>
      <c r="D144" s="146"/>
      <c r="E144" s="146"/>
      <c r="F144" s="146"/>
      <c r="G144" s="146"/>
      <c r="H144" s="146"/>
      <c r="I144" s="146"/>
      <c r="J144" s="146"/>
      <c r="K144" s="146"/>
      <c r="L144" s="146"/>
      <c r="M144" s="146"/>
      <c r="N144" s="146"/>
    </row>
    <row r="145" spans="2:14" s="147" customFormat="1" ht="17.25" customHeight="1">
      <c r="B145" s="146"/>
      <c r="C145" s="146"/>
      <c r="D145" s="146"/>
      <c r="E145" s="146"/>
      <c r="F145" s="146"/>
      <c r="G145" s="146"/>
      <c r="H145" s="146"/>
      <c r="I145" s="146"/>
      <c r="J145" s="146"/>
      <c r="K145" s="146"/>
      <c r="L145" s="146"/>
      <c r="M145" s="146"/>
      <c r="N145" s="146"/>
    </row>
    <row r="146" spans="2:14" s="147" customFormat="1" ht="17.25" customHeight="1">
      <c r="B146" s="146"/>
      <c r="C146" s="146"/>
      <c r="D146" s="146"/>
      <c r="E146" s="146"/>
      <c r="F146" s="146"/>
      <c r="G146" s="146"/>
      <c r="H146" s="146"/>
      <c r="I146" s="146"/>
      <c r="J146" s="146"/>
      <c r="K146" s="146"/>
      <c r="L146" s="146"/>
      <c r="M146" s="146"/>
      <c r="N146" s="146"/>
    </row>
    <row r="147" spans="2:14" s="147" customFormat="1" ht="17.25" customHeight="1">
      <c r="B147" s="146"/>
      <c r="C147" s="146"/>
      <c r="D147" s="146"/>
      <c r="E147" s="146"/>
      <c r="F147" s="146"/>
      <c r="G147" s="146"/>
      <c r="H147" s="146"/>
      <c r="I147" s="146"/>
      <c r="J147" s="146"/>
      <c r="K147" s="146"/>
      <c r="L147" s="146"/>
      <c r="M147" s="146"/>
      <c r="N147" s="146"/>
    </row>
    <row r="148" spans="2:14" s="147" customFormat="1" ht="17.25" customHeight="1">
      <c r="B148" s="146"/>
      <c r="C148" s="146"/>
      <c r="D148" s="146"/>
      <c r="E148" s="146"/>
      <c r="F148" s="146"/>
      <c r="G148" s="146"/>
      <c r="H148" s="146"/>
      <c r="I148" s="146"/>
      <c r="J148" s="146"/>
      <c r="K148" s="146"/>
      <c r="L148" s="146"/>
      <c r="M148" s="146"/>
      <c r="N148" s="146"/>
    </row>
    <row r="149" spans="2:14" s="147" customFormat="1" ht="17.25" customHeight="1">
      <c r="B149" s="146"/>
      <c r="C149" s="146"/>
      <c r="D149" s="146"/>
      <c r="E149" s="146"/>
      <c r="F149" s="146"/>
      <c r="G149" s="146"/>
      <c r="H149" s="146"/>
      <c r="I149" s="146"/>
      <c r="J149" s="146"/>
      <c r="K149" s="146"/>
      <c r="L149" s="146"/>
      <c r="M149" s="146"/>
      <c r="N149" s="146"/>
    </row>
    <row r="150" spans="2:14" s="147" customFormat="1" ht="17.25" customHeight="1">
      <c r="B150" s="146"/>
      <c r="C150" s="146"/>
      <c r="D150" s="146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</row>
    <row r="151" spans="2:14" s="147" customFormat="1" ht="17.25" customHeight="1">
      <c r="B151" s="146"/>
      <c r="C151" s="146"/>
      <c r="D151" s="146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</row>
    <row r="152" spans="2:14" s="147" customFormat="1" ht="17.25" customHeight="1">
      <c r="B152" s="146"/>
      <c r="C152" s="146"/>
      <c r="D152" s="146"/>
      <c r="E152" s="146"/>
      <c r="F152" s="146"/>
      <c r="G152" s="146"/>
      <c r="H152" s="146"/>
      <c r="I152" s="146"/>
      <c r="J152" s="146"/>
      <c r="K152" s="146"/>
      <c r="L152" s="146"/>
      <c r="M152" s="146"/>
      <c r="N152" s="146"/>
    </row>
    <row r="153" spans="2:14" s="147" customFormat="1" ht="17.25" customHeight="1">
      <c r="B153" s="146"/>
      <c r="C153" s="146"/>
      <c r="D153" s="146"/>
      <c r="E153" s="146"/>
      <c r="F153" s="146"/>
      <c r="G153" s="146"/>
      <c r="H153" s="146"/>
      <c r="I153" s="146"/>
      <c r="J153" s="146"/>
      <c r="K153" s="146"/>
      <c r="L153" s="146"/>
      <c r="M153" s="146"/>
      <c r="N153" s="146"/>
    </row>
    <row r="154" spans="2:14" s="147" customFormat="1" ht="17.25" customHeight="1">
      <c r="B154" s="146"/>
      <c r="C154" s="146"/>
      <c r="D154" s="146"/>
      <c r="E154" s="146"/>
      <c r="F154" s="146"/>
      <c r="G154" s="146"/>
      <c r="H154" s="146"/>
      <c r="I154" s="146"/>
      <c r="J154" s="146"/>
      <c r="K154" s="146"/>
      <c r="L154" s="146"/>
      <c r="M154" s="146"/>
      <c r="N154" s="146"/>
    </row>
    <row r="155" spans="2:14" s="147" customFormat="1" ht="17.25" customHeight="1">
      <c r="B155" s="146"/>
      <c r="C155" s="146"/>
      <c r="D155" s="146"/>
      <c r="E155" s="146"/>
      <c r="F155" s="146"/>
      <c r="G155" s="146"/>
      <c r="H155" s="146"/>
      <c r="I155" s="146"/>
      <c r="J155" s="146"/>
      <c r="K155" s="146"/>
      <c r="L155" s="146"/>
      <c r="M155" s="146"/>
      <c r="N155" s="146"/>
    </row>
    <row r="156" spans="2:14" s="147" customFormat="1" ht="17.25" customHeight="1">
      <c r="B156" s="146"/>
      <c r="C156" s="146"/>
      <c r="D156" s="146"/>
      <c r="E156" s="146"/>
      <c r="F156" s="146"/>
      <c r="G156" s="146"/>
      <c r="H156" s="146"/>
      <c r="I156" s="146"/>
      <c r="J156" s="146"/>
      <c r="K156" s="146"/>
      <c r="L156" s="146"/>
      <c r="M156" s="146"/>
      <c r="N156" s="146"/>
    </row>
    <row r="157" spans="2:14" s="147" customFormat="1" ht="17.25" customHeight="1">
      <c r="B157" s="146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146"/>
      <c r="N157" s="146"/>
    </row>
    <row r="158" spans="2:14" s="147" customFormat="1" ht="17.25" customHeight="1">
      <c r="B158" s="146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</row>
    <row r="159" spans="2:14" s="147" customFormat="1" ht="17.25" customHeight="1"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  <c r="M159" s="146"/>
      <c r="N159" s="146"/>
    </row>
    <row r="160" spans="2:14" s="147" customFormat="1" ht="17.25" customHeight="1">
      <c r="B160" s="146"/>
      <c r="C160" s="146"/>
      <c r="D160" s="146"/>
      <c r="E160" s="146"/>
      <c r="F160" s="146"/>
      <c r="G160" s="146"/>
      <c r="H160" s="146"/>
      <c r="I160" s="146"/>
      <c r="J160" s="146"/>
      <c r="K160" s="146"/>
      <c r="L160" s="146"/>
      <c r="M160" s="146"/>
      <c r="N160" s="146"/>
    </row>
    <row r="161" spans="2:14" s="147" customFormat="1" ht="17.25" customHeight="1">
      <c r="B161" s="146"/>
      <c r="C161" s="146"/>
      <c r="D161" s="146"/>
      <c r="E161" s="146"/>
      <c r="F161" s="146"/>
      <c r="G161" s="146"/>
      <c r="H161" s="146"/>
      <c r="I161" s="146"/>
      <c r="J161" s="146"/>
      <c r="K161" s="146"/>
      <c r="L161" s="146"/>
      <c r="M161" s="146"/>
      <c r="N161" s="146"/>
    </row>
    <row r="162" spans="2:14" s="147" customFormat="1" ht="17.25" customHeight="1">
      <c r="B162" s="146"/>
      <c r="C162" s="146"/>
      <c r="D162" s="146"/>
      <c r="E162" s="146"/>
      <c r="F162" s="146"/>
      <c r="G162" s="146"/>
      <c r="H162" s="146"/>
      <c r="I162" s="146"/>
      <c r="J162" s="146"/>
      <c r="K162" s="146"/>
      <c r="L162" s="146"/>
      <c r="M162" s="146"/>
      <c r="N162" s="146"/>
    </row>
    <row r="163" spans="2:14" s="147" customFormat="1" ht="17.25" customHeight="1">
      <c r="B163" s="146"/>
      <c r="C163" s="146"/>
      <c r="D163" s="146"/>
      <c r="E163" s="146"/>
      <c r="F163" s="146"/>
      <c r="G163" s="146"/>
      <c r="H163" s="146"/>
      <c r="I163" s="146"/>
      <c r="J163" s="146"/>
      <c r="K163" s="146"/>
      <c r="L163" s="146"/>
      <c r="M163" s="146"/>
      <c r="N163" s="146"/>
    </row>
    <row r="164" spans="2:14" s="147" customFormat="1" ht="17.25" customHeight="1">
      <c r="B164" s="146"/>
      <c r="C164" s="146"/>
      <c r="D164" s="146"/>
      <c r="E164" s="146"/>
      <c r="F164" s="146"/>
      <c r="G164" s="146"/>
      <c r="H164" s="146"/>
      <c r="I164" s="146"/>
      <c r="J164" s="146"/>
      <c r="K164" s="146"/>
      <c r="L164" s="146"/>
      <c r="M164" s="146"/>
      <c r="N164" s="146"/>
    </row>
    <row r="165" spans="2:14" s="147" customFormat="1" ht="17.25" customHeight="1">
      <c r="B165" s="146"/>
      <c r="C165" s="146"/>
      <c r="D165" s="146"/>
      <c r="E165" s="146"/>
      <c r="F165" s="146"/>
      <c r="G165" s="146"/>
      <c r="H165" s="146"/>
      <c r="I165" s="146"/>
      <c r="J165" s="146"/>
      <c r="K165" s="146"/>
      <c r="L165" s="146"/>
      <c r="M165" s="146"/>
      <c r="N165" s="146"/>
    </row>
    <row r="166" spans="2:14" s="147" customFormat="1" ht="17.25" customHeight="1">
      <c r="B166" s="146"/>
      <c r="C166" s="146"/>
      <c r="D166" s="146"/>
      <c r="E166" s="146"/>
      <c r="F166" s="146"/>
      <c r="G166" s="146"/>
      <c r="H166" s="146"/>
      <c r="I166" s="146"/>
      <c r="J166" s="146"/>
      <c r="K166" s="146"/>
      <c r="L166" s="146"/>
      <c r="M166" s="146"/>
      <c r="N166" s="146"/>
    </row>
    <row r="167" spans="2:14" s="147" customFormat="1" ht="17.25" customHeight="1"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6"/>
      <c r="M167" s="146"/>
      <c r="N167" s="146"/>
    </row>
    <row r="168" spans="2:14" s="147" customFormat="1" ht="17.25" customHeight="1">
      <c r="B168" s="146"/>
      <c r="C168" s="146"/>
      <c r="D168" s="146"/>
      <c r="E168" s="146"/>
      <c r="F168" s="146"/>
      <c r="G168" s="146"/>
      <c r="H168" s="146"/>
      <c r="I168" s="146"/>
      <c r="J168" s="146"/>
      <c r="K168" s="146"/>
      <c r="L168" s="146"/>
      <c r="M168" s="146"/>
      <c r="N168" s="146"/>
    </row>
    <row r="169" spans="2:14" s="147" customFormat="1" ht="17.25" customHeight="1">
      <c r="B169" s="146"/>
      <c r="C169" s="146"/>
      <c r="D169" s="146"/>
      <c r="E169" s="146"/>
      <c r="F169" s="146"/>
      <c r="G169" s="146"/>
      <c r="H169" s="146"/>
      <c r="I169" s="146"/>
      <c r="J169" s="146"/>
      <c r="K169" s="146"/>
      <c r="L169" s="146"/>
      <c r="M169" s="146"/>
      <c r="N169" s="146"/>
    </row>
    <row r="170" spans="2:14" s="147" customFormat="1" ht="17.25" customHeight="1">
      <c r="B170" s="146"/>
      <c r="C170" s="146"/>
      <c r="D170" s="146"/>
      <c r="E170" s="146"/>
      <c r="F170" s="146"/>
      <c r="G170" s="146"/>
      <c r="H170" s="146"/>
      <c r="I170" s="146"/>
      <c r="J170" s="146"/>
      <c r="K170" s="146"/>
      <c r="L170" s="146"/>
      <c r="M170" s="146"/>
      <c r="N170" s="146"/>
    </row>
    <row r="171" spans="2:14" s="147" customFormat="1" ht="17.25" customHeight="1">
      <c r="B171" s="146"/>
      <c r="C171" s="146"/>
      <c r="D171" s="146"/>
      <c r="E171" s="146"/>
      <c r="F171" s="146"/>
      <c r="G171" s="146"/>
      <c r="H171" s="146"/>
      <c r="I171" s="146"/>
      <c r="J171" s="146"/>
      <c r="K171" s="146"/>
      <c r="L171" s="146"/>
      <c r="M171" s="146"/>
      <c r="N171" s="146"/>
    </row>
    <row r="172" spans="2:14" s="147" customFormat="1" ht="17.25" customHeight="1">
      <c r="B172" s="146"/>
      <c r="C172" s="146"/>
      <c r="D172" s="146"/>
      <c r="E172" s="146"/>
      <c r="F172" s="146"/>
      <c r="G172" s="146"/>
      <c r="H172" s="146"/>
      <c r="I172" s="146"/>
      <c r="J172" s="146"/>
      <c r="K172" s="146"/>
      <c r="L172" s="146"/>
      <c r="M172" s="146"/>
      <c r="N172" s="146"/>
    </row>
    <row r="173" spans="2:14" s="147" customFormat="1" ht="17.25" customHeight="1">
      <c r="B173" s="146"/>
      <c r="C173" s="146"/>
      <c r="D173" s="146"/>
      <c r="E173" s="146"/>
      <c r="F173" s="146"/>
      <c r="G173" s="146"/>
      <c r="H173" s="146"/>
      <c r="I173" s="146"/>
      <c r="J173" s="146"/>
      <c r="K173" s="146"/>
      <c r="L173" s="146"/>
      <c r="M173" s="146"/>
      <c r="N173" s="146"/>
    </row>
    <row r="174" spans="2:14" s="147" customFormat="1" ht="17.25" customHeight="1">
      <c r="B174" s="146"/>
      <c r="C174" s="146"/>
      <c r="D174" s="146"/>
      <c r="E174" s="146"/>
      <c r="F174" s="146"/>
      <c r="G174" s="146"/>
      <c r="H174" s="146"/>
      <c r="I174" s="146"/>
      <c r="J174" s="146"/>
      <c r="K174" s="146"/>
      <c r="L174" s="146"/>
      <c r="M174" s="146"/>
      <c r="N174" s="146"/>
    </row>
    <row r="175" spans="2:14" s="147" customFormat="1" ht="17.25" customHeight="1">
      <c r="B175" s="146"/>
      <c r="C175" s="146"/>
      <c r="D175" s="146"/>
      <c r="E175" s="146"/>
      <c r="F175" s="146"/>
      <c r="G175" s="146"/>
      <c r="H175" s="146"/>
      <c r="I175" s="146"/>
      <c r="J175" s="146"/>
      <c r="K175" s="146"/>
      <c r="L175" s="146"/>
      <c r="M175" s="146"/>
      <c r="N175" s="146"/>
    </row>
    <row r="176" spans="2:14" s="147" customFormat="1" ht="17.25" customHeight="1">
      <c r="B176" s="146"/>
      <c r="C176" s="146"/>
      <c r="D176" s="146"/>
      <c r="E176" s="146"/>
      <c r="F176" s="146"/>
      <c r="G176" s="146"/>
      <c r="H176" s="146"/>
      <c r="I176" s="146"/>
      <c r="J176" s="146"/>
      <c r="K176" s="146"/>
      <c r="L176" s="146"/>
      <c r="M176" s="146"/>
      <c r="N176" s="146"/>
    </row>
    <row r="177" spans="2:14" s="147" customFormat="1" ht="17.25" customHeight="1">
      <c r="B177" s="146"/>
      <c r="C177" s="146"/>
      <c r="D177" s="146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</row>
    <row r="178" spans="2:14" s="147" customFormat="1" ht="17.25" customHeight="1">
      <c r="B178" s="146"/>
      <c r="C178" s="146"/>
      <c r="D178" s="146"/>
      <c r="E178" s="146"/>
      <c r="F178" s="146"/>
      <c r="G178" s="146"/>
      <c r="H178" s="146"/>
      <c r="I178" s="146"/>
      <c r="J178" s="146"/>
      <c r="K178" s="146"/>
      <c r="L178" s="146"/>
      <c r="M178" s="146"/>
      <c r="N178" s="146"/>
    </row>
  </sheetData>
  <mergeCells count="4">
    <mergeCell ref="B1:D1"/>
    <mergeCell ref="E1:G1"/>
    <mergeCell ref="H1:J1"/>
    <mergeCell ref="K1:N1"/>
  </mergeCells>
  <printOptions horizontalCentered="1"/>
  <pageMargins left="0.19685039370078741" right="0.19685039370078741" top="0.64265536723163841" bottom="0.31496062992125984" header="0.15748031496062992" footer="0.15748031496062992"/>
  <pageSetup paperSize="8" scale="52" orientation="landscape" r:id="rId1"/>
  <headerFooter alignWithMargins="0">
    <oddHeader>&amp;LCsongrád Városi Önkormányzat&amp;C&amp;"Arial CE,Félkövér"&amp;12
 1.2 Kimutatás az önkormányzati költségv. szervek 2023.évi tervszámainak teljesítéséről &amp;"Arial CE,Normál"&amp;10
&amp;"Arial CE,Félkövér"&amp;16Bevétel
&amp;R
A ....2024... sz. rendelet melléklete
Adatok Ft-ban</oddHeader>
    <oddFooter>&amp;L&amp;"Arial CE,Dőlt"&amp;8&amp;Z&amp;F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R253"/>
  <sheetViews>
    <sheetView view="pageLayout" zoomScale="62" zoomScaleSheetLayoutView="75" zoomScalePageLayoutView="62" workbookViewId="0">
      <selection activeCell="A84" sqref="A84"/>
    </sheetView>
  </sheetViews>
  <sheetFormatPr defaultColWidth="9.109375" defaultRowHeight="17.25" customHeight="1"/>
  <cols>
    <col min="1" max="1" width="65.5546875" style="283" customWidth="1"/>
    <col min="2" max="2" width="15.109375" style="331" customWidth="1"/>
    <col min="3" max="3" width="15.88671875" style="331" customWidth="1"/>
    <col min="4" max="4" width="16.44140625" style="331" customWidth="1"/>
    <col min="5" max="6" width="15.44140625" style="331" customWidth="1"/>
    <col min="7" max="7" width="15.109375" style="331" customWidth="1"/>
    <col min="8" max="8" width="17.33203125" style="331" customWidth="1"/>
    <col min="9" max="9" width="16.44140625" style="331" customWidth="1"/>
    <col min="10" max="10" width="16.33203125" style="331" customWidth="1"/>
    <col min="11" max="11" width="15.33203125" style="331" customWidth="1"/>
    <col min="12" max="12" width="16.33203125" style="331" customWidth="1"/>
    <col min="13" max="13" width="18.109375" style="331" customWidth="1"/>
    <col min="14" max="14" width="15.44140625" style="331" customWidth="1"/>
    <col min="15" max="15" width="15.109375" style="331" customWidth="1"/>
    <col min="16" max="16" width="15.5546875" style="331" customWidth="1"/>
    <col min="17" max="17" width="13.44140625" style="437" customWidth="1"/>
    <col min="18" max="18" width="17.77734375" style="431" customWidth="1"/>
    <col min="19" max="16384" width="9.109375" style="283"/>
  </cols>
  <sheetData>
    <row r="1" spans="1:18" ht="17.25" customHeight="1">
      <c r="A1" s="529" t="s">
        <v>0</v>
      </c>
      <c r="B1" s="531" t="s">
        <v>188</v>
      </c>
      <c r="C1" s="531"/>
      <c r="D1" s="531"/>
      <c r="E1" s="531"/>
      <c r="F1" s="531" t="s">
        <v>187</v>
      </c>
      <c r="G1" s="531"/>
      <c r="H1" s="531"/>
      <c r="I1" s="531"/>
      <c r="J1" s="531" t="s">
        <v>186</v>
      </c>
      <c r="K1" s="531"/>
      <c r="L1" s="531"/>
      <c r="M1" s="531"/>
      <c r="N1" s="531" t="s">
        <v>185</v>
      </c>
      <c r="O1" s="531"/>
      <c r="P1" s="531"/>
      <c r="Q1" s="531"/>
      <c r="R1" s="532" t="s">
        <v>464</v>
      </c>
    </row>
    <row r="2" spans="1:18" ht="17.25" customHeight="1">
      <c r="A2" s="530"/>
      <c r="B2" s="535" t="s">
        <v>378</v>
      </c>
      <c r="C2" s="537" t="s">
        <v>280</v>
      </c>
      <c r="D2" s="538"/>
      <c r="E2" s="539"/>
      <c r="F2" s="535" t="s">
        <v>378</v>
      </c>
      <c r="G2" s="537" t="s">
        <v>280</v>
      </c>
      <c r="H2" s="538"/>
      <c r="I2" s="539"/>
      <c r="J2" s="535" t="s">
        <v>378</v>
      </c>
      <c r="K2" s="537" t="s">
        <v>280</v>
      </c>
      <c r="L2" s="538"/>
      <c r="M2" s="539"/>
      <c r="N2" s="535" t="s">
        <v>378</v>
      </c>
      <c r="O2" s="537" t="s">
        <v>280</v>
      </c>
      <c r="P2" s="538"/>
      <c r="Q2" s="539"/>
      <c r="R2" s="533"/>
    </row>
    <row r="3" spans="1:18" s="286" customFormat="1" ht="36.75" customHeight="1">
      <c r="A3" s="530"/>
      <c r="B3" s="536"/>
      <c r="C3" s="284" t="s">
        <v>281</v>
      </c>
      <c r="D3" s="284" t="s">
        <v>282</v>
      </c>
      <c r="E3" s="285" t="s">
        <v>283</v>
      </c>
      <c r="F3" s="536"/>
      <c r="G3" s="284" t="s">
        <v>281</v>
      </c>
      <c r="H3" s="284" t="s">
        <v>282</v>
      </c>
      <c r="I3" s="285" t="s">
        <v>283</v>
      </c>
      <c r="J3" s="536"/>
      <c r="K3" s="284" t="s">
        <v>281</v>
      </c>
      <c r="L3" s="284" t="s">
        <v>282</v>
      </c>
      <c r="M3" s="284" t="s">
        <v>283</v>
      </c>
      <c r="N3" s="536"/>
      <c r="O3" s="284" t="s">
        <v>281</v>
      </c>
      <c r="P3" s="284" t="s">
        <v>282</v>
      </c>
      <c r="Q3" s="285" t="s">
        <v>283</v>
      </c>
      <c r="R3" s="534"/>
    </row>
    <row r="4" spans="1:18" ht="24.6" customHeight="1">
      <c r="A4" s="287" t="s">
        <v>426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427"/>
    </row>
    <row r="5" spans="1:18" s="290" customFormat="1" ht="17.25" customHeight="1">
      <c r="A5" s="287" t="s">
        <v>284</v>
      </c>
      <c r="B5" s="289">
        <f>SUM(B9:B18)</f>
        <v>66355227</v>
      </c>
      <c r="C5" s="289">
        <f>SUM(C9:C18)</f>
        <v>66355227</v>
      </c>
      <c r="D5" s="289">
        <f t="shared" ref="D5:Q5" si="0">SUM(D9:D18)</f>
        <v>0</v>
      </c>
      <c r="E5" s="289">
        <f t="shared" si="0"/>
        <v>0</v>
      </c>
      <c r="F5" s="289">
        <f t="shared" si="0"/>
        <v>9620405</v>
      </c>
      <c r="G5" s="289">
        <f t="shared" si="0"/>
        <v>9620405</v>
      </c>
      <c r="H5" s="289">
        <f t="shared" si="0"/>
        <v>0</v>
      </c>
      <c r="I5" s="289">
        <f t="shared" si="0"/>
        <v>0</v>
      </c>
      <c r="J5" s="289">
        <f>SUM(J6:J18)</f>
        <v>428865682</v>
      </c>
      <c r="K5" s="289">
        <f>SUM(K6:K18)</f>
        <v>428865682</v>
      </c>
      <c r="L5" s="289">
        <f t="shared" si="0"/>
        <v>0</v>
      </c>
      <c r="M5" s="289">
        <f t="shared" si="0"/>
        <v>0</v>
      </c>
      <c r="N5" s="289">
        <f>SUM(N6:N18)</f>
        <v>504841314</v>
      </c>
      <c r="O5" s="289">
        <f>SUM(O6:O18)</f>
        <v>504841314</v>
      </c>
      <c r="P5" s="289">
        <f>SUM(P6:P18)</f>
        <v>0</v>
      </c>
      <c r="Q5" s="289">
        <f t="shared" si="0"/>
        <v>0</v>
      </c>
      <c r="R5" s="428"/>
    </row>
    <row r="6" spans="1:18" ht="17.25" customHeight="1">
      <c r="A6" s="291" t="s">
        <v>285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>
        <f t="shared" ref="N6:Q84" si="1">SUM(B6+F6+J6)</f>
        <v>0</v>
      </c>
      <c r="O6" s="292">
        <f t="shared" si="1"/>
        <v>0</v>
      </c>
      <c r="P6" s="292">
        <f t="shared" si="1"/>
        <v>0</v>
      </c>
      <c r="Q6" s="292"/>
      <c r="R6" s="427"/>
    </row>
    <row r="7" spans="1:18" ht="17.25" customHeight="1">
      <c r="A7" s="291" t="s">
        <v>286</v>
      </c>
      <c r="B7" s="292">
        <v>0</v>
      </c>
      <c r="C7" s="292">
        <v>0</v>
      </c>
      <c r="D7" s="292"/>
      <c r="E7" s="292"/>
      <c r="F7" s="292"/>
      <c r="G7" s="292"/>
      <c r="H7" s="292"/>
      <c r="I7" s="292"/>
      <c r="J7" s="292">
        <v>1096515</v>
      </c>
      <c r="K7" s="292">
        <v>1096515</v>
      </c>
      <c r="L7" s="292"/>
      <c r="M7" s="292"/>
      <c r="N7" s="292">
        <f t="shared" si="1"/>
        <v>1096515</v>
      </c>
      <c r="O7" s="292">
        <f t="shared" si="1"/>
        <v>1096515</v>
      </c>
      <c r="P7" s="292">
        <f t="shared" si="1"/>
        <v>0</v>
      </c>
      <c r="Q7" s="292"/>
      <c r="R7" s="427"/>
    </row>
    <row r="8" spans="1:18" ht="17.25" customHeight="1">
      <c r="A8" s="291" t="s">
        <v>287</v>
      </c>
      <c r="B8" s="292">
        <v>0</v>
      </c>
      <c r="C8" s="292">
        <v>0</v>
      </c>
      <c r="D8" s="292"/>
      <c r="E8" s="292"/>
      <c r="F8" s="292"/>
      <c r="G8" s="292"/>
      <c r="H8" s="292"/>
      <c r="I8" s="292"/>
      <c r="J8" s="292">
        <v>80493526</v>
      </c>
      <c r="K8" s="292">
        <v>80493526</v>
      </c>
      <c r="L8" s="292"/>
      <c r="M8" s="292"/>
      <c r="N8" s="292">
        <f t="shared" si="1"/>
        <v>80493526</v>
      </c>
      <c r="O8" s="292">
        <f t="shared" si="1"/>
        <v>80493526</v>
      </c>
      <c r="P8" s="292">
        <f t="shared" si="1"/>
        <v>0</v>
      </c>
      <c r="Q8" s="292"/>
      <c r="R8" s="427"/>
    </row>
    <row r="9" spans="1:18" ht="17.25" customHeight="1">
      <c r="A9" s="291" t="s">
        <v>288</v>
      </c>
      <c r="B9" s="292">
        <f>2527329+33354622</f>
        <v>35881951</v>
      </c>
      <c r="C9" s="292">
        <f>2527329+33354622</f>
        <v>35881951</v>
      </c>
      <c r="D9" s="292"/>
      <c r="E9" s="292"/>
      <c r="F9" s="292"/>
      <c r="G9" s="292"/>
      <c r="H9" s="292"/>
      <c r="I9" s="292"/>
      <c r="J9" s="292">
        <f>186572029-35881951</f>
        <v>150690078</v>
      </c>
      <c r="K9" s="292">
        <f>186572029-35881951</f>
        <v>150690078</v>
      </c>
      <c r="L9" s="292"/>
      <c r="M9" s="292"/>
      <c r="N9" s="292">
        <f t="shared" si="1"/>
        <v>186572029</v>
      </c>
      <c r="O9" s="292">
        <f t="shared" si="1"/>
        <v>186572029</v>
      </c>
      <c r="P9" s="292">
        <f t="shared" si="1"/>
        <v>0</v>
      </c>
      <c r="Q9" s="292"/>
      <c r="R9" s="427"/>
    </row>
    <row r="10" spans="1:18" ht="17.25" customHeight="1">
      <c r="A10" s="291" t="s">
        <v>289</v>
      </c>
      <c r="B10" s="292">
        <v>6817394</v>
      </c>
      <c r="C10" s="292">
        <v>6817394</v>
      </c>
      <c r="D10" s="292"/>
      <c r="E10" s="292"/>
      <c r="F10" s="292"/>
      <c r="G10" s="292"/>
      <c r="H10" s="292"/>
      <c r="I10" s="292"/>
      <c r="J10" s="292">
        <f>12970964-6817394+428865682-417796763</f>
        <v>17222489</v>
      </c>
      <c r="K10" s="292">
        <f>12970964-6817394+428865682-417796763</f>
        <v>17222489</v>
      </c>
      <c r="L10" s="292"/>
      <c r="M10" s="292"/>
      <c r="N10" s="292">
        <f t="shared" si="1"/>
        <v>24039883</v>
      </c>
      <c r="O10" s="292">
        <f t="shared" si="1"/>
        <v>24039883</v>
      </c>
      <c r="P10" s="292">
        <f t="shared" si="1"/>
        <v>0</v>
      </c>
      <c r="Q10" s="292"/>
      <c r="R10" s="427"/>
    </row>
    <row r="11" spans="1:18" ht="17.25" customHeight="1">
      <c r="A11" s="291" t="s">
        <v>290</v>
      </c>
      <c r="B11" s="292">
        <v>1795334</v>
      </c>
      <c r="C11" s="292">
        <v>1795334</v>
      </c>
      <c r="D11" s="292"/>
      <c r="E11" s="292"/>
      <c r="F11" s="292"/>
      <c r="G11" s="292"/>
      <c r="H11" s="292"/>
      <c r="I11" s="292"/>
      <c r="J11" s="292">
        <f>5092459-1795334</f>
        <v>3297125</v>
      </c>
      <c r="K11" s="292">
        <f>5092459-1795334</f>
        <v>3297125</v>
      </c>
      <c r="L11" s="292"/>
      <c r="M11" s="292"/>
      <c r="N11" s="292">
        <f t="shared" si="1"/>
        <v>5092459</v>
      </c>
      <c r="O11" s="292">
        <f t="shared" si="1"/>
        <v>5092459</v>
      </c>
      <c r="P11" s="292">
        <f t="shared" si="1"/>
        <v>0</v>
      </c>
      <c r="Q11" s="292"/>
      <c r="R11" s="427"/>
    </row>
    <row r="12" spans="1:18" ht="17.25" customHeight="1">
      <c r="A12" s="291" t="s">
        <v>291</v>
      </c>
      <c r="B12" s="292">
        <v>0</v>
      </c>
      <c r="C12" s="292">
        <v>0</v>
      </c>
      <c r="D12" s="292"/>
      <c r="E12" s="292"/>
      <c r="F12" s="292">
        <v>9496865</v>
      </c>
      <c r="G12" s="292">
        <v>9496865</v>
      </c>
      <c r="H12" s="292"/>
      <c r="I12" s="292"/>
      <c r="J12" s="292">
        <f>111800096-9496865</f>
        <v>102303231</v>
      </c>
      <c r="K12" s="292">
        <f>111800096-9496865</f>
        <v>102303231</v>
      </c>
      <c r="L12" s="292"/>
      <c r="M12" s="292"/>
      <c r="N12" s="292">
        <f t="shared" si="1"/>
        <v>111800096</v>
      </c>
      <c r="O12" s="292">
        <f t="shared" si="1"/>
        <v>111800096</v>
      </c>
      <c r="P12" s="292">
        <f t="shared" si="1"/>
        <v>0</v>
      </c>
      <c r="Q12" s="292"/>
      <c r="R12" s="427"/>
    </row>
    <row r="13" spans="1:18" ht="17.25" customHeight="1">
      <c r="A13" s="291" t="s">
        <v>292</v>
      </c>
      <c r="B13" s="292">
        <v>0</v>
      </c>
      <c r="C13" s="292">
        <v>0</v>
      </c>
      <c r="D13" s="292"/>
      <c r="E13" s="292"/>
      <c r="F13" s="292"/>
      <c r="G13" s="292"/>
      <c r="H13" s="292"/>
      <c r="I13" s="292"/>
      <c r="J13" s="292">
        <f>11006077</f>
        <v>11006077</v>
      </c>
      <c r="K13" s="292">
        <f>11006077</f>
        <v>11006077</v>
      </c>
      <c r="L13" s="292"/>
      <c r="M13" s="292"/>
      <c r="N13" s="292">
        <f t="shared" si="1"/>
        <v>11006077</v>
      </c>
      <c r="O13" s="292">
        <f t="shared" si="1"/>
        <v>11006077</v>
      </c>
      <c r="P13" s="292">
        <f t="shared" si="1"/>
        <v>0</v>
      </c>
      <c r="Q13" s="292"/>
      <c r="R13" s="427"/>
    </row>
    <row r="14" spans="1:18" ht="17.25" customHeight="1">
      <c r="A14" s="293" t="s">
        <v>293</v>
      </c>
      <c r="B14" s="292">
        <v>844500</v>
      </c>
      <c r="C14" s="292">
        <v>844500</v>
      </c>
      <c r="D14" s="292"/>
      <c r="E14" s="292"/>
      <c r="F14" s="292"/>
      <c r="G14" s="292"/>
      <c r="H14" s="292"/>
      <c r="I14" s="292"/>
      <c r="J14" s="292">
        <f>142393-844500</f>
        <v>-702107</v>
      </c>
      <c r="K14" s="292">
        <f>142393-844500</f>
        <v>-702107</v>
      </c>
      <c r="L14" s="292"/>
      <c r="M14" s="292"/>
      <c r="N14" s="292">
        <f t="shared" si="1"/>
        <v>142393</v>
      </c>
      <c r="O14" s="292">
        <f t="shared" si="1"/>
        <v>142393</v>
      </c>
      <c r="P14" s="292">
        <f t="shared" si="1"/>
        <v>0</v>
      </c>
      <c r="Q14" s="292"/>
      <c r="R14" s="427"/>
    </row>
    <row r="15" spans="1:18" ht="17.25" customHeight="1">
      <c r="A15" s="291" t="s">
        <v>294</v>
      </c>
      <c r="B15" s="292">
        <v>21016048</v>
      </c>
      <c r="C15" s="292">
        <v>21016048</v>
      </c>
      <c r="D15" s="292"/>
      <c r="E15" s="292"/>
      <c r="F15" s="292"/>
      <c r="G15" s="292"/>
      <c r="H15" s="292"/>
      <c r="I15" s="292"/>
      <c r="J15" s="292">
        <f>65373790-21016048</f>
        <v>44357742</v>
      </c>
      <c r="K15" s="292">
        <f>65373790-21016048</f>
        <v>44357742</v>
      </c>
      <c r="L15" s="292"/>
      <c r="M15" s="292"/>
      <c r="N15" s="292">
        <f t="shared" si="1"/>
        <v>65373790</v>
      </c>
      <c r="O15" s="292">
        <f t="shared" si="1"/>
        <v>65373790</v>
      </c>
      <c r="P15" s="292">
        <f t="shared" si="1"/>
        <v>0</v>
      </c>
      <c r="Q15" s="292"/>
      <c r="R15" s="427"/>
    </row>
    <row r="16" spans="1:18" ht="17.25" customHeight="1">
      <c r="A16" s="291" t="s">
        <v>295</v>
      </c>
      <c r="B16" s="292"/>
      <c r="C16" s="292"/>
      <c r="D16" s="292"/>
      <c r="E16" s="292"/>
      <c r="F16" s="292"/>
      <c r="G16" s="292"/>
      <c r="H16" s="292"/>
      <c r="I16" s="292"/>
      <c r="J16" s="292">
        <v>10996</v>
      </c>
      <c r="K16" s="292">
        <v>10996</v>
      </c>
      <c r="L16" s="292"/>
      <c r="M16" s="292"/>
      <c r="N16" s="292">
        <f t="shared" si="1"/>
        <v>10996</v>
      </c>
      <c r="O16" s="292">
        <f t="shared" si="1"/>
        <v>10996</v>
      </c>
      <c r="P16" s="292">
        <f t="shared" si="1"/>
        <v>0</v>
      </c>
      <c r="Q16" s="292"/>
      <c r="R16" s="427"/>
    </row>
    <row r="17" spans="1:18" ht="17.25" customHeight="1">
      <c r="A17" s="293" t="s">
        <v>296</v>
      </c>
      <c r="B17" s="292"/>
      <c r="C17" s="292"/>
      <c r="D17" s="292"/>
      <c r="E17" s="292"/>
      <c r="F17" s="292"/>
      <c r="G17" s="292"/>
      <c r="H17" s="292"/>
      <c r="I17" s="292"/>
      <c r="J17" s="292">
        <v>19090010</v>
      </c>
      <c r="K17" s="292">
        <v>19090010</v>
      </c>
      <c r="L17" s="292"/>
      <c r="M17" s="292"/>
      <c r="N17" s="292">
        <f t="shared" si="1"/>
        <v>19090010</v>
      </c>
      <c r="O17" s="292">
        <f t="shared" si="1"/>
        <v>19090010</v>
      </c>
      <c r="P17" s="292">
        <f t="shared" si="1"/>
        <v>0</v>
      </c>
      <c r="Q17" s="292"/>
      <c r="R17" s="294"/>
    </row>
    <row r="18" spans="1:18" ht="17.25" customHeight="1">
      <c r="A18" s="293" t="s">
        <v>399</v>
      </c>
      <c r="B18" s="292"/>
      <c r="C18" s="292"/>
      <c r="D18" s="292"/>
      <c r="E18" s="292"/>
      <c r="F18" s="292">
        <v>123540</v>
      </c>
      <c r="G18" s="292">
        <v>123540</v>
      </c>
      <c r="H18" s="292"/>
      <c r="I18" s="292"/>
      <c r="J18" s="292"/>
      <c r="K18" s="292"/>
      <c r="L18" s="292"/>
      <c r="M18" s="292"/>
      <c r="N18" s="292">
        <f t="shared" si="1"/>
        <v>123540</v>
      </c>
      <c r="O18" s="292">
        <f t="shared" si="1"/>
        <v>123540</v>
      </c>
      <c r="P18" s="292">
        <f t="shared" si="1"/>
        <v>0</v>
      </c>
      <c r="Q18" s="292"/>
      <c r="R18" s="294"/>
    </row>
    <row r="19" spans="1:18" ht="10.8" customHeight="1">
      <c r="A19" s="295"/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>
        <f t="shared" si="1"/>
        <v>0</v>
      </c>
      <c r="O19" s="292">
        <f t="shared" si="1"/>
        <v>0</v>
      </c>
      <c r="P19" s="292">
        <f t="shared" si="1"/>
        <v>0</v>
      </c>
      <c r="Q19" s="292"/>
      <c r="R19" s="427"/>
    </row>
    <row r="20" spans="1:18" s="290" customFormat="1" ht="17.25" customHeight="1">
      <c r="A20" s="287" t="s">
        <v>297</v>
      </c>
      <c r="B20" s="289">
        <f>SUM(B21:B29)</f>
        <v>202457523</v>
      </c>
      <c r="C20" s="289">
        <f t="shared" ref="C20:R20" si="2">SUM(C21:C29)</f>
        <v>125488489</v>
      </c>
      <c r="D20" s="289">
        <f t="shared" si="2"/>
        <v>76969034</v>
      </c>
      <c r="E20" s="289">
        <f t="shared" si="2"/>
        <v>0</v>
      </c>
      <c r="F20" s="289">
        <f t="shared" si="2"/>
        <v>4972469</v>
      </c>
      <c r="G20" s="289">
        <f t="shared" si="2"/>
        <v>761355</v>
      </c>
      <c r="H20" s="289">
        <f t="shared" si="2"/>
        <v>4211114</v>
      </c>
      <c r="I20" s="289">
        <f t="shared" si="2"/>
        <v>0</v>
      </c>
      <c r="J20" s="289">
        <f t="shared" si="2"/>
        <v>376595413</v>
      </c>
      <c r="K20" s="289">
        <f t="shared" si="2"/>
        <v>309567854</v>
      </c>
      <c r="L20" s="289">
        <f t="shared" si="2"/>
        <v>67027559</v>
      </c>
      <c r="M20" s="289">
        <f t="shared" si="2"/>
        <v>0</v>
      </c>
      <c r="N20" s="289">
        <f t="shared" si="2"/>
        <v>584025405</v>
      </c>
      <c r="O20" s="289">
        <f t="shared" si="2"/>
        <v>435817698</v>
      </c>
      <c r="P20" s="289">
        <f t="shared" si="2"/>
        <v>148207707</v>
      </c>
      <c r="Q20" s="289">
        <f t="shared" si="2"/>
        <v>0</v>
      </c>
      <c r="R20" s="289">
        <f t="shared" si="2"/>
        <v>23911174</v>
      </c>
    </row>
    <row r="21" spans="1:18" ht="17.25" customHeight="1">
      <c r="A21" s="296" t="s">
        <v>298</v>
      </c>
      <c r="B21" s="297">
        <v>121803555</v>
      </c>
      <c r="C21" s="297">
        <v>121803555</v>
      </c>
      <c r="D21" s="298"/>
      <c r="E21" s="298"/>
      <c r="F21" s="298">
        <v>761355</v>
      </c>
      <c r="G21" s="298">
        <v>761355</v>
      </c>
      <c r="H21" s="298"/>
      <c r="I21" s="298"/>
      <c r="J21" s="297">
        <v>288861401</v>
      </c>
      <c r="K21" s="297">
        <v>288861401</v>
      </c>
      <c r="L21" s="298"/>
      <c r="M21" s="298"/>
      <c r="N21" s="292">
        <f t="shared" si="1"/>
        <v>411426311</v>
      </c>
      <c r="O21" s="292">
        <f t="shared" si="1"/>
        <v>411426311</v>
      </c>
      <c r="P21" s="292">
        <f t="shared" si="1"/>
        <v>0</v>
      </c>
      <c r="Q21" s="292"/>
      <c r="R21" s="427">
        <v>23563174</v>
      </c>
    </row>
    <row r="22" spans="1:18" ht="17.25" customHeight="1">
      <c r="A22" s="296" t="s">
        <v>299</v>
      </c>
      <c r="B22" s="297">
        <v>3192934</v>
      </c>
      <c r="C22" s="297">
        <v>3192934</v>
      </c>
      <c r="D22" s="298"/>
      <c r="E22" s="298"/>
      <c r="F22" s="298">
        <v>0</v>
      </c>
      <c r="G22" s="298"/>
      <c r="H22" s="298"/>
      <c r="I22" s="298"/>
      <c r="J22" s="297">
        <v>16669284</v>
      </c>
      <c r="K22" s="297">
        <v>16669284</v>
      </c>
      <c r="L22" s="298"/>
      <c r="M22" s="298"/>
      <c r="N22" s="292">
        <f t="shared" si="1"/>
        <v>19862218</v>
      </c>
      <c r="O22" s="292">
        <f t="shared" si="1"/>
        <v>19862218</v>
      </c>
      <c r="P22" s="292">
        <f t="shared" si="1"/>
        <v>0</v>
      </c>
      <c r="Q22" s="292"/>
      <c r="R22" s="427"/>
    </row>
    <row r="23" spans="1:18" ht="17.25" customHeight="1">
      <c r="A23" s="296" t="s">
        <v>300</v>
      </c>
      <c r="B23" s="297">
        <v>72867785</v>
      </c>
      <c r="C23" s="297"/>
      <c r="D23" s="297">
        <v>72867785</v>
      </c>
      <c r="E23" s="298"/>
      <c r="F23" s="298">
        <v>0</v>
      </c>
      <c r="G23" s="298"/>
      <c r="H23" s="298"/>
      <c r="I23" s="298"/>
      <c r="J23" s="297">
        <v>3379152</v>
      </c>
      <c r="K23" s="297"/>
      <c r="L23" s="297">
        <v>3379152</v>
      </c>
      <c r="M23" s="298"/>
      <c r="N23" s="292">
        <f t="shared" si="1"/>
        <v>76246937</v>
      </c>
      <c r="O23" s="292">
        <f t="shared" si="1"/>
        <v>0</v>
      </c>
      <c r="P23" s="292">
        <f t="shared" si="1"/>
        <v>76246937</v>
      </c>
      <c r="Q23" s="292"/>
      <c r="R23" s="427"/>
    </row>
    <row r="24" spans="1:18" ht="17.25" customHeight="1">
      <c r="A24" s="296" t="s">
        <v>301</v>
      </c>
      <c r="B24" s="297">
        <v>492000</v>
      </c>
      <c r="C24" s="297">
        <v>492000</v>
      </c>
      <c r="D24" s="298"/>
      <c r="E24" s="298"/>
      <c r="F24" s="298">
        <v>0</v>
      </c>
      <c r="G24" s="298"/>
      <c r="H24" s="298"/>
      <c r="I24" s="298"/>
      <c r="J24" s="297">
        <v>4037169</v>
      </c>
      <c r="K24" s="297">
        <v>4037169</v>
      </c>
      <c r="L24" s="298"/>
      <c r="M24" s="298"/>
      <c r="N24" s="292">
        <f t="shared" si="1"/>
        <v>4529169</v>
      </c>
      <c r="O24" s="292">
        <f t="shared" si="1"/>
        <v>4529169</v>
      </c>
      <c r="P24" s="292">
        <f t="shared" si="1"/>
        <v>0</v>
      </c>
      <c r="Q24" s="292"/>
      <c r="R24" s="427"/>
    </row>
    <row r="25" spans="1:18" ht="17.25" customHeight="1">
      <c r="A25" s="296" t="s">
        <v>302</v>
      </c>
      <c r="B25" s="297">
        <v>3503299</v>
      </c>
      <c r="C25" s="297"/>
      <c r="D25" s="297">
        <v>3503299</v>
      </c>
      <c r="E25" s="298"/>
      <c r="F25" s="297">
        <v>0</v>
      </c>
      <c r="G25" s="297"/>
      <c r="H25" s="297"/>
      <c r="I25" s="298"/>
      <c r="J25" s="297">
        <v>55678543</v>
      </c>
      <c r="K25" s="297"/>
      <c r="L25" s="297">
        <v>55678543</v>
      </c>
      <c r="M25" s="297"/>
      <c r="N25" s="292">
        <f t="shared" si="1"/>
        <v>59181842</v>
      </c>
      <c r="O25" s="292">
        <f t="shared" si="1"/>
        <v>0</v>
      </c>
      <c r="P25" s="292">
        <f t="shared" si="1"/>
        <v>59181842</v>
      </c>
      <c r="Q25" s="292"/>
      <c r="R25" s="427"/>
    </row>
    <row r="26" spans="1:18" ht="17.25" customHeight="1">
      <c r="A26" s="296" t="s">
        <v>303</v>
      </c>
      <c r="B26" s="425">
        <v>243650</v>
      </c>
      <c r="C26" s="425"/>
      <c r="D26" s="425">
        <v>243650</v>
      </c>
      <c r="E26" s="426"/>
      <c r="F26" s="426">
        <v>0</v>
      </c>
      <c r="G26" s="426"/>
      <c r="H26" s="426"/>
      <c r="I26" s="426"/>
      <c r="J26" s="425">
        <v>-189650</v>
      </c>
      <c r="K26" s="425"/>
      <c r="L26" s="425">
        <v>-189650</v>
      </c>
      <c r="M26" s="425"/>
      <c r="N26" s="292">
        <f t="shared" si="1"/>
        <v>54000</v>
      </c>
      <c r="O26" s="292">
        <f t="shared" si="1"/>
        <v>0</v>
      </c>
      <c r="P26" s="292">
        <f t="shared" si="1"/>
        <v>54000</v>
      </c>
      <c r="Q26" s="292"/>
      <c r="R26" s="427"/>
    </row>
    <row r="27" spans="1:18" ht="17.25" customHeight="1">
      <c r="A27" s="296" t="s">
        <v>304</v>
      </c>
      <c r="B27" s="423">
        <v>34800</v>
      </c>
      <c r="C27" s="423"/>
      <c r="D27" s="423">
        <v>34800</v>
      </c>
      <c r="E27" s="424"/>
      <c r="F27" s="424">
        <v>927999</v>
      </c>
      <c r="G27" s="424"/>
      <c r="H27" s="424">
        <v>927999</v>
      </c>
      <c r="I27" s="424"/>
      <c r="J27" s="423">
        <v>7237307</v>
      </c>
      <c r="K27" s="423"/>
      <c r="L27" s="423">
        <v>7237307</v>
      </c>
      <c r="M27" s="423"/>
      <c r="N27" s="292">
        <f t="shared" si="1"/>
        <v>8200106</v>
      </c>
      <c r="O27" s="292">
        <f t="shared" si="1"/>
        <v>0</v>
      </c>
      <c r="P27" s="292">
        <f t="shared" si="1"/>
        <v>8200106</v>
      </c>
      <c r="Q27" s="292"/>
      <c r="R27" s="427"/>
    </row>
    <row r="28" spans="1:18" ht="17.25" customHeight="1">
      <c r="A28" s="422" t="s">
        <v>414</v>
      </c>
      <c r="B28" s="423"/>
      <c r="C28" s="423"/>
      <c r="D28" s="423"/>
      <c r="E28" s="424"/>
      <c r="F28" s="424"/>
      <c r="G28" s="424"/>
      <c r="H28" s="424"/>
      <c r="I28" s="424"/>
      <c r="J28" s="423">
        <v>723051</v>
      </c>
      <c r="K28" s="423"/>
      <c r="L28" s="423">
        <v>723051</v>
      </c>
      <c r="M28" s="423"/>
      <c r="N28" s="292">
        <f t="shared" si="1"/>
        <v>723051</v>
      </c>
      <c r="O28" s="292">
        <f t="shared" si="1"/>
        <v>0</v>
      </c>
      <c r="P28" s="292">
        <f t="shared" si="1"/>
        <v>723051</v>
      </c>
      <c r="Q28" s="292"/>
      <c r="R28" s="427"/>
    </row>
    <row r="29" spans="1:18" ht="17.25" customHeight="1">
      <c r="A29" s="296" t="s">
        <v>412</v>
      </c>
      <c r="B29" s="423">
        <v>319500</v>
      </c>
      <c r="C29" s="423"/>
      <c r="D29" s="423">
        <v>319500</v>
      </c>
      <c r="E29" s="424"/>
      <c r="F29" s="424">
        <v>3283115</v>
      </c>
      <c r="G29" s="424"/>
      <c r="H29" s="424">
        <v>3283115</v>
      </c>
      <c r="I29" s="424"/>
      <c r="J29" s="423">
        <v>199156</v>
      </c>
      <c r="K29" s="423"/>
      <c r="L29" s="423">
        <v>199156</v>
      </c>
      <c r="M29" s="423"/>
      <c r="N29" s="292">
        <f t="shared" si="1"/>
        <v>3801771</v>
      </c>
      <c r="O29" s="292">
        <f t="shared" si="1"/>
        <v>0</v>
      </c>
      <c r="P29" s="292">
        <f t="shared" si="1"/>
        <v>3801771</v>
      </c>
      <c r="Q29" s="292"/>
      <c r="R29" s="427">
        <v>348000</v>
      </c>
    </row>
    <row r="30" spans="1:18" ht="12" customHeight="1">
      <c r="A30" s="296"/>
      <c r="B30" s="292"/>
      <c r="C30" s="292"/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2"/>
      <c r="O30" s="292"/>
      <c r="P30" s="292"/>
      <c r="Q30" s="292"/>
      <c r="R30" s="427"/>
    </row>
    <row r="31" spans="1:18" s="290" customFormat="1" ht="19.2" customHeight="1">
      <c r="A31" s="287" t="s">
        <v>224</v>
      </c>
      <c r="B31" s="289">
        <f>SUM(B33:B37)</f>
        <v>12823997</v>
      </c>
      <c r="C31" s="289">
        <f t="shared" ref="C31:M31" si="3">SUM(C33:C37)</f>
        <v>8883497</v>
      </c>
      <c r="D31" s="289">
        <f t="shared" si="3"/>
        <v>3940500</v>
      </c>
      <c r="E31" s="289">
        <f t="shared" si="3"/>
        <v>0</v>
      </c>
      <c r="F31" s="289">
        <f t="shared" si="3"/>
        <v>4431709</v>
      </c>
      <c r="G31" s="289">
        <f t="shared" si="3"/>
        <v>1931426</v>
      </c>
      <c r="H31" s="289">
        <f t="shared" si="3"/>
        <v>2500283</v>
      </c>
      <c r="I31" s="289">
        <f t="shared" si="3"/>
        <v>0</v>
      </c>
      <c r="J31" s="289">
        <f t="shared" si="3"/>
        <v>506441043</v>
      </c>
      <c r="K31" s="289">
        <f t="shared" si="3"/>
        <v>505814121</v>
      </c>
      <c r="L31" s="289">
        <f t="shared" si="3"/>
        <v>626922</v>
      </c>
      <c r="M31" s="289">
        <f t="shared" si="3"/>
        <v>0</v>
      </c>
      <c r="N31" s="289">
        <f t="shared" si="1"/>
        <v>523696749</v>
      </c>
      <c r="O31" s="289">
        <f t="shared" si="1"/>
        <v>516629044</v>
      </c>
      <c r="P31" s="289">
        <f t="shared" si="1"/>
        <v>7067705</v>
      </c>
      <c r="Q31" s="289">
        <f t="shared" ref="Q31" si="4">SUM(E31+I31+M31)</f>
        <v>0</v>
      </c>
      <c r="R31" s="434">
        <f t="shared" ref="R31" si="5">SUM(R32:R40)</f>
        <v>198673944</v>
      </c>
    </row>
    <row r="32" spans="1:18" ht="17.25" customHeight="1">
      <c r="A32" s="291" t="s">
        <v>305</v>
      </c>
      <c r="B32" s="298">
        <v>0</v>
      </c>
      <c r="C32" s="298">
        <v>0</v>
      </c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292">
        <f t="shared" si="1"/>
        <v>0</v>
      </c>
      <c r="O32" s="292">
        <f t="shared" si="1"/>
        <v>0</v>
      </c>
      <c r="P32" s="292">
        <f t="shared" si="1"/>
        <v>0</v>
      </c>
      <c r="Q32" s="292"/>
      <c r="R32" s="427"/>
    </row>
    <row r="33" spans="1:18" ht="17.25" customHeight="1">
      <c r="A33" s="296" t="s">
        <v>306</v>
      </c>
      <c r="B33" s="298"/>
      <c r="C33" s="298"/>
      <c r="D33" s="298"/>
      <c r="E33" s="298"/>
      <c r="F33" s="298">
        <v>812000</v>
      </c>
      <c r="G33" s="298">
        <v>812000</v>
      </c>
      <c r="H33" s="298"/>
      <c r="I33" s="298"/>
      <c r="J33" s="297">
        <v>381919834</v>
      </c>
      <c r="K33" s="297">
        <v>381919834</v>
      </c>
      <c r="L33" s="298"/>
      <c r="M33" s="298"/>
      <c r="N33" s="292">
        <f t="shared" si="1"/>
        <v>382731834</v>
      </c>
      <c r="O33" s="292">
        <f t="shared" si="1"/>
        <v>382731834</v>
      </c>
      <c r="P33" s="292">
        <f t="shared" si="1"/>
        <v>0</v>
      </c>
      <c r="Q33" s="292"/>
      <c r="R33" s="427"/>
    </row>
    <row r="34" spans="1:18" ht="17.25" customHeight="1">
      <c r="A34" s="296" t="s">
        <v>413</v>
      </c>
      <c r="B34" s="298">
        <v>0</v>
      </c>
      <c r="C34" s="298">
        <v>0</v>
      </c>
      <c r="D34" s="298"/>
      <c r="E34" s="298"/>
      <c r="F34" s="298">
        <v>0</v>
      </c>
      <c r="G34" s="298">
        <v>0</v>
      </c>
      <c r="H34" s="298"/>
      <c r="I34" s="298"/>
      <c r="J34" s="297">
        <v>1452000</v>
      </c>
      <c r="K34" s="297">
        <v>1452000</v>
      </c>
      <c r="L34" s="298"/>
      <c r="M34" s="298"/>
      <c r="N34" s="292">
        <f t="shared" si="1"/>
        <v>1452000</v>
      </c>
      <c r="O34" s="292">
        <f t="shared" si="1"/>
        <v>1452000</v>
      </c>
      <c r="P34" s="292">
        <f t="shared" ref="P34" si="6">SUM(D34+H34+L34)</f>
        <v>0</v>
      </c>
      <c r="Q34" s="292"/>
      <c r="R34" s="427"/>
    </row>
    <row r="35" spans="1:18" ht="17.25" customHeight="1">
      <c r="A35" s="296" t="s">
        <v>307</v>
      </c>
      <c r="B35" s="297">
        <v>8883497</v>
      </c>
      <c r="C35" s="297">
        <v>8883497</v>
      </c>
      <c r="D35" s="298"/>
      <c r="E35" s="298"/>
      <c r="F35" s="298">
        <v>1119426</v>
      </c>
      <c r="G35" s="298">
        <v>1119426</v>
      </c>
      <c r="H35" s="298"/>
      <c r="I35" s="298"/>
      <c r="J35" s="297">
        <v>122442287</v>
      </c>
      <c r="K35" s="297">
        <v>122442287</v>
      </c>
      <c r="L35" s="298"/>
      <c r="M35" s="298"/>
      <c r="N35" s="292">
        <f t="shared" si="1"/>
        <v>132445210</v>
      </c>
      <c r="O35" s="292">
        <f t="shared" si="1"/>
        <v>132445210</v>
      </c>
      <c r="P35" s="292">
        <f t="shared" si="1"/>
        <v>0</v>
      </c>
      <c r="Q35" s="292"/>
      <c r="R35" s="427">
        <v>88560812</v>
      </c>
    </row>
    <row r="36" spans="1:18" ht="17.25" customHeight="1">
      <c r="A36" s="422" t="s">
        <v>414</v>
      </c>
      <c r="B36" s="297">
        <v>3834000</v>
      </c>
      <c r="C36" s="297"/>
      <c r="D36" s="297">
        <v>3834000</v>
      </c>
      <c r="E36" s="298"/>
      <c r="F36" s="298">
        <v>0</v>
      </c>
      <c r="G36" s="298"/>
      <c r="H36" s="298">
        <v>0</v>
      </c>
      <c r="I36" s="298"/>
      <c r="J36" s="297">
        <v>613265</v>
      </c>
      <c r="K36" s="297"/>
      <c r="L36" s="297">
        <v>613265</v>
      </c>
      <c r="M36" s="298"/>
      <c r="N36" s="292">
        <f t="shared" si="1"/>
        <v>4447265</v>
      </c>
      <c r="O36" s="292">
        <f t="shared" ref="O36" si="7">SUM(C36+G36+K36)</f>
        <v>0</v>
      </c>
      <c r="P36" s="292">
        <f t="shared" ref="P36" si="8">SUM(D36+H36+L36)</f>
        <v>4447265</v>
      </c>
      <c r="Q36" s="292"/>
      <c r="R36" s="427"/>
    </row>
    <row r="37" spans="1:18" ht="17.25" customHeight="1">
      <c r="A37" s="296" t="s">
        <v>412</v>
      </c>
      <c r="B37" s="298">
        <v>106500</v>
      </c>
      <c r="C37" s="298"/>
      <c r="D37" s="298">
        <v>106500</v>
      </c>
      <c r="E37" s="298"/>
      <c r="F37" s="298">
        <v>2500283</v>
      </c>
      <c r="G37" s="298"/>
      <c r="H37" s="298">
        <v>2500283</v>
      </c>
      <c r="I37" s="298"/>
      <c r="J37" s="298">
        <v>13657</v>
      </c>
      <c r="K37" s="298"/>
      <c r="L37" s="298">
        <v>13657</v>
      </c>
      <c r="M37" s="298"/>
      <c r="N37" s="292">
        <f t="shared" si="1"/>
        <v>2620440</v>
      </c>
      <c r="O37" s="292">
        <f t="shared" si="1"/>
        <v>0</v>
      </c>
      <c r="P37" s="292">
        <f t="shared" si="1"/>
        <v>2620440</v>
      </c>
      <c r="Q37" s="292"/>
      <c r="R37" s="427">
        <v>247080</v>
      </c>
    </row>
    <row r="38" spans="1:18" ht="9" customHeight="1">
      <c r="A38" s="291"/>
      <c r="B38" s="292"/>
      <c r="C38" s="292"/>
      <c r="D38" s="292"/>
      <c r="E38" s="292"/>
      <c r="F38" s="292"/>
      <c r="G38" s="292"/>
      <c r="H38" s="292"/>
      <c r="I38" s="292"/>
      <c r="J38" s="292"/>
      <c r="K38" s="292"/>
      <c r="L38" s="292"/>
      <c r="M38" s="292"/>
      <c r="N38" s="292"/>
      <c r="O38" s="292"/>
      <c r="P38" s="292"/>
      <c r="Q38" s="292"/>
      <c r="R38" s="427"/>
    </row>
    <row r="39" spans="1:18" s="290" customFormat="1" ht="16.2" customHeight="1">
      <c r="A39" s="287" t="s">
        <v>137</v>
      </c>
      <c r="B39" s="289">
        <f>SUM(B41:B46)</f>
        <v>42403471</v>
      </c>
      <c r="C39" s="289">
        <f t="shared" ref="C39:Q39" si="9">SUM(C41:C46)</f>
        <v>42403471</v>
      </c>
      <c r="D39" s="289">
        <f t="shared" si="9"/>
        <v>0</v>
      </c>
      <c r="E39" s="289">
        <f t="shared" si="9"/>
        <v>0</v>
      </c>
      <c r="F39" s="289">
        <f t="shared" si="9"/>
        <v>14203245</v>
      </c>
      <c r="G39" s="289">
        <f t="shared" si="9"/>
        <v>14203245</v>
      </c>
      <c r="H39" s="289">
        <f t="shared" si="9"/>
        <v>0</v>
      </c>
      <c r="I39" s="289">
        <f t="shared" si="9"/>
        <v>0</v>
      </c>
      <c r="J39" s="289">
        <f t="shared" si="9"/>
        <v>116207827</v>
      </c>
      <c r="K39" s="289">
        <f t="shared" si="9"/>
        <v>116207827</v>
      </c>
      <c r="L39" s="289">
        <f t="shared" si="9"/>
        <v>0</v>
      </c>
      <c r="M39" s="289">
        <f t="shared" si="9"/>
        <v>0</v>
      </c>
      <c r="N39" s="289">
        <f t="shared" si="1"/>
        <v>172814543</v>
      </c>
      <c r="O39" s="289">
        <f t="shared" si="1"/>
        <v>172814543</v>
      </c>
      <c r="P39" s="292">
        <f t="shared" si="1"/>
        <v>0</v>
      </c>
      <c r="Q39" s="289">
        <f t="shared" si="9"/>
        <v>0</v>
      </c>
      <c r="R39" s="434">
        <f t="shared" ref="R39" si="10">SUM(R40:R48)</f>
        <v>109866052</v>
      </c>
    </row>
    <row r="40" spans="1:18" ht="17.25" customHeight="1">
      <c r="A40" s="291" t="s">
        <v>305</v>
      </c>
      <c r="B40" s="298"/>
      <c r="C40" s="298"/>
      <c r="D40" s="298"/>
      <c r="E40" s="298"/>
      <c r="F40" s="298"/>
      <c r="G40" s="298"/>
      <c r="H40" s="298"/>
      <c r="I40" s="298"/>
      <c r="J40" s="298"/>
      <c r="K40" s="298"/>
      <c r="L40" s="298"/>
      <c r="M40" s="298"/>
      <c r="N40" s="292">
        <f t="shared" si="1"/>
        <v>0</v>
      </c>
      <c r="O40" s="292">
        <f t="shared" si="1"/>
        <v>0</v>
      </c>
      <c r="P40" s="292">
        <f t="shared" si="1"/>
        <v>0</v>
      </c>
      <c r="Q40" s="292"/>
      <c r="R40" s="427"/>
    </row>
    <row r="41" spans="1:18" ht="17.25" customHeight="1">
      <c r="A41" s="299" t="s">
        <v>308</v>
      </c>
      <c r="B41" s="297">
        <v>9796145</v>
      </c>
      <c r="C41" s="297">
        <v>9796145</v>
      </c>
      <c r="D41" s="298"/>
      <c r="E41" s="298"/>
      <c r="F41" s="297">
        <v>4582289</v>
      </c>
      <c r="G41" s="297">
        <v>4582289</v>
      </c>
      <c r="H41" s="298"/>
      <c r="I41" s="298"/>
      <c r="J41" s="297">
        <v>44222460</v>
      </c>
      <c r="K41" s="297">
        <v>44222460</v>
      </c>
      <c r="L41" s="298"/>
      <c r="M41" s="298"/>
      <c r="N41" s="292">
        <f t="shared" si="1"/>
        <v>58600894</v>
      </c>
      <c r="O41" s="292">
        <f t="shared" si="1"/>
        <v>58600894</v>
      </c>
      <c r="P41" s="292">
        <f t="shared" si="1"/>
        <v>0</v>
      </c>
      <c r="Q41" s="292"/>
      <c r="R41" s="427">
        <v>5682814</v>
      </c>
    </row>
    <row r="42" spans="1:18" ht="17.25" customHeight="1">
      <c r="A42" s="299" t="s">
        <v>309</v>
      </c>
      <c r="B42" s="297">
        <f>10016184</f>
        <v>10016184</v>
      </c>
      <c r="C42" s="297">
        <f>10016184</f>
        <v>10016184</v>
      </c>
      <c r="D42" s="298"/>
      <c r="E42" s="298"/>
      <c r="F42" s="297">
        <v>8366000</v>
      </c>
      <c r="G42" s="297">
        <v>8366000</v>
      </c>
      <c r="H42" s="298"/>
      <c r="I42" s="298"/>
      <c r="J42" s="297">
        <v>15292762</v>
      </c>
      <c r="K42" s="297">
        <v>15292762</v>
      </c>
      <c r="L42" s="298"/>
      <c r="M42" s="298"/>
      <c r="N42" s="292">
        <f t="shared" si="1"/>
        <v>33674946</v>
      </c>
      <c r="O42" s="292">
        <f t="shared" si="1"/>
        <v>33674946</v>
      </c>
      <c r="P42" s="292">
        <f t="shared" si="1"/>
        <v>0</v>
      </c>
      <c r="Q42" s="292"/>
      <c r="R42" s="427">
        <v>5631588</v>
      </c>
    </row>
    <row r="43" spans="1:18" ht="17.25" customHeight="1">
      <c r="A43" s="299" t="s">
        <v>310</v>
      </c>
      <c r="B43" s="297">
        <v>2067800</v>
      </c>
      <c r="C43" s="297">
        <v>2067800</v>
      </c>
      <c r="D43" s="298"/>
      <c r="E43" s="298"/>
      <c r="F43" s="297">
        <v>0</v>
      </c>
      <c r="G43" s="297">
        <v>0</v>
      </c>
      <c r="H43" s="298"/>
      <c r="I43" s="298"/>
      <c r="J43" s="297">
        <v>8872223</v>
      </c>
      <c r="K43" s="297">
        <v>8872223</v>
      </c>
      <c r="L43" s="298"/>
      <c r="M43" s="298"/>
      <c r="N43" s="292">
        <f t="shared" si="1"/>
        <v>10940023</v>
      </c>
      <c r="O43" s="292">
        <f t="shared" si="1"/>
        <v>10940023</v>
      </c>
      <c r="P43" s="292">
        <f t="shared" si="1"/>
        <v>0</v>
      </c>
      <c r="Q43" s="292"/>
      <c r="R43" s="427"/>
    </row>
    <row r="44" spans="1:18" ht="17.25" customHeight="1">
      <c r="A44" s="299" t="s">
        <v>415</v>
      </c>
      <c r="B44" s="297"/>
      <c r="C44" s="297"/>
      <c r="D44" s="298"/>
      <c r="E44" s="298"/>
      <c r="F44" s="297"/>
      <c r="G44" s="297"/>
      <c r="H44" s="298"/>
      <c r="I44" s="298"/>
      <c r="J44" s="297">
        <v>951887</v>
      </c>
      <c r="K44" s="297">
        <v>951887</v>
      </c>
      <c r="L44" s="298"/>
      <c r="M44" s="298"/>
      <c r="N44" s="292">
        <f t="shared" si="1"/>
        <v>951887</v>
      </c>
      <c r="O44" s="292">
        <f t="shared" si="1"/>
        <v>951887</v>
      </c>
      <c r="P44" s="292">
        <f t="shared" ref="P44" si="11">SUM(D44+H44+L44)</f>
        <v>0</v>
      </c>
      <c r="Q44" s="292"/>
      <c r="R44" s="427"/>
    </row>
    <row r="45" spans="1:18" ht="17.25" customHeight="1">
      <c r="A45" s="299" t="s">
        <v>311</v>
      </c>
      <c r="B45" s="297">
        <v>10951842</v>
      </c>
      <c r="C45" s="297">
        <v>10951842</v>
      </c>
      <c r="D45" s="297"/>
      <c r="E45" s="298"/>
      <c r="F45" s="297">
        <v>1154956</v>
      </c>
      <c r="G45" s="297">
        <v>1154956</v>
      </c>
      <c r="H45" s="297"/>
      <c r="I45" s="298"/>
      <c r="J45" s="297">
        <v>42990484</v>
      </c>
      <c r="K45" s="297">
        <v>42990484</v>
      </c>
      <c r="L45" s="297"/>
      <c r="M45" s="298"/>
      <c r="N45" s="292">
        <f t="shared" si="1"/>
        <v>55097282</v>
      </c>
      <c r="O45" s="292">
        <f t="shared" si="1"/>
        <v>55097282</v>
      </c>
      <c r="P45" s="292">
        <f t="shared" si="1"/>
        <v>0</v>
      </c>
      <c r="Q45" s="292"/>
      <c r="R45" s="427"/>
    </row>
    <row r="46" spans="1:18" ht="17.25" customHeight="1">
      <c r="A46" s="299" t="s">
        <v>312</v>
      </c>
      <c r="B46" s="297">
        <v>9571500</v>
      </c>
      <c r="C46" s="297">
        <v>9571500</v>
      </c>
      <c r="D46" s="297"/>
      <c r="E46" s="298"/>
      <c r="F46" s="297">
        <v>100000</v>
      </c>
      <c r="G46" s="297">
        <v>100000</v>
      </c>
      <c r="H46" s="297"/>
      <c r="I46" s="298"/>
      <c r="J46" s="297">
        <v>3878011</v>
      </c>
      <c r="K46" s="297">
        <v>3878011</v>
      </c>
      <c r="L46" s="297"/>
      <c r="M46" s="298"/>
      <c r="N46" s="292">
        <f t="shared" si="1"/>
        <v>13549511</v>
      </c>
      <c r="O46" s="292">
        <f t="shared" si="1"/>
        <v>13549511</v>
      </c>
      <c r="P46" s="292">
        <f t="shared" si="1"/>
        <v>0</v>
      </c>
      <c r="Q46" s="292"/>
      <c r="R46" s="427"/>
    </row>
    <row r="47" spans="1:18" ht="10.199999999999999" customHeight="1">
      <c r="A47" s="291"/>
      <c r="B47" s="298"/>
      <c r="C47" s="298"/>
      <c r="D47" s="298"/>
      <c r="E47" s="298"/>
      <c r="F47" s="298"/>
      <c r="G47" s="298"/>
      <c r="H47" s="298"/>
      <c r="I47" s="298"/>
      <c r="J47" s="298"/>
      <c r="K47" s="298"/>
      <c r="L47" s="298"/>
      <c r="M47" s="298"/>
      <c r="N47" s="292"/>
      <c r="O47" s="292"/>
      <c r="P47" s="292"/>
      <c r="Q47" s="292"/>
      <c r="R47" s="427"/>
    </row>
    <row r="48" spans="1:18" s="290" customFormat="1" ht="18" customHeight="1">
      <c r="A48" s="287" t="s">
        <v>425</v>
      </c>
      <c r="B48" s="289">
        <f>SUM(B50:B59)</f>
        <v>78664953</v>
      </c>
      <c r="C48" s="289">
        <f t="shared" ref="C48:Q48" si="12">SUM(C50:C59)</f>
        <v>74754298</v>
      </c>
      <c r="D48" s="289">
        <f t="shared" si="12"/>
        <v>3910655</v>
      </c>
      <c r="E48" s="289">
        <f t="shared" si="12"/>
        <v>0</v>
      </c>
      <c r="F48" s="289">
        <f t="shared" si="12"/>
        <v>62004227</v>
      </c>
      <c r="G48" s="289">
        <f t="shared" si="12"/>
        <v>60530170</v>
      </c>
      <c r="H48" s="289">
        <f t="shared" si="12"/>
        <v>1474057</v>
      </c>
      <c r="I48" s="289">
        <f t="shared" si="12"/>
        <v>0</v>
      </c>
      <c r="J48" s="289">
        <f t="shared" si="12"/>
        <v>85730712</v>
      </c>
      <c r="K48" s="289">
        <f t="shared" si="12"/>
        <v>87525731</v>
      </c>
      <c r="L48" s="289">
        <f t="shared" si="12"/>
        <v>-1795019</v>
      </c>
      <c r="M48" s="289">
        <f t="shared" si="12"/>
        <v>0</v>
      </c>
      <c r="N48" s="289">
        <f t="shared" si="12"/>
        <v>226399892</v>
      </c>
      <c r="O48" s="289">
        <f t="shared" si="12"/>
        <v>222810199</v>
      </c>
      <c r="P48" s="289">
        <f t="shared" si="12"/>
        <v>3589693</v>
      </c>
      <c r="Q48" s="289">
        <f t="shared" si="12"/>
        <v>0</v>
      </c>
      <c r="R48" s="434">
        <f>SUM(R49:R59)</f>
        <v>98551650</v>
      </c>
    </row>
    <row r="49" spans="1:18" ht="17.25" customHeight="1">
      <c r="A49" s="291" t="s">
        <v>305</v>
      </c>
      <c r="B49" s="298"/>
      <c r="C49" s="298"/>
      <c r="D49" s="298"/>
      <c r="E49" s="298"/>
      <c r="F49" s="298"/>
      <c r="G49" s="298"/>
      <c r="H49" s="298"/>
      <c r="I49" s="298"/>
      <c r="J49" s="298"/>
      <c r="K49" s="298"/>
      <c r="L49" s="298"/>
      <c r="M49" s="298"/>
      <c r="N49" s="292">
        <f t="shared" si="1"/>
        <v>0</v>
      </c>
      <c r="O49" s="292">
        <f t="shared" si="1"/>
        <v>0</v>
      </c>
      <c r="P49" s="292">
        <f t="shared" si="1"/>
        <v>0</v>
      </c>
      <c r="Q49" s="292"/>
      <c r="R49" s="427"/>
    </row>
    <row r="50" spans="1:18" ht="17.25" customHeight="1">
      <c r="A50" s="371" t="s">
        <v>313</v>
      </c>
      <c r="B50" s="297">
        <v>5507507</v>
      </c>
      <c r="C50" s="297">
        <v>5507507</v>
      </c>
      <c r="D50" s="298"/>
      <c r="E50" s="298"/>
      <c r="F50" s="297">
        <v>139692</v>
      </c>
      <c r="G50" s="297">
        <v>139692</v>
      </c>
      <c r="H50" s="298"/>
      <c r="I50" s="298"/>
      <c r="J50" s="297">
        <v>55469113</v>
      </c>
      <c r="K50" s="297">
        <v>55469113</v>
      </c>
      <c r="L50" s="298"/>
      <c r="M50" s="298"/>
      <c r="N50" s="292">
        <f t="shared" si="1"/>
        <v>61116312</v>
      </c>
      <c r="O50" s="292">
        <f t="shared" si="1"/>
        <v>61116312</v>
      </c>
      <c r="P50" s="292">
        <f t="shared" si="1"/>
        <v>0</v>
      </c>
      <c r="Q50" s="292"/>
      <c r="R50" s="427">
        <v>1988460</v>
      </c>
    </row>
    <row r="51" spans="1:18" ht="17.25" customHeight="1">
      <c r="A51" s="296" t="s">
        <v>314</v>
      </c>
      <c r="B51" s="297">
        <v>4249739</v>
      </c>
      <c r="C51" s="297">
        <v>4249739</v>
      </c>
      <c r="D51" s="298"/>
      <c r="E51" s="298"/>
      <c r="F51" s="297">
        <v>4599280</v>
      </c>
      <c r="G51" s="297">
        <v>4599280</v>
      </c>
      <c r="H51" s="298"/>
      <c r="I51" s="298"/>
      <c r="J51" s="297">
        <v>-3058417</v>
      </c>
      <c r="K51" s="297">
        <v>-3058417</v>
      </c>
      <c r="L51" s="298"/>
      <c r="M51" s="298"/>
      <c r="N51" s="292">
        <f t="shared" si="1"/>
        <v>5790602</v>
      </c>
      <c r="O51" s="292">
        <f t="shared" si="1"/>
        <v>5790602</v>
      </c>
      <c r="P51" s="292">
        <f t="shared" si="1"/>
        <v>0</v>
      </c>
      <c r="Q51" s="292"/>
      <c r="R51" s="427">
        <v>0</v>
      </c>
    </row>
    <row r="52" spans="1:18" ht="17.25" customHeight="1">
      <c r="A52" s="296" t="s">
        <v>416</v>
      </c>
      <c r="B52" s="297">
        <v>58177649</v>
      </c>
      <c r="C52" s="297">
        <v>58177649</v>
      </c>
      <c r="D52" s="298"/>
      <c r="E52" s="298"/>
      <c r="F52" s="297">
        <v>37930198</v>
      </c>
      <c r="G52" s="297">
        <v>37930198</v>
      </c>
      <c r="H52" s="298"/>
      <c r="I52" s="298"/>
      <c r="J52" s="297">
        <v>-1384305</v>
      </c>
      <c r="K52" s="297">
        <v>-1384305</v>
      </c>
      <c r="L52" s="298"/>
      <c r="M52" s="298"/>
      <c r="N52" s="292">
        <f t="shared" si="1"/>
        <v>94723542</v>
      </c>
      <c r="O52" s="292">
        <f t="shared" si="1"/>
        <v>94723542</v>
      </c>
      <c r="P52" s="292">
        <f t="shared" ref="P52" si="13">SUM(D52+H52+L52)</f>
        <v>0</v>
      </c>
      <c r="Q52" s="292"/>
      <c r="R52" s="427">
        <v>90697324</v>
      </c>
    </row>
    <row r="53" spans="1:18" ht="17.25" customHeight="1">
      <c r="A53" s="296" t="s">
        <v>315</v>
      </c>
      <c r="B53" s="297">
        <v>3213948</v>
      </c>
      <c r="C53" s="297">
        <v>3213948</v>
      </c>
      <c r="D53" s="298"/>
      <c r="E53" s="298"/>
      <c r="F53" s="297">
        <v>85000</v>
      </c>
      <c r="G53" s="297">
        <v>85000</v>
      </c>
      <c r="H53" s="298"/>
      <c r="I53" s="298"/>
      <c r="J53" s="297">
        <v>35196298</v>
      </c>
      <c r="K53" s="297">
        <v>35196298</v>
      </c>
      <c r="L53" s="298"/>
      <c r="M53" s="298"/>
      <c r="N53" s="292">
        <f t="shared" si="1"/>
        <v>38495246</v>
      </c>
      <c r="O53" s="292">
        <f t="shared" si="1"/>
        <v>38495246</v>
      </c>
      <c r="P53" s="292">
        <f t="shared" si="1"/>
        <v>0</v>
      </c>
      <c r="Q53" s="292"/>
      <c r="R53" s="427">
        <v>1570326</v>
      </c>
    </row>
    <row r="54" spans="1:18" ht="17.25" customHeight="1">
      <c r="A54" s="299" t="s">
        <v>308</v>
      </c>
      <c r="B54" s="425">
        <v>625455</v>
      </c>
      <c r="C54" s="425">
        <v>625455</v>
      </c>
      <c r="D54" s="426"/>
      <c r="E54" s="426"/>
      <c r="F54" s="425">
        <v>0</v>
      </c>
      <c r="G54" s="425">
        <v>0</v>
      </c>
      <c r="H54" s="426"/>
      <c r="I54" s="426"/>
      <c r="J54" s="425">
        <v>-556814</v>
      </c>
      <c r="K54" s="425">
        <v>-556814</v>
      </c>
      <c r="L54" s="426"/>
      <c r="M54" s="426"/>
      <c r="N54" s="292">
        <f t="shared" si="1"/>
        <v>68641</v>
      </c>
      <c r="O54" s="292">
        <f t="shared" si="1"/>
        <v>68641</v>
      </c>
      <c r="P54" s="292">
        <f t="shared" si="1"/>
        <v>0</v>
      </c>
      <c r="Q54" s="292"/>
      <c r="R54" s="427">
        <v>0</v>
      </c>
    </row>
    <row r="55" spans="1:18" ht="17.25" customHeight="1">
      <c r="A55" s="299" t="s">
        <v>415</v>
      </c>
      <c r="B55" s="423">
        <v>0</v>
      </c>
      <c r="C55" s="423">
        <v>0</v>
      </c>
      <c r="D55" s="424"/>
      <c r="E55" s="424"/>
      <c r="F55" s="423">
        <v>0</v>
      </c>
      <c r="G55" s="423">
        <v>0</v>
      </c>
      <c r="H55" s="424"/>
      <c r="I55" s="424"/>
      <c r="J55" s="423">
        <v>781685</v>
      </c>
      <c r="K55" s="423">
        <v>781685</v>
      </c>
      <c r="L55" s="424"/>
      <c r="M55" s="424"/>
      <c r="N55" s="292">
        <f t="shared" si="1"/>
        <v>781685</v>
      </c>
      <c r="O55" s="292">
        <f t="shared" si="1"/>
        <v>781685</v>
      </c>
      <c r="P55" s="292">
        <f t="shared" si="1"/>
        <v>0</v>
      </c>
      <c r="Q55" s="292"/>
      <c r="R55" s="427">
        <v>0</v>
      </c>
    </row>
    <row r="56" spans="1:18" ht="17.25" customHeight="1">
      <c r="A56" s="299" t="s">
        <v>311</v>
      </c>
      <c r="B56" s="423">
        <v>0</v>
      </c>
      <c r="C56" s="423">
        <v>0</v>
      </c>
      <c r="D56" s="424"/>
      <c r="E56" s="424"/>
      <c r="F56" s="423">
        <v>464000</v>
      </c>
      <c r="G56" s="423">
        <v>464000</v>
      </c>
      <c r="H56" s="424"/>
      <c r="I56" s="424"/>
      <c r="J56" s="423">
        <v>452714</v>
      </c>
      <c r="K56" s="423">
        <v>452714</v>
      </c>
      <c r="L56" s="424"/>
      <c r="M56" s="424"/>
      <c r="N56" s="292">
        <f t="shared" si="1"/>
        <v>916714</v>
      </c>
      <c r="O56" s="292">
        <f t="shared" si="1"/>
        <v>916714</v>
      </c>
      <c r="P56" s="292">
        <f t="shared" si="1"/>
        <v>0</v>
      </c>
      <c r="Q56" s="292"/>
      <c r="R56" s="427">
        <v>0</v>
      </c>
    </row>
    <row r="57" spans="1:18" ht="17.25" customHeight="1">
      <c r="A57" s="299" t="s">
        <v>417</v>
      </c>
      <c r="B57" s="423">
        <v>2980000</v>
      </c>
      <c r="C57" s="423">
        <v>2980000</v>
      </c>
      <c r="D57" s="424"/>
      <c r="E57" s="424"/>
      <c r="F57" s="423">
        <v>17312000</v>
      </c>
      <c r="G57" s="423">
        <v>17312000</v>
      </c>
      <c r="H57" s="424"/>
      <c r="I57" s="424"/>
      <c r="J57" s="423">
        <v>625457</v>
      </c>
      <c r="K57" s="423">
        <v>625457</v>
      </c>
      <c r="L57" s="424"/>
      <c r="M57" s="424"/>
      <c r="N57" s="292">
        <f t="shared" si="1"/>
        <v>20917457</v>
      </c>
      <c r="O57" s="292">
        <f t="shared" si="1"/>
        <v>20917457</v>
      </c>
      <c r="P57" s="292">
        <f t="shared" si="1"/>
        <v>0</v>
      </c>
      <c r="Q57" s="292"/>
      <c r="R57" s="427">
        <v>4172000</v>
      </c>
    </row>
    <row r="58" spans="1:18" ht="17.25" customHeight="1">
      <c r="A58" s="299" t="s">
        <v>312</v>
      </c>
      <c r="B58" s="423">
        <v>3804155</v>
      </c>
      <c r="C58" s="424"/>
      <c r="D58" s="423">
        <v>3804155</v>
      </c>
      <c r="E58" s="424"/>
      <c r="F58" s="423">
        <v>0</v>
      </c>
      <c r="G58" s="423"/>
      <c r="H58" s="423">
        <v>0</v>
      </c>
      <c r="I58" s="424"/>
      <c r="J58" s="423">
        <v>-1798120</v>
      </c>
      <c r="K58" s="423"/>
      <c r="L58" s="423">
        <v>-1798120</v>
      </c>
      <c r="M58" s="424"/>
      <c r="N58" s="292">
        <v>2006035</v>
      </c>
      <c r="O58" s="292">
        <f t="shared" si="1"/>
        <v>0</v>
      </c>
      <c r="P58" s="292">
        <f t="shared" si="1"/>
        <v>2006035</v>
      </c>
      <c r="Q58" s="292"/>
      <c r="R58" s="427">
        <v>0</v>
      </c>
    </row>
    <row r="59" spans="1:18" ht="17.25" customHeight="1">
      <c r="A59" s="296" t="s">
        <v>412</v>
      </c>
      <c r="B59" s="423">
        <v>106500</v>
      </c>
      <c r="C59" s="424"/>
      <c r="D59" s="423">
        <v>106500</v>
      </c>
      <c r="E59" s="424"/>
      <c r="F59" s="423">
        <v>1474057</v>
      </c>
      <c r="G59" s="423"/>
      <c r="H59" s="423">
        <v>1474057</v>
      </c>
      <c r="I59" s="424"/>
      <c r="J59" s="423">
        <v>3101</v>
      </c>
      <c r="K59" s="423"/>
      <c r="L59" s="423">
        <v>3101</v>
      </c>
      <c r="M59" s="424"/>
      <c r="N59" s="292">
        <v>1583658</v>
      </c>
      <c r="O59" s="292">
        <f t="shared" si="1"/>
        <v>0</v>
      </c>
      <c r="P59" s="292">
        <f t="shared" si="1"/>
        <v>1583658</v>
      </c>
      <c r="Q59" s="292"/>
      <c r="R59" s="427">
        <v>123540</v>
      </c>
    </row>
    <row r="60" spans="1:18" ht="15.6" customHeight="1">
      <c r="A60" s="296"/>
      <c r="B60" s="292"/>
      <c r="C60" s="292"/>
      <c r="D60" s="292"/>
      <c r="E60" s="292"/>
      <c r="F60" s="292"/>
      <c r="G60" s="292"/>
      <c r="H60" s="292"/>
      <c r="I60" s="292"/>
      <c r="J60" s="292"/>
      <c r="K60" s="292"/>
      <c r="L60" s="292"/>
      <c r="M60" s="292"/>
      <c r="N60" s="292"/>
      <c r="O60" s="292"/>
      <c r="P60" s="292"/>
      <c r="Q60" s="292"/>
      <c r="R60" s="427"/>
    </row>
    <row r="61" spans="1:18" s="302" customFormat="1" ht="14.4" customHeight="1">
      <c r="A61" s="300" t="s">
        <v>423</v>
      </c>
      <c r="B61" s="301">
        <f>SUM(B5+B20+B31+B39+B48)</f>
        <v>402705171</v>
      </c>
      <c r="C61" s="301">
        <f t="shared" ref="C61:R61" si="14">SUM(C5+C20+C31+C39+C48)</f>
        <v>317884982</v>
      </c>
      <c r="D61" s="301">
        <f t="shared" si="14"/>
        <v>84820189</v>
      </c>
      <c r="E61" s="301">
        <f t="shared" si="14"/>
        <v>0</v>
      </c>
      <c r="F61" s="301">
        <f t="shared" si="14"/>
        <v>95232055</v>
      </c>
      <c r="G61" s="301">
        <f t="shared" si="14"/>
        <v>87046601</v>
      </c>
      <c r="H61" s="301">
        <f t="shared" si="14"/>
        <v>8185454</v>
      </c>
      <c r="I61" s="301">
        <f t="shared" si="14"/>
        <v>0</v>
      </c>
      <c r="J61" s="301">
        <f t="shared" si="14"/>
        <v>1513840677</v>
      </c>
      <c r="K61" s="301">
        <f t="shared" si="14"/>
        <v>1447981215</v>
      </c>
      <c r="L61" s="301">
        <f t="shared" si="14"/>
        <v>65859462</v>
      </c>
      <c r="M61" s="301">
        <f t="shared" si="14"/>
        <v>0</v>
      </c>
      <c r="N61" s="289">
        <f t="shared" si="1"/>
        <v>2011777903</v>
      </c>
      <c r="O61" s="289">
        <f t="shared" si="1"/>
        <v>1852912798</v>
      </c>
      <c r="P61" s="289">
        <f t="shared" si="1"/>
        <v>158865105</v>
      </c>
      <c r="Q61" s="301">
        <f t="shared" si="14"/>
        <v>0</v>
      </c>
      <c r="R61" s="435">
        <f t="shared" si="14"/>
        <v>431002820</v>
      </c>
    </row>
    <row r="62" spans="1:18" s="302" customFormat="1" ht="14.4" customHeight="1">
      <c r="A62" s="300"/>
      <c r="B62" s="301"/>
      <c r="C62" s="301"/>
      <c r="D62" s="301"/>
      <c r="E62" s="301"/>
      <c r="F62" s="301"/>
      <c r="G62" s="301"/>
      <c r="H62" s="301"/>
      <c r="I62" s="301"/>
      <c r="J62" s="301"/>
      <c r="K62" s="301"/>
      <c r="L62" s="301"/>
      <c r="M62" s="301"/>
      <c r="N62" s="292">
        <f t="shared" si="1"/>
        <v>0</v>
      </c>
      <c r="O62" s="292">
        <f t="shared" si="1"/>
        <v>0</v>
      </c>
      <c r="P62" s="292">
        <f t="shared" si="1"/>
        <v>0</v>
      </c>
      <c r="Q62" s="301"/>
      <c r="R62" s="429"/>
    </row>
    <row r="63" spans="1:18" s="302" customFormat="1" ht="17.399999999999999" customHeight="1">
      <c r="A63" s="300" t="s">
        <v>316</v>
      </c>
      <c r="B63" s="301">
        <f t="shared" ref="B63:I63" si="15">SUM(B66)</f>
        <v>9395957</v>
      </c>
      <c r="C63" s="301">
        <f t="shared" si="15"/>
        <v>0</v>
      </c>
      <c r="D63" s="301">
        <f t="shared" si="15"/>
        <v>9395957</v>
      </c>
      <c r="E63" s="301">
        <f t="shared" si="15"/>
        <v>0</v>
      </c>
      <c r="F63" s="301">
        <f t="shared" si="15"/>
        <v>6395982</v>
      </c>
      <c r="G63" s="301">
        <f t="shared" si="15"/>
        <v>0</v>
      </c>
      <c r="H63" s="301">
        <f t="shared" si="15"/>
        <v>6395982</v>
      </c>
      <c r="I63" s="301">
        <f t="shared" si="15"/>
        <v>0</v>
      </c>
      <c r="J63" s="301">
        <f>SUM(J65)</f>
        <v>23282000</v>
      </c>
      <c r="K63" s="301">
        <f>SUM(K65)</f>
        <v>0</v>
      </c>
      <c r="L63" s="301">
        <f>SUM(L65)</f>
        <v>23282000</v>
      </c>
      <c r="M63" s="301">
        <f>SUM(M65)</f>
        <v>0</v>
      </c>
      <c r="N63" s="301">
        <f>SUM(N65+N66)</f>
        <v>39073939</v>
      </c>
      <c r="O63" s="301">
        <f t="shared" ref="O63:P63" si="16">SUM(O65+O66)</f>
        <v>0</v>
      </c>
      <c r="P63" s="301">
        <f t="shared" si="16"/>
        <v>39073939</v>
      </c>
      <c r="Q63" s="301">
        <f>SUM(E63+I63+M63)</f>
        <v>0</v>
      </c>
      <c r="R63" s="429"/>
    </row>
    <row r="64" spans="1:18" s="302" customFormat="1" ht="17.25" customHeight="1">
      <c r="A64" s="291" t="s">
        <v>379</v>
      </c>
      <c r="B64" s="301"/>
      <c r="C64" s="301"/>
      <c r="D64" s="301"/>
      <c r="E64" s="301"/>
      <c r="F64" s="301"/>
      <c r="G64" s="301"/>
      <c r="H64" s="301"/>
      <c r="I64" s="301"/>
      <c r="J64" s="301"/>
      <c r="K64" s="301"/>
      <c r="L64" s="301"/>
      <c r="M64" s="301"/>
      <c r="N64" s="301"/>
      <c r="O64" s="301"/>
      <c r="P64" s="301"/>
      <c r="Q64" s="301"/>
      <c r="R64" s="429"/>
    </row>
    <row r="65" spans="1:18" s="290" customFormat="1" ht="17.25" customHeight="1">
      <c r="A65" s="291" t="s">
        <v>355</v>
      </c>
      <c r="B65" s="175"/>
      <c r="C65" s="175"/>
      <c r="D65" s="175"/>
      <c r="E65" s="175"/>
      <c r="F65" s="175"/>
      <c r="G65" s="175"/>
      <c r="H65" s="175"/>
      <c r="I65" s="175"/>
      <c r="J65" s="177">
        <v>23282000</v>
      </c>
      <c r="K65" s="177"/>
      <c r="L65" s="177">
        <v>23282000</v>
      </c>
      <c r="M65" s="175"/>
      <c r="N65" s="301">
        <f>SUM(B65+F65+J65)</f>
        <v>23282000</v>
      </c>
      <c r="O65" s="292">
        <f t="shared" si="1"/>
        <v>0</v>
      </c>
      <c r="P65" s="292">
        <f t="shared" si="1"/>
        <v>23282000</v>
      </c>
      <c r="Q65" s="292">
        <f t="shared" si="1"/>
        <v>0</v>
      </c>
      <c r="R65" s="294">
        <v>0</v>
      </c>
    </row>
    <row r="66" spans="1:18" s="290" customFormat="1" ht="17.25" customHeight="1">
      <c r="A66" s="291" t="s">
        <v>317</v>
      </c>
      <c r="B66" s="303">
        <v>9395957</v>
      </c>
      <c r="C66" s="303"/>
      <c r="D66" s="303">
        <v>9395957</v>
      </c>
      <c r="E66" s="303"/>
      <c r="F66" s="303">
        <v>6395982</v>
      </c>
      <c r="G66" s="303"/>
      <c r="H66" s="303">
        <v>6395982</v>
      </c>
      <c r="I66" s="303"/>
      <c r="J66" s="303"/>
      <c r="K66" s="303"/>
      <c r="L66" s="303"/>
      <c r="M66" s="303"/>
      <c r="N66" s="301">
        <f>SUM(B66+F66+J66)</f>
        <v>15791939</v>
      </c>
      <c r="O66" s="292">
        <f t="shared" si="1"/>
        <v>0</v>
      </c>
      <c r="P66" s="292">
        <f t="shared" si="1"/>
        <v>15791939</v>
      </c>
      <c r="Q66" s="292">
        <f t="shared" ref="Q66:Q73" si="17">SUM(E66+I66+M66)</f>
        <v>0</v>
      </c>
      <c r="R66" s="294">
        <v>0</v>
      </c>
    </row>
    <row r="67" spans="1:18" s="290" customFormat="1" ht="15.6" customHeight="1">
      <c r="A67" s="287"/>
      <c r="B67" s="303"/>
      <c r="C67" s="303"/>
      <c r="D67" s="303"/>
      <c r="E67" s="303"/>
      <c r="F67" s="303"/>
      <c r="G67" s="303"/>
      <c r="H67" s="303"/>
      <c r="I67" s="303"/>
      <c r="J67" s="303"/>
      <c r="K67" s="303"/>
      <c r="L67" s="303"/>
      <c r="M67" s="303"/>
      <c r="N67" s="292"/>
      <c r="O67" s="292"/>
      <c r="P67" s="292"/>
      <c r="Q67" s="292">
        <f t="shared" si="17"/>
        <v>0</v>
      </c>
      <c r="R67" s="294"/>
    </row>
    <row r="68" spans="1:18" s="302" customFormat="1" ht="17.25" customHeight="1">
      <c r="A68" s="300" t="s">
        <v>424</v>
      </c>
      <c r="B68" s="301">
        <f t="shared" ref="B68:M68" si="18">SUM(B70:B82)</f>
        <v>120885029</v>
      </c>
      <c r="C68" s="301">
        <f t="shared" si="18"/>
        <v>868280</v>
      </c>
      <c r="D68" s="301">
        <f t="shared" si="18"/>
        <v>120016749</v>
      </c>
      <c r="E68" s="301">
        <f t="shared" si="18"/>
        <v>0</v>
      </c>
      <c r="F68" s="301">
        <f t="shared" si="18"/>
        <v>733005695</v>
      </c>
      <c r="G68" s="301">
        <f t="shared" si="18"/>
        <v>81609445</v>
      </c>
      <c r="H68" s="301">
        <f t="shared" si="18"/>
        <v>651396250</v>
      </c>
      <c r="I68" s="301">
        <f t="shared" si="18"/>
        <v>0</v>
      </c>
      <c r="J68" s="301">
        <f t="shared" si="18"/>
        <v>556264393</v>
      </c>
      <c r="K68" s="301">
        <f t="shared" si="18"/>
        <v>183506423</v>
      </c>
      <c r="L68" s="301">
        <f t="shared" si="18"/>
        <v>372757970</v>
      </c>
      <c r="M68" s="301">
        <f t="shared" si="18"/>
        <v>0</v>
      </c>
      <c r="N68" s="289">
        <f t="shared" si="1"/>
        <v>1410155117</v>
      </c>
      <c r="O68" s="289">
        <f t="shared" si="1"/>
        <v>265984148</v>
      </c>
      <c r="P68" s="289">
        <f t="shared" si="1"/>
        <v>1144170969</v>
      </c>
      <c r="Q68" s="292">
        <f t="shared" si="17"/>
        <v>0</v>
      </c>
      <c r="R68" s="294"/>
    </row>
    <row r="69" spans="1:18" s="290" customFormat="1" ht="17.25" customHeight="1">
      <c r="A69" s="291" t="s">
        <v>305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  <c r="M69" s="303"/>
      <c r="N69" s="292">
        <f t="shared" si="1"/>
        <v>0</v>
      </c>
      <c r="O69" s="292">
        <f t="shared" si="1"/>
        <v>0</v>
      </c>
      <c r="P69" s="292">
        <f t="shared" si="1"/>
        <v>0</v>
      </c>
      <c r="Q69" s="292">
        <f t="shared" si="17"/>
        <v>0</v>
      </c>
      <c r="R69" s="294"/>
    </row>
    <row r="70" spans="1:18" s="290" customFormat="1" ht="17.25" customHeight="1">
      <c r="A70" s="291" t="s">
        <v>318</v>
      </c>
      <c r="B70" s="292">
        <v>20485375</v>
      </c>
      <c r="C70" s="292"/>
      <c r="D70" s="292">
        <v>20485375</v>
      </c>
      <c r="E70" s="292"/>
      <c r="F70" s="292">
        <v>116000</v>
      </c>
      <c r="G70" s="292"/>
      <c r="H70" s="292">
        <v>116000</v>
      </c>
      <c r="I70" s="292"/>
      <c r="J70" s="292">
        <v>44040140</v>
      </c>
      <c r="K70" s="292"/>
      <c r="L70" s="292">
        <v>44040140</v>
      </c>
      <c r="M70" s="292"/>
      <c r="N70" s="292">
        <f t="shared" si="1"/>
        <v>64641515</v>
      </c>
      <c r="O70" s="292">
        <f t="shared" si="1"/>
        <v>0</v>
      </c>
      <c r="P70" s="292">
        <f t="shared" si="1"/>
        <v>64641515</v>
      </c>
      <c r="Q70" s="292">
        <f t="shared" si="17"/>
        <v>0</v>
      </c>
      <c r="R70" s="294"/>
    </row>
    <row r="71" spans="1:18" s="290" customFormat="1" ht="17.25" customHeight="1">
      <c r="A71" s="291" t="s">
        <v>319</v>
      </c>
      <c r="B71" s="292">
        <v>31398577</v>
      </c>
      <c r="C71" s="292"/>
      <c r="D71" s="292">
        <v>31398577</v>
      </c>
      <c r="E71" s="292"/>
      <c r="F71" s="292"/>
      <c r="G71" s="292"/>
      <c r="H71" s="292"/>
      <c r="I71" s="292"/>
      <c r="J71" s="292">
        <v>71586222</v>
      </c>
      <c r="K71" s="292"/>
      <c r="L71" s="292">
        <v>71586222</v>
      </c>
      <c r="M71" s="292"/>
      <c r="N71" s="292">
        <f t="shared" si="1"/>
        <v>102984799</v>
      </c>
      <c r="O71" s="292">
        <f t="shared" si="1"/>
        <v>0</v>
      </c>
      <c r="P71" s="292">
        <f t="shared" si="1"/>
        <v>102984799</v>
      </c>
      <c r="Q71" s="292">
        <f t="shared" si="17"/>
        <v>0</v>
      </c>
      <c r="R71" s="294"/>
    </row>
    <row r="72" spans="1:18" s="290" customFormat="1" ht="17.25" customHeight="1">
      <c r="A72" s="291" t="s">
        <v>320</v>
      </c>
      <c r="B72" s="292">
        <v>27365527</v>
      </c>
      <c r="C72" s="292"/>
      <c r="D72" s="292">
        <v>27365527</v>
      </c>
      <c r="E72" s="292"/>
      <c r="F72" s="292"/>
      <c r="G72" s="292"/>
      <c r="H72" s="292"/>
      <c r="I72" s="292"/>
      <c r="J72" s="292">
        <v>62496244</v>
      </c>
      <c r="K72" s="292"/>
      <c r="L72" s="292">
        <v>62496244</v>
      </c>
      <c r="M72" s="292"/>
      <c r="N72" s="292">
        <f t="shared" si="1"/>
        <v>89861771</v>
      </c>
      <c r="O72" s="292">
        <f t="shared" si="1"/>
        <v>0</v>
      </c>
      <c r="P72" s="292">
        <f t="shared" si="1"/>
        <v>89861771</v>
      </c>
      <c r="Q72" s="292">
        <f t="shared" si="17"/>
        <v>0</v>
      </c>
      <c r="R72" s="294"/>
    </row>
    <row r="73" spans="1:18" s="290" customFormat="1" ht="17.25" customHeight="1">
      <c r="A73" s="291" t="s">
        <v>321</v>
      </c>
      <c r="B73" s="292">
        <v>21075149</v>
      </c>
      <c r="C73" s="292"/>
      <c r="D73" s="292">
        <v>21075149</v>
      </c>
      <c r="E73" s="292"/>
      <c r="F73" s="292"/>
      <c r="G73" s="292"/>
      <c r="H73" s="292"/>
      <c r="I73" s="292"/>
      <c r="J73" s="292">
        <v>37608773</v>
      </c>
      <c r="K73" s="292"/>
      <c r="L73" s="292">
        <v>37608773</v>
      </c>
      <c r="M73" s="292"/>
      <c r="N73" s="292">
        <f t="shared" si="1"/>
        <v>58683922</v>
      </c>
      <c r="O73" s="292">
        <f t="shared" si="1"/>
        <v>0</v>
      </c>
      <c r="P73" s="292">
        <f t="shared" si="1"/>
        <v>58683922</v>
      </c>
      <c r="Q73" s="292">
        <f t="shared" si="17"/>
        <v>0</v>
      </c>
      <c r="R73" s="294"/>
    </row>
    <row r="74" spans="1:18" s="290" customFormat="1" ht="17.25" customHeight="1">
      <c r="A74" s="291" t="s">
        <v>322</v>
      </c>
      <c r="B74" s="292">
        <v>330196</v>
      </c>
      <c r="C74" s="292">
        <v>330196</v>
      </c>
      <c r="D74" s="292"/>
      <c r="E74" s="292"/>
      <c r="F74" s="292">
        <v>50144368</v>
      </c>
      <c r="G74" s="292">
        <v>50144368</v>
      </c>
      <c r="H74" s="292"/>
      <c r="I74" s="292"/>
      <c r="J74" s="292">
        <v>3835169</v>
      </c>
      <c r="K74" s="292">
        <v>3835169</v>
      </c>
      <c r="L74" s="292"/>
      <c r="M74" s="292"/>
      <c r="N74" s="292">
        <f t="shared" si="1"/>
        <v>54309733</v>
      </c>
      <c r="O74" s="292">
        <f t="shared" si="1"/>
        <v>54309733</v>
      </c>
      <c r="P74" s="292">
        <f t="shared" si="1"/>
        <v>0</v>
      </c>
      <c r="Q74" s="303"/>
      <c r="R74" s="427"/>
    </row>
    <row r="75" spans="1:18" s="290" customFormat="1" ht="17.25" customHeight="1">
      <c r="A75" s="291" t="s">
        <v>323</v>
      </c>
      <c r="B75" s="292"/>
      <c r="C75" s="292"/>
      <c r="D75" s="292"/>
      <c r="E75" s="292"/>
      <c r="F75" s="292"/>
      <c r="G75" s="292"/>
      <c r="H75" s="292"/>
      <c r="I75" s="292"/>
      <c r="J75" s="292"/>
      <c r="K75" s="292"/>
      <c r="L75" s="292"/>
      <c r="M75" s="292"/>
      <c r="N75" s="292">
        <f t="shared" si="1"/>
        <v>0</v>
      </c>
      <c r="O75" s="292">
        <f t="shared" si="1"/>
        <v>0</v>
      </c>
      <c r="P75" s="292">
        <f t="shared" si="1"/>
        <v>0</v>
      </c>
      <c r="Q75" s="303"/>
      <c r="R75" s="427"/>
    </row>
    <row r="76" spans="1:18" s="290" customFormat="1" ht="17.25" customHeight="1">
      <c r="A76" s="291" t="s">
        <v>380</v>
      </c>
      <c r="B76" s="292">
        <v>241943</v>
      </c>
      <c r="C76" s="292">
        <v>241943</v>
      </c>
      <c r="D76" s="292"/>
      <c r="E76" s="292"/>
      <c r="F76" s="292">
        <v>31349077</v>
      </c>
      <c r="G76" s="292">
        <v>31349077</v>
      </c>
      <c r="H76" s="292"/>
      <c r="I76" s="292"/>
      <c r="J76" s="292">
        <v>45850001</v>
      </c>
      <c r="K76" s="292">
        <v>45850001</v>
      </c>
      <c r="L76" s="292"/>
      <c r="M76" s="292"/>
      <c r="N76" s="292">
        <f t="shared" si="1"/>
        <v>77441021</v>
      </c>
      <c r="O76" s="292">
        <f t="shared" si="1"/>
        <v>77441021</v>
      </c>
      <c r="P76" s="292">
        <f t="shared" si="1"/>
        <v>0</v>
      </c>
      <c r="Q76" s="303"/>
      <c r="R76" s="427"/>
    </row>
    <row r="77" spans="1:18" s="290" customFormat="1" ht="17.25" customHeight="1">
      <c r="A77" s="291" t="s">
        <v>324</v>
      </c>
      <c r="B77" s="292">
        <v>15986238</v>
      </c>
      <c r="C77" s="292"/>
      <c r="D77" s="292">
        <v>15986238</v>
      </c>
      <c r="E77" s="292"/>
      <c r="F77" s="292">
        <v>579151138</v>
      </c>
      <c r="G77" s="292"/>
      <c r="H77" s="292">
        <v>579151138</v>
      </c>
      <c r="I77" s="292"/>
      <c r="J77" s="292">
        <v>138323604</v>
      </c>
      <c r="K77" s="292"/>
      <c r="L77" s="292">
        <v>138323604</v>
      </c>
      <c r="M77" s="292"/>
      <c r="N77" s="292">
        <f t="shared" si="1"/>
        <v>733460980</v>
      </c>
      <c r="O77" s="292">
        <f t="shared" si="1"/>
        <v>0</v>
      </c>
      <c r="P77" s="292">
        <f t="shared" si="1"/>
        <v>733460980</v>
      </c>
      <c r="Q77" s="303"/>
      <c r="R77" s="427"/>
    </row>
    <row r="78" spans="1:18" s="290" customFormat="1" ht="17.25" customHeight="1">
      <c r="A78" s="291" t="s">
        <v>325</v>
      </c>
      <c r="B78" s="292">
        <v>194508</v>
      </c>
      <c r="C78" s="303"/>
      <c r="D78" s="292">
        <v>194508</v>
      </c>
      <c r="E78" s="303"/>
      <c r="F78" s="292">
        <v>21729112</v>
      </c>
      <c r="G78" s="303"/>
      <c r="H78" s="292">
        <v>21729112</v>
      </c>
      <c r="I78" s="303"/>
      <c r="J78" s="292">
        <v>5694730</v>
      </c>
      <c r="K78" s="292"/>
      <c r="L78" s="292">
        <v>5694730</v>
      </c>
      <c r="M78" s="303"/>
      <c r="N78" s="292">
        <f t="shared" si="1"/>
        <v>27618350</v>
      </c>
      <c r="O78" s="292">
        <f t="shared" si="1"/>
        <v>0</v>
      </c>
      <c r="P78" s="292">
        <f t="shared" si="1"/>
        <v>27618350</v>
      </c>
      <c r="Q78" s="303"/>
      <c r="R78" s="427"/>
    </row>
    <row r="79" spans="1:18" s="290" customFormat="1" ht="17.25" customHeight="1">
      <c r="A79" s="291" t="s">
        <v>356</v>
      </c>
      <c r="B79" s="292">
        <v>3511375</v>
      </c>
      <c r="C79" s="292"/>
      <c r="D79" s="292">
        <v>3511375</v>
      </c>
      <c r="E79" s="303"/>
      <c r="F79" s="292"/>
      <c r="G79" s="292"/>
      <c r="H79" s="292"/>
      <c r="I79" s="303"/>
      <c r="J79" s="292">
        <v>1011649</v>
      </c>
      <c r="K79" s="292"/>
      <c r="L79" s="292">
        <v>1011649</v>
      </c>
      <c r="M79" s="303"/>
      <c r="N79" s="292">
        <f t="shared" si="1"/>
        <v>4523024</v>
      </c>
      <c r="O79" s="292">
        <f t="shared" ref="O79:P79" si="19">SUM(C79+G79+K79)</f>
        <v>0</v>
      </c>
      <c r="P79" s="292">
        <f t="shared" si="19"/>
        <v>4523024</v>
      </c>
      <c r="Q79" s="303"/>
      <c r="R79" s="427"/>
    </row>
    <row r="80" spans="1:18" s="290" customFormat="1" ht="17.25" customHeight="1">
      <c r="A80" s="291" t="s">
        <v>326</v>
      </c>
      <c r="B80" s="292">
        <v>296141</v>
      </c>
      <c r="C80" s="292">
        <v>296141</v>
      </c>
      <c r="D80" s="303"/>
      <c r="E80" s="303"/>
      <c r="F80" s="292">
        <v>116000</v>
      </c>
      <c r="G80" s="292">
        <v>116000</v>
      </c>
      <c r="H80" s="292"/>
      <c r="I80" s="303"/>
      <c r="J80" s="292">
        <v>133821253</v>
      </c>
      <c r="K80" s="292">
        <v>133821253</v>
      </c>
      <c r="L80" s="303"/>
      <c r="M80" s="303"/>
      <c r="N80" s="292">
        <f t="shared" si="1"/>
        <v>134233394</v>
      </c>
      <c r="O80" s="292">
        <f t="shared" si="1"/>
        <v>134233394</v>
      </c>
      <c r="P80" s="292">
        <f t="shared" si="1"/>
        <v>0</v>
      </c>
      <c r="Q80" s="303"/>
      <c r="R80" s="427"/>
    </row>
    <row r="81" spans="1:18" s="290" customFormat="1" ht="17.25" customHeight="1">
      <c r="A81" s="291" t="s">
        <v>422</v>
      </c>
      <c r="B81" s="303"/>
      <c r="C81" s="303"/>
      <c r="D81" s="303"/>
      <c r="E81" s="303"/>
      <c r="F81" s="292">
        <v>50400000</v>
      </c>
      <c r="G81" s="292"/>
      <c r="H81" s="292">
        <v>50400000</v>
      </c>
      <c r="I81" s="303"/>
      <c r="J81" s="292"/>
      <c r="K81" s="292"/>
      <c r="L81" s="292"/>
      <c r="M81" s="303"/>
      <c r="N81" s="292">
        <f t="shared" si="1"/>
        <v>50400000</v>
      </c>
      <c r="O81" s="292">
        <f t="shared" ref="O81:P81" si="20">SUM(C81+G81+K81)</f>
        <v>0</v>
      </c>
      <c r="P81" s="292">
        <f t="shared" si="20"/>
        <v>50400000</v>
      </c>
      <c r="Q81" s="303"/>
      <c r="R81" s="427"/>
    </row>
    <row r="82" spans="1:18" s="290" customFormat="1" ht="17.25" customHeight="1">
      <c r="A82" s="291" t="s">
        <v>355</v>
      </c>
      <c r="B82" s="292"/>
      <c r="C82" s="292"/>
      <c r="D82" s="292"/>
      <c r="E82" s="292"/>
      <c r="F82" s="292"/>
      <c r="G82" s="292"/>
      <c r="H82" s="292"/>
      <c r="I82" s="292"/>
      <c r="J82" s="292">
        <v>11996608</v>
      </c>
      <c r="K82" s="292"/>
      <c r="L82" s="292">
        <v>11996608</v>
      </c>
      <c r="M82" s="292"/>
      <c r="N82" s="292">
        <f t="shared" si="1"/>
        <v>11996608</v>
      </c>
      <c r="O82" s="292">
        <f t="shared" ref="O82" si="21">SUM(C82+G82+K82)</f>
        <v>0</v>
      </c>
      <c r="P82" s="292">
        <f t="shared" ref="P82" si="22">SUM(D82+H82+L82)</f>
        <v>11996608</v>
      </c>
      <c r="Q82" s="303"/>
      <c r="R82" s="427"/>
    </row>
    <row r="83" spans="1:18" s="290" customFormat="1" ht="13.2" customHeight="1">
      <c r="A83" s="291"/>
      <c r="B83" s="303"/>
      <c r="C83" s="303"/>
      <c r="D83" s="303"/>
      <c r="E83" s="303"/>
      <c r="F83" s="292"/>
      <c r="G83" s="292"/>
      <c r="H83" s="292"/>
      <c r="I83" s="303"/>
      <c r="J83" s="292"/>
      <c r="K83" s="292"/>
      <c r="L83" s="303"/>
      <c r="M83" s="303"/>
      <c r="N83" s="292"/>
      <c r="O83" s="292"/>
      <c r="P83" s="292"/>
      <c r="Q83" s="303"/>
      <c r="R83" s="427"/>
    </row>
    <row r="84" spans="1:18" s="302" customFormat="1" ht="20.25" customHeight="1">
      <c r="A84" s="300" t="s">
        <v>327</v>
      </c>
      <c r="B84" s="301">
        <f>SUM(B86:B91)</f>
        <v>86592733</v>
      </c>
      <c r="C84" s="301">
        <f t="shared" ref="C84:Q84" si="23">SUM(C86:C91)</f>
        <v>8924393</v>
      </c>
      <c r="D84" s="301">
        <f t="shared" si="23"/>
        <v>77668340</v>
      </c>
      <c r="E84" s="301">
        <f t="shared" si="23"/>
        <v>0</v>
      </c>
      <c r="F84" s="301">
        <f t="shared" si="23"/>
        <v>231999</v>
      </c>
      <c r="G84" s="301">
        <f t="shared" si="23"/>
        <v>231999</v>
      </c>
      <c r="H84" s="301">
        <f t="shared" si="23"/>
        <v>0</v>
      </c>
      <c r="I84" s="301">
        <f t="shared" si="23"/>
        <v>0</v>
      </c>
      <c r="J84" s="301">
        <f t="shared" si="23"/>
        <v>257930145</v>
      </c>
      <c r="K84" s="301">
        <f t="shared" si="23"/>
        <v>71476344</v>
      </c>
      <c r="L84" s="301">
        <f t="shared" si="23"/>
        <v>186453801</v>
      </c>
      <c r="M84" s="301">
        <f t="shared" si="23"/>
        <v>0</v>
      </c>
      <c r="N84" s="289">
        <f t="shared" si="1"/>
        <v>344754877</v>
      </c>
      <c r="O84" s="289">
        <f t="shared" si="1"/>
        <v>80632736</v>
      </c>
      <c r="P84" s="289">
        <f t="shared" si="1"/>
        <v>264122141</v>
      </c>
      <c r="Q84" s="301">
        <f t="shared" si="23"/>
        <v>0</v>
      </c>
      <c r="R84" s="429"/>
    </row>
    <row r="85" spans="1:18" s="306" customFormat="1" ht="17.25" customHeight="1">
      <c r="A85" s="304" t="s">
        <v>328</v>
      </c>
      <c r="B85" s="305"/>
      <c r="C85" s="305"/>
      <c r="D85" s="305"/>
      <c r="E85" s="305"/>
      <c r="F85" s="305"/>
      <c r="G85" s="305"/>
      <c r="H85" s="305"/>
      <c r="I85" s="305"/>
      <c r="J85" s="305"/>
      <c r="K85" s="305"/>
      <c r="L85" s="305"/>
      <c r="M85" s="305"/>
      <c r="N85" s="292">
        <f t="shared" ref="N85:Q141" si="24">SUM(B85+F85+J85)</f>
        <v>0</v>
      </c>
      <c r="O85" s="292">
        <f t="shared" si="24"/>
        <v>0</v>
      </c>
      <c r="P85" s="292">
        <f t="shared" si="24"/>
        <v>0</v>
      </c>
      <c r="Q85" s="305"/>
      <c r="R85" s="430"/>
    </row>
    <row r="86" spans="1:18" s="290" customFormat="1" ht="17.25" customHeight="1">
      <c r="A86" s="291" t="s">
        <v>329</v>
      </c>
      <c r="B86" s="292">
        <v>46785604</v>
      </c>
      <c r="C86" s="292"/>
      <c r="D86" s="292">
        <v>46785604</v>
      </c>
      <c r="E86" s="292"/>
      <c r="F86" s="292">
        <v>231999</v>
      </c>
      <c r="G86" s="292">
        <v>231999</v>
      </c>
      <c r="H86" s="292"/>
      <c r="I86" s="292"/>
      <c r="J86" s="292">
        <v>104197679</v>
      </c>
      <c r="K86" s="292"/>
      <c r="L86" s="292">
        <v>104197679</v>
      </c>
      <c r="M86" s="292"/>
      <c r="N86" s="292"/>
      <c r="O86" s="292">
        <f t="shared" si="24"/>
        <v>231999</v>
      </c>
      <c r="P86" s="292">
        <f t="shared" si="24"/>
        <v>150983283</v>
      </c>
      <c r="Q86" s="292"/>
      <c r="R86" s="427"/>
    </row>
    <row r="87" spans="1:18" s="290" customFormat="1" ht="17.25" customHeight="1">
      <c r="A87" s="291" t="s">
        <v>330</v>
      </c>
      <c r="B87" s="292">
        <v>30882736</v>
      </c>
      <c r="C87" s="292"/>
      <c r="D87" s="292">
        <v>30882736</v>
      </c>
      <c r="E87" s="292"/>
      <c r="F87" s="292"/>
      <c r="G87" s="292"/>
      <c r="H87" s="292"/>
      <c r="I87" s="292"/>
      <c r="J87" s="292">
        <v>69549740</v>
      </c>
      <c r="K87" s="292"/>
      <c r="L87" s="292">
        <v>69549740</v>
      </c>
      <c r="M87" s="292"/>
      <c r="N87" s="292"/>
      <c r="O87" s="292">
        <f t="shared" si="24"/>
        <v>0</v>
      </c>
      <c r="P87" s="292">
        <f t="shared" si="24"/>
        <v>100432476</v>
      </c>
      <c r="Q87" s="292"/>
      <c r="R87" s="427"/>
    </row>
    <row r="88" spans="1:18" s="290" customFormat="1" ht="17.25" customHeight="1">
      <c r="A88" s="307" t="s">
        <v>331</v>
      </c>
      <c r="B88" s="292"/>
      <c r="C88" s="292"/>
      <c r="D88" s="292"/>
      <c r="E88" s="292"/>
      <c r="F88" s="292"/>
      <c r="G88" s="292"/>
      <c r="H88" s="292"/>
      <c r="I88" s="292"/>
      <c r="J88" s="292">
        <v>19646459</v>
      </c>
      <c r="K88" s="292">
        <v>19646459</v>
      </c>
      <c r="L88" s="292"/>
      <c r="M88" s="292"/>
      <c r="N88" s="292"/>
      <c r="O88" s="292">
        <f>SUM(C88+G88+K88)</f>
        <v>19646459</v>
      </c>
      <c r="P88" s="292">
        <f t="shared" si="24"/>
        <v>0</v>
      </c>
      <c r="Q88" s="292"/>
      <c r="R88" s="427"/>
    </row>
    <row r="89" spans="1:18" s="290" customFormat="1" ht="17.25" customHeight="1">
      <c r="A89" s="307" t="s">
        <v>332</v>
      </c>
      <c r="B89" s="292">
        <v>227596</v>
      </c>
      <c r="C89" s="292">
        <v>227596</v>
      </c>
      <c r="D89" s="292"/>
      <c r="E89" s="292"/>
      <c r="F89" s="292"/>
      <c r="G89" s="292"/>
      <c r="H89" s="292"/>
      <c r="I89" s="292"/>
      <c r="J89" s="292">
        <v>52862335</v>
      </c>
      <c r="K89" s="292">
        <v>52862335</v>
      </c>
      <c r="L89" s="292"/>
      <c r="M89" s="292"/>
      <c r="N89" s="292"/>
      <c r="O89" s="292"/>
      <c r="P89" s="292"/>
      <c r="Q89" s="292"/>
      <c r="R89" s="427"/>
    </row>
    <row r="90" spans="1:18" s="290" customFormat="1" ht="17.25" customHeight="1">
      <c r="A90" s="307" t="s">
        <v>431</v>
      </c>
      <c r="B90" s="292">
        <v>8696797</v>
      </c>
      <c r="C90" s="292">
        <v>8696797</v>
      </c>
      <c r="D90" s="292"/>
      <c r="E90" s="292"/>
      <c r="F90" s="292"/>
      <c r="G90" s="292"/>
      <c r="H90" s="292"/>
      <c r="I90" s="292"/>
      <c r="J90" s="292">
        <v>-1032450</v>
      </c>
      <c r="K90" s="292">
        <v>-1032450</v>
      </c>
      <c r="L90" s="292"/>
      <c r="M90" s="292"/>
      <c r="N90" s="292"/>
      <c r="O90" s="292"/>
      <c r="P90" s="292"/>
      <c r="Q90" s="292"/>
      <c r="R90" s="427"/>
    </row>
    <row r="91" spans="1:18" s="290" customFormat="1" ht="17.25" customHeight="1">
      <c r="A91" s="307" t="s">
        <v>355</v>
      </c>
      <c r="B91" s="292"/>
      <c r="C91" s="292"/>
      <c r="D91" s="292"/>
      <c r="E91" s="292"/>
      <c r="F91" s="292"/>
      <c r="G91" s="292"/>
      <c r="H91" s="292"/>
      <c r="I91" s="292"/>
      <c r="J91" s="292">
        <v>12706382</v>
      </c>
      <c r="K91" s="292"/>
      <c r="L91" s="292">
        <v>12706382</v>
      </c>
      <c r="M91" s="292"/>
      <c r="N91" s="292"/>
      <c r="O91" s="292">
        <f t="shared" si="24"/>
        <v>0</v>
      </c>
      <c r="P91" s="292">
        <f t="shared" si="24"/>
        <v>12706382</v>
      </c>
      <c r="Q91" s="292"/>
      <c r="R91" s="427"/>
    </row>
    <row r="92" spans="1:18" s="290" customFormat="1" ht="24" customHeight="1">
      <c r="A92" s="308" t="s">
        <v>333</v>
      </c>
      <c r="B92" s="309">
        <f t="shared" ref="B92:Q92" si="25">SUM(B61+B63+B68+B84)</f>
        <v>619578890</v>
      </c>
      <c r="C92" s="309">
        <f t="shared" si="25"/>
        <v>327677655</v>
      </c>
      <c r="D92" s="309">
        <f t="shared" si="25"/>
        <v>291901235</v>
      </c>
      <c r="E92" s="309">
        <f t="shared" si="25"/>
        <v>0</v>
      </c>
      <c r="F92" s="309">
        <f t="shared" si="25"/>
        <v>834865731</v>
      </c>
      <c r="G92" s="309">
        <f t="shared" si="25"/>
        <v>168888045</v>
      </c>
      <c r="H92" s="309">
        <f t="shared" si="25"/>
        <v>665977686</v>
      </c>
      <c r="I92" s="309">
        <f t="shared" si="25"/>
        <v>0</v>
      </c>
      <c r="J92" s="309">
        <f t="shared" si="25"/>
        <v>2351317215</v>
      </c>
      <c r="K92" s="309">
        <f t="shared" si="25"/>
        <v>1702963982</v>
      </c>
      <c r="L92" s="309">
        <f t="shared" si="25"/>
        <v>648353233</v>
      </c>
      <c r="M92" s="309">
        <f t="shared" si="25"/>
        <v>0</v>
      </c>
      <c r="N92" s="343">
        <f t="shared" si="24"/>
        <v>3805761836</v>
      </c>
      <c r="O92" s="343">
        <f t="shared" si="24"/>
        <v>2199529682</v>
      </c>
      <c r="P92" s="343">
        <f t="shared" si="24"/>
        <v>1606232154</v>
      </c>
      <c r="Q92" s="309">
        <f t="shared" si="25"/>
        <v>0</v>
      </c>
      <c r="R92" s="428"/>
    </row>
    <row r="93" spans="1:18" ht="25.2" customHeight="1">
      <c r="A93" s="440" t="s">
        <v>334</v>
      </c>
      <c r="B93" s="292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  <c r="P93" s="292"/>
      <c r="Q93" s="292">
        <f>SUM(E93+I93+M93)</f>
        <v>0</v>
      </c>
      <c r="R93" s="427"/>
    </row>
    <row r="94" spans="1:18" s="312" customFormat="1" ht="35.25" customHeight="1">
      <c r="A94" s="311" t="s">
        <v>176</v>
      </c>
      <c r="B94" s="292"/>
      <c r="C94" s="292"/>
      <c r="D94" s="292"/>
      <c r="E94" s="292"/>
      <c r="F94" s="292"/>
      <c r="G94" s="292"/>
      <c r="H94" s="292"/>
      <c r="I94" s="292"/>
      <c r="J94" s="292">
        <v>57997345</v>
      </c>
      <c r="K94" s="292">
        <v>57997345</v>
      </c>
      <c r="L94" s="292"/>
      <c r="M94" s="292"/>
      <c r="N94" s="292">
        <f t="shared" si="24"/>
        <v>57997345</v>
      </c>
      <c r="O94" s="292">
        <f t="shared" si="24"/>
        <v>57997345</v>
      </c>
      <c r="P94" s="292">
        <f t="shared" si="24"/>
        <v>0</v>
      </c>
      <c r="Q94" s="292">
        <f>SUM(E94+I94+M94)</f>
        <v>0</v>
      </c>
      <c r="R94" s="427"/>
    </row>
    <row r="95" spans="1:18" ht="21.75" customHeight="1">
      <c r="A95" s="313" t="s">
        <v>175</v>
      </c>
      <c r="B95" s="305">
        <v>2049871925</v>
      </c>
      <c r="C95" s="305">
        <v>2049871925</v>
      </c>
      <c r="D95" s="292"/>
      <c r="E95" s="292"/>
      <c r="F95" s="314"/>
      <c r="G95" s="314"/>
      <c r="H95" s="314"/>
      <c r="I95" s="314"/>
      <c r="J95" s="292"/>
      <c r="K95" s="292"/>
      <c r="L95" s="292"/>
      <c r="M95" s="292"/>
      <c r="N95" s="292">
        <f t="shared" si="24"/>
        <v>2049871925</v>
      </c>
      <c r="O95" s="292">
        <f t="shared" si="24"/>
        <v>2049871925</v>
      </c>
      <c r="P95" s="292">
        <f t="shared" si="24"/>
        <v>0</v>
      </c>
      <c r="Q95" s="292">
        <f>SUM(E95+I95+M95)</f>
        <v>0</v>
      </c>
      <c r="R95" s="427"/>
    </row>
    <row r="96" spans="1:18" ht="21.75" customHeight="1">
      <c r="A96" s="313" t="s">
        <v>381</v>
      </c>
      <c r="B96" s="305"/>
      <c r="C96" s="292"/>
      <c r="D96" s="292"/>
      <c r="E96" s="292"/>
      <c r="F96" s="314"/>
      <c r="G96" s="314"/>
      <c r="H96" s="314"/>
      <c r="I96" s="314"/>
      <c r="J96" s="292"/>
      <c r="K96" s="292"/>
      <c r="L96" s="292"/>
      <c r="M96" s="292"/>
      <c r="N96" s="292">
        <f t="shared" si="24"/>
        <v>0</v>
      </c>
      <c r="O96" s="292">
        <f t="shared" si="24"/>
        <v>0</v>
      </c>
      <c r="P96" s="292">
        <f t="shared" si="24"/>
        <v>0</v>
      </c>
      <c r="Q96" s="292"/>
      <c r="R96" s="427"/>
    </row>
    <row r="97" spans="1:18" ht="30.75" customHeight="1">
      <c r="A97" s="313" t="s">
        <v>335</v>
      </c>
      <c r="B97" s="317">
        <v>409960490</v>
      </c>
      <c r="C97" s="314">
        <v>409960490</v>
      </c>
      <c r="D97" s="314"/>
      <c r="E97" s="314"/>
      <c r="F97" s="314">
        <v>44805000</v>
      </c>
      <c r="G97" s="314">
        <v>44805000</v>
      </c>
      <c r="H97" s="314"/>
      <c r="I97" s="314"/>
      <c r="J97" s="292">
        <v>209040436</v>
      </c>
      <c r="K97" s="292">
        <v>209040436</v>
      </c>
      <c r="L97" s="292"/>
      <c r="M97" s="292"/>
      <c r="N97" s="292">
        <f t="shared" si="24"/>
        <v>663805926</v>
      </c>
      <c r="O97" s="292">
        <f t="shared" si="24"/>
        <v>663805926</v>
      </c>
      <c r="P97" s="292">
        <f t="shared" si="24"/>
        <v>0</v>
      </c>
      <c r="Q97" s="292">
        <f>SUM(E97+I97+M97)</f>
        <v>0</v>
      </c>
      <c r="R97" s="427"/>
    </row>
    <row r="98" spans="1:18" ht="21" customHeight="1">
      <c r="A98" s="313" t="s">
        <v>172</v>
      </c>
      <c r="B98" s="452">
        <v>2100834972</v>
      </c>
      <c r="C98" s="315">
        <v>2100834972</v>
      </c>
      <c r="D98" s="315"/>
      <c r="E98" s="315"/>
      <c r="F98" s="314"/>
      <c r="G98" s="314"/>
      <c r="H98" s="314"/>
      <c r="I98" s="314"/>
      <c r="J98" s="292">
        <v>1650</v>
      </c>
      <c r="K98" s="292">
        <v>1650</v>
      </c>
      <c r="L98" s="292"/>
      <c r="M98" s="292"/>
      <c r="N98" s="292">
        <f t="shared" si="24"/>
        <v>2100836622</v>
      </c>
      <c r="O98" s="292">
        <f t="shared" si="24"/>
        <v>2100836622</v>
      </c>
      <c r="P98" s="292">
        <f t="shared" si="24"/>
        <v>0</v>
      </c>
      <c r="Q98" s="292">
        <f>SUM(E98+I98+M98)</f>
        <v>0</v>
      </c>
      <c r="R98" s="427"/>
    </row>
    <row r="99" spans="1:18" ht="31.5" customHeight="1">
      <c r="A99" s="313" t="s">
        <v>382</v>
      </c>
      <c r="B99" s="317"/>
      <c r="C99" s="314"/>
      <c r="D99" s="314"/>
      <c r="E99" s="314"/>
      <c r="F99" s="314">
        <v>6445712</v>
      </c>
      <c r="G99" s="314">
        <v>6445712</v>
      </c>
      <c r="H99" s="314"/>
      <c r="I99" s="314"/>
      <c r="J99" s="292">
        <v>2846244</v>
      </c>
      <c r="K99" s="292">
        <v>2846244</v>
      </c>
      <c r="L99" s="292"/>
      <c r="M99" s="292"/>
      <c r="N99" s="292">
        <f t="shared" si="24"/>
        <v>9291956</v>
      </c>
      <c r="O99" s="292">
        <f t="shared" si="24"/>
        <v>9291956</v>
      </c>
      <c r="P99" s="292">
        <f t="shared" si="24"/>
        <v>0</v>
      </c>
      <c r="Q99" s="292">
        <f>SUM(E99+I99+M99)</f>
        <v>0</v>
      </c>
      <c r="R99" s="427"/>
    </row>
    <row r="100" spans="1:18" ht="22.5" customHeight="1">
      <c r="A100" s="313" t="s">
        <v>383</v>
      </c>
      <c r="B100" s="317"/>
      <c r="C100" s="314"/>
      <c r="D100" s="314"/>
      <c r="E100" s="314"/>
      <c r="F100" s="314"/>
      <c r="G100" s="314"/>
      <c r="H100" s="314"/>
      <c r="I100" s="314"/>
      <c r="J100" s="292"/>
      <c r="K100" s="292"/>
      <c r="L100" s="292"/>
      <c r="M100" s="292"/>
      <c r="N100" s="292">
        <f t="shared" si="24"/>
        <v>0</v>
      </c>
      <c r="O100" s="292">
        <f t="shared" si="24"/>
        <v>0</v>
      </c>
      <c r="P100" s="292">
        <f t="shared" si="24"/>
        <v>0</v>
      </c>
      <c r="Q100" s="292"/>
      <c r="R100" s="427"/>
    </row>
    <row r="101" spans="1:18" s="318" customFormat="1" ht="17.25" customHeight="1">
      <c r="A101" s="316" t="s">
        <v>159</v>
      </c>
      <c r="B101" s="317"/>
      <c r="C101" s="317"/>
      <c r="D101" s="317"/>
      <c r="E101" s="317"/>
      <c r="F101" s="317">
        <v>29189059</v>
      </c>
      <c r="G101" s="317"/>
      <c r="H101" s="317">
        <v>29189059</v>
      </c>
      <c r="I101" s="317"/>
      <c r="J101" s="305">
        <v>466248</v>
      </c>
      <c r="K101" s="305"/>
      <c r="L101" s="305">
        <v>466248</v>
      </c>
      <c r="M101" s="305"/>
      <c r="N101" s="292">
        <f t="shared" si="24"/>
        <v>29655307</v>
      </c>
      <c r="O101" s="292">
        <f t="shared" si="24"/>
        <v>0</v>
      </c>
      <c r="P101" s="292">
        <f t="shared" si="24"/>
        <v>29655307</v>
      </c>
      <c r="Q101" s="305">
        <f t="shared" si="24"/>
        <v>0</v>
      </c>
      <c r="R101" s="430"/>
    </row>
    <row r="102" spans="1:18" ht="17.25" customHeight="1">
      <c r="A102" s="313" t="s">
        <v>336</v>
      </c>
      <c r="B102" s="317"/>
      <c r="C102" s="314"/>
      <c r="D102" s="314"/>
      <c r="E102" s="314"/>
      <c r="F102" s="314"/>
      <c r="G102" s="314"/>
      <c r="H102" s="314"/>
      <c r="I102" s="314"/>
      <c r="J102" s="292">
        <v>9461258</v>
      </c>
      <c r="K102" s="292">
        <v>9461258</v>
      </c>
      <c r="L102" s="292"/>
      <c r="M102" s="292"/>
      <c r="N102" s="292">
        <f t="shared" si="24"/>
        <v>9461258</v>
      </c>
      <c r="O102" s="292">
        <f t="shared" si="24"/>
        <v>9461258</v>
      </c>
      <c r="P102" s="292">
        <f t="shared" si="24"/>
        <v>0</v>
      </c>
      <c r="Q102" s="292">
        <f t="shared" si="24"/>
        <v>0</v>
      </c>
      <c r="R102" s="427"/>
    </row>
    <row r="103" spans="1:18" ht="21" customHeight="1">
      <c r="A103" s="313" t="s">
        <v>170</v>
      </c>
      <c r="B103" s="452"/>
      <c r="C103" s="315"/>
      <c r="D103" s="315"/>
      <c r="E103" s="315"/>
      <c r="F103" s="315">
        <v>8391104</v>
      </c>
      <c r="G103" s="315"/>
      <c r="H103" s="315">
        <v>8391104</v>
      </c>
      <c r="I103" s="315"/>
      <c r="J103" s="292">
        <v>458896</v>
      </c>
      <c r="K103" s="292"/>
      <c r="L103" s="292">
        <v>458896</v>
      </c>
      <c r="M103" s="292"/>
      <c r="N103" s="292">
        <f t="shared" si="24"/>
        <v>8850000</v>
      </c>
      <c r="O103" s="292">
        <f t="shared" si="24"/>
        <v>0</v>
      </c>
      <c r="P103" s="292">
        <f t="shared" si="24"/>
        <v>8850000</v>
      </c>
      <c r="Q103" s="292">
        <f t="shared" si="24"/>
        <v>0</v>
      </c>
      <c r="R103" s="427"/>
    </row>
    <row r="104" spans="1:18" s="318" customFormat="1" ht="17.25" customHeight="1">
      <c r="A104" s="316" t="s">
        <v>337</v>
      </c>
      <c r="B104" s="317">
        <v>2111579</v>
      </c>
      <c r="C104" s="317">
        <v>2111579</v>
      </c>
      <c r="D104" s="317"/>
      <c r="E104" s="317"/>
      <c r="F104" s="317"/>
      <c r="G104" s="317"/>
      <c r="H104" s="317"/>
      <c r="I104" s="317"/>
      <c r="J104" s="305">
        <v>257248164</v>
      </c>
      <c r="K104" s="319">
        <v>257248164</v>
      </c>
      <c r="L104" s="305"/>
      <c r="M104" s="305"/>
      <c r="N104" s="292">
        <f t="shared" si="24"/>
        <v>259359743</v>
      </c>
      <c r="O104" s="292">
        <f t="shared" si="24"/>
        <v>259359743</v>
      </c>
      <c r="P104" s="292">
        <f t="shared" si="24"/>
        <v>0</v>
      </c>
      <c r="Q104" s="305">
        <f t="shared" si="24"/>
        <v>0</v>
      </c>
      <c r="R104" s="430"/>
    </row>
    <row r="105" spans="1:18" s="318" customFormat="1" ht="17.25" customHeight="1">
      <c r="A105" s="316" t="s">
        <v>338</v>
      </c>
      <c r="B105" s="317"/>
      <c r="C105" s="317"/>
      <c r="D105" s="317"/>
      <c r="E105" s="317"/>
      <c r="F105" s="317"/>
      <c r="G105" s="317"/>
      <c r="H105" s="317"/>
      <c r="I105" s="317"/>
      <c r="J105" s="305">
        <v>533502</v>
      </c>
      <c r="K105" s="305">
        <v>533502</v>
      </c>
      <c r="L105" s="305"/>
      <c r="M105" s="305"/>
      <c r="N105" s="292">
        <f t="shared" si="24"/>
        <v>533502</v>
      </c>
      <c r="O105" s="292">
        <f t="shared" si="24"/>
        <v>533502</v>
      </c>
      <c r="P105" s="292">
        <f t="shared" si="24"/>
        <v>0</v>
      </c>
      <c r="Q105" s="305">
        <f t="shared" si="24"/>
        <v>0</v>
      </c>
      <c r="R105" s="430"/>
    </row>
    <row r="106" spans="1:18" ht="17.25" customHeight="1">
      <c r="A106" s="313" t="s">
        <v>270</v>
      </c>
      <c r="B106" s="317"/>
      <c r="C106" s="314"/>
      <c r="D106" s="314"/>
      <c r="E106" s="314"/>
      <c r="F106" s="314">
        <v>15453200</v>
      </c>
      <c r="G106" s="314">
        <v>15453200</v>
      </c>
      <c r="H106" s="314"/>
      <c r="I106" s="314"/>
      <c r="J106" s="292">
        <v>727542</v>
      </c>
      <c r="K106" s="292">
        <v>727542</v>
      </c>
      <c r="L106" s="292"/>
      <c r="M106" s="292"/>
      <c r="N106" s="292">
        <f t="shared" si="24"/>
        <v>16180742</v>
      </c>
      <c r="O106" s="292">
        <f t="shared" si="24"/>
        <v>16180742</v>
      </c>
      <c r="P106" s="292">
        <f t="shared" si="24"/>
        <v>0</v>
      </c>
      <c r="Q106" s="292">
        <f t="shared" si="24"/>
        <v>0</v>
      </c>
      <c r="R106" s="427"/>
    </row>
    <row r="107" spans="1:18" ht="19.5" customHeight="1">
      <c r="A107" s="313" t="s">
        <v>339</v>
      </c>
      <c r="B107" s="317"/>
      <c r="C107" s="314"/>
      <c r="D107" s="314"/>
      <c r="E107" s="314"/>
      <c r="F107" s="314"/>
      <c r="G107" s="314"/>
      <c r="H107" s="314"/>
      <c r="I107" s="314"/>
      <c r="J107" s="292">
        <v>591320</v>
      </c>
      <c r="K107" s="292">
        <v>591320</v>
      </c>
      <c r="L107" s="292"/>
      <c r="M107" s="292"/>
      <c r="N107" s="292">
        <f t="shared" si="24"/>
        <v>591320</v>
      </c>
      <c r="O107" s="292">
        <f t="shared" si="24"/>
        <v>591320</v>
      </c>
      <c r="P107" s="292">
        <f t="shared" si="24"/>
        <v>0</v>
      </c>
      <c r="Q107" s="292">
        <f t="shared" si="24"/>
        <v>0</v>
      </c>
      <c r="R107" s="427"/>
    </row>
    <row r="108" spans="1:18" ht="18" customHeight="1">
      <c r="A108" s="313" t="s">
        <v>434</v>
      </c>
      <c r="B108" s="317"/>
      <c r="C108" s="314"/>
      <c r="D108" s="314"/>
      <c r="E108" s="314"/>
      <c r="F108" s="314"/>
      <c r="G108" s="314"/>
      <c r="H108" s="314"/>
      <c r="I108" s="314"/>
      <c r="J108" s="292">
        <v>100265</v>
      </c>
      <c r="K108" s="292">
        <v>100265</v>
      </c>
      <c r="L108" s="292"/>
      <c r="M108" s="292"/>
      <c r="N108" s="292">
        <f t="shared" si="24"/>
        <v>100265</v>
      </c>
      <c r="O108" s="292">
        <f t="shared" si="24"/>
        <v>100265</v>
      </c>
      <c r="P108" s="292">
        <f t="shared" si="24"/>
        <v>0</v>
      </c>
      <c r="Q108" s="292">
        <f t="shared" si="24"/>
        <v>0</v>
      </c>
      <c r="R108" s="427"/>
    </row>
    <row r="109" spans="1:18" ht="20.25" customHeight="1">
      <c r="A109" s="313" t="s">
        <v>384</v>
      </c>
      <c r="B109" s="317"/>
      <c r="C109" s="314"/>
      <c r="D109" s="314"/>
      <c r="E109" s="314"/>
      <c r="F109" s="314"/>
      <c r="G109" s="314"/>
      <c r="H109" s="314"/>
      <c r="I109" s="314"/>
      <c r="J109" s="292"/>
      <c r="K109" s="292"/>
      <c r="L109" s="292"/>
      <c r="M109" s="292"/>
      <c r="N109" s="292">
        <f t="shared" si="24"/>
        <v>0</v>
      </c>
      <c r="O109" s="292">
        <f t="shared" si="24"/>
        <v>0</v>
      </c>
      <c r="P109" s="292">
        <f t="shared" si="24"/>
        <v>0</v>
      </c>
      <c r="Q109" s="292"/>
      <c r="R109" s="427"/>
    </row>
    <row r="110" spans="1:18" ht="21" customHeight="1">
      <c r="A110" s="313" t="s">
        <v>385</v>
      </c>
      <c r="B110" s="317"/>
      <c r="C110" s="314"/>
      <c r="D110" s="314"/>
      <c r="E110" s="314"/>
      <c r="F110" s="314"/>
      <c r="G110" s="314"/>
      <c r="H110" s="314"/>
      <c r="I110" s="314"/>
      <c r="J110" s="292">
        <v>824338</v>
      </c>
      <c r="K110" s="292"/>
      <c r="L110" s="292">
        <v>824338</v>
      </c>
      <c r="M110" s="292"/>
      <c r="N110" s="292">
        <f t="shared" si="24"/>
        <v>824338</v>
      </c>
      <c r="O110" s="292">
        <f t="shared" si="24"/>
        <v>0</v>
      </c>
      <c r="P110" s="292">
        <f t="shared" si="24"/>
        <v>824338</v>
      </c>
      <c r="Q110" s="292">
        <f t="shared" si="24"/>
        <v>0</v>
      </c>
      <c r="R110" s="427"/>
    </row>
    <row r="111" spans="1:18" ht="18" customHeight="1">
      <c r="A111" s="313" t="s">
        <v>340</v>
      </c>
      <c r="B111" s="317"/>
      <c r="C111" s="314"/>
      <c r="D111" s="314"/>
      <c r="E111" s="314"/>
      <c r="F111" s="314">
        <v>66739109</v>
      </c>
      <c r="G111" s="314">
        <v>66739109</v>
      </c>
      <c r="H111" s="314"/>
      <c r="I111" s="314"/>
      <c r="J111" s="292"/>
      <c r="K111" s="292"/>
      <c r="L111" s="292"/>
      <c r="M111" s="292"/>
      <c r="N111" s="292">
        <f t="shared" si="24"/>
        <v>66739109</v>
      </c>
      <c r="O111" s="292">
        <f t="shared" si="24"/>
        <v>66739109</v>
      </c>
      <c r="P111" s="292">
        <f t="shared" si="24"/>
        <v>0</v>
      </c>
      <c r="Q111" s="292">
        <f t="shared" si="24"/>
        <v>0</v>
      </c>
      <c r="R111" s="427"/>
    </row>
    <row r="112" spans="1:18" ht="17.25" customHeight="1">
      <c r="A112" s="313" t="s">
        <v>341</v>
      </c>
      <c r="B112" s="317"/>
      <c r="C112" s="314"/>
      <c r="D112" s="314"/>
      <c r="E112" s="314"/>
      <c r="F112" s="314"/>
      <c r="G112" s="314"/>
      <c r="H112" s="314"/>
      <c r="I112" s="314"/>
      <c r="J112" s="292">
        <v>660000</v>
      </c>
      <c r="K112" s="292">
        <v>660000</v>
      </c>
      <c r="L112" s="292"/>
      <c r="M112" s="292"/>
      <c r="N112" s="292">
        <f t="shared" si="24"/>
        <v>660000</v>
      </c>
      <c r="O112" s="292">
        <f t="shared" si="24"/>
        <v>660000</v>
      </c>
      <c r="P112" s="292">
        <f t="shared" si="24"/>
        <v>0</v>
      </c>
      <c r="Q112" s="292">
        <f t="shared" si="24"/>
        <v>0</v>
      </c>
      <c r="R112" s="427"/>
    </row>
    <row r="113" spans="1:18" ht="39" customHeight="1">
      <c r="A113" s="313" t="s">
        <v>342</v>
      </c>
      <c r="B113" s="317"/>
      <c r="C113" s="314"/>
      <c r="D113" s="314"/>
      <c r="E113" s="314"/>
      <c r="F113" s="314">
        <v>7162500</v>
      </c>
      <c r="G113" s="314"/>
      <c r="H113" s="314">
        <v>7162500</v>
      </c>
      <c r="I113" s="314"/>
      <c r="J113" s="292">
        <v>15673802</v>
      </c>
      <c r="K113" s="292"/>
      <c r="L113" s="292">
        <v>15673802</v>
      </c>
      <c r="M113" s="292"/>
      <c r="N113" s="292">
        <f t="shared" si="24"/>
        <v>22836302</v>
      </c>
      <c r="O113" s="292">
        <f t="shared" si="24"/>
        <v>0</v>
      </c>
      <c r="P113" s="292">
        <f t="shared" si="24"/>
        <v>22836302</v>
      </c>
      <c r="Q113" s="292">
        <f t="shared" si="24"/>
        <v>0</v>
      </c>
      <c r="R113" s="427"/>
    </row>
    <row r="114" spans="1:18" s="318" customFormat="1" ht="18" customHeight="1">
      <c r="A114" s="316" t="s">
        <v>165</v>
      </c>
      <c r="B114" s="317">
        <v>46500</v>
      </c>
      <c r="C114" s="317">
        <v>46500</v>
      </c>
      <c r="D114" s="317"/>
      <c r="E114" s="317"/>
      <c r="F114" s="317"/>
      <c r="G114" s="317"/>
      <c r="H114" s="317"/>
      <c r="I114" s="317"/>
      <c r="J114" s="305">
        <v>6216217</v>
      </c>
      <c r="K114" s="305">
        <v>6216217</v>
      </c>
      <c r="L114" s="305"/>
      <c r="M114" s="305"/>
      <c r="N114" s="292">
        <f t="shared" si="24"/>
        <v>6262717</v>
      </c>
      <c r="O114" s="292">
        <f t="shared" si="24"/>
        <v>6262717</v>
      </c>
      <c r="P114" s="292">
        <f t="shared" si="24"/>
        <v>0</v>
      </c>
      <c r="Q114" s="305">
        <f t="shared" si="24"/>
        <v>0</v>
      </c>
      <c r="R114" s="430"/>
    </row>
    <row r="115" spans="1:18" ht="17.25" customHeight="1">
      <c r="A115" s="313" t="s">
        <v>343</v>
      </c>
      <c r="B115" s="317"/>
      <c r="C115" s="314"/>
      <c r="D115" s="314"/>
      <c r="E115" s="314"/>
      <c r="F115" s="314"/>
      <c r="G115" s="314"/>
      <c r="H115" s="314"/>
      <c r="I115" s="314"/>
      <c r="J115" s="292">
        <v>41693336</v>
      </c>
      <c r="K115" s="292">
        <v>41693336</v>
      </c>
      <c r="L115" s="292"/>
      <c r="M115" s="292"/>
      <c r="N115" s="292">
        <f t="shared" si="24"/>
        <v>41693336</v>
      </c>
      <c r="O115" s="292">
        <f t="shared" si="24"/>
        <v>41693336</v>
      </c>
      <c r="P115" s="292">
        <f t="shared" si="24"/>
        <v>0</v>
      </c>
      <c r="Q115" s="292">
        <f t="shared" si="24"/>
        <v>0</v>
      </c>
      <c r="R115" s="427"/>
    </row>
    <row r="116" spans="1:18" ht="17.25" customHeight="1">
      <c r="A116" s="313" t="s">
        <v>164</v>
      </c>
      <c r="B116" s="317"/>
      <c r="C116" s="314"/>
      <c r="D116" s="314"/>
      <c r="E116" s="314"/>
      <c r="F116" s="314"/>
      <c r="G116" s="314"/>
      <c r="H116" s="314"/>
      <c r="I116" s="314"/>
      <c r="J116" s="292">
        <v>9193860</v>
      </c>
      <c r="K116" s="292">
        <v>9193860</v>
      </c>
      <c r="L116" s="292"/>
      <c r="M116" s="292"/>
      <c r="N116" s="292">
        <f t="shared" si="24"/>
        <v>9193860</v>
      </c>
      <c r="O116" s="292">
        <f t="shared" si="24"/>
        <v>9193860</v>
      </c>
      <c r="P116" s="292">
        <f t="shared" si="24"/>
        <v>0</v>
      </c>
      <c r="Q116" s="292">
        <f t="shared" si="24"/>
        <v>0</v>
      </c>
      <c r="R116" s="427"/>
    </row>
    <row r="117" spans="1:18" ht="30.75" customHeight="1">
      <c r="A117" s="313" t="s">
        <v>163</v>
      </c>
      <c r="B117" s="317"/>
      <c r="C117" s="314"/>
      <c r="D117" s="314"/>
      <c r="E117" s="314"/>
      <c r="F117" s="314"/>
      <c r="G117" s="314"/>
      <c r="H117" s="314"/>
      <c r="I117" s="314"/>
      <c r="J117" s="292">
        <v>31750</v>
      </c>
      <c r="K117" s="292">
        <v>31750</v>
      </c>
      <c r="L117" s="292"/>
      <c r="M117" s="292"/>
      <c r="N117" s="292">
        <f t="shared" si="24"/>
        <v>31750</v>
      </c>
      <c r="O117" s="292">
        <f t="shared" si="24"/>
        <v>31750</v>
      </c>
      <c r="P117" s="292">
        <f t="shared" si="24"/>
        <v>0</v>
      </c>
      <c r="Q117" s="292">
        <f t="shared" si="24"/>
        <v>0</v>
      </c>
      <c r="R117" s="427"/>
    </row>
    <row r="118" spans="1:18" ht="22.5" customHeight="1">
      <c r="A118" s="313" t="s">
        <v>386</v>
      </c>
      <c r="B118" s="317">
        <v>100000</v>
      </c>
      <c r="C118" s="314"/>
      <c r="D118" s="314">
        <v>100000</v>
      </c>
      <c r="E118" s="314"/>
      <c r="F118" s="314"/>
      <c r="G118" s="314"/>
      <c r="H118" s="314"/>
      <c r="I118" s="314"/>
      <c r="J118" s="292">
        <v>500000</v>
      </c>
      <c r="K118" s="292"/>
      <c r="L118" s="292">
        <v>500000</v>
      </c>
      <c r="M118" s="292"/>
      <c r="N118" s="292">
        <f t="shared" si="24"/>
        <v>600000</v>
      </c>
      <c r="O118" s="292">
        <f t="shared" si="24"/>
        <v>0</v>
      </c>
      <c r="P118" s="292">
        <f t="shared" si="24"/>
        <v>600000</v>
      </c>
      <c r="Q118" s="292">
        <f t="shared" si="24"/>
        <v>0</v>
      </c>
      <c r="R118" s="427"/>
    </row>
    <row r="119" spans="1:18" ht="21" customHeight="1">
      <c r="A119" s="313" t="s">
        <v>387</v>
      </c>
      <c r="B119" s="317"/>
      <c r="C119" s="314"/>
      <c r="D119" s="314"/>
      <c r="E119" s="314"/>
      <c r="F119" s="314"/>
      <c r="G119" s="314"/>
      <c r="H119" s="314"/>
      <c r="I119" s="314"/>
      <c r="J119" s="292"/>
      <c r="K119" s="292"/>
      <c r="L119" s="292"/>
      <c r="M119" s="292"/>
      <c r="N119" s="292">
        <f t="shared" si="24"/>
        <v>0</v>
      </c>
      <c r="O119" s="292">
        <f t="shared" si="24"/>
        <v>0</v>
      </c>
      <c r="P119" s="292">
        <f t="shared" si="24"/>
        <v>0</v>
      </c>
      <c r="Q119" s="292"/>
      <c r="R119" s="427"/>
    </row>
    <row r="120" spans="1:18" ht="17.25" customHeight="1">
      <c r="A120" s="313" t="s">
        <v>344</v>
      </c>
      <c r="B120" s="317"/>
      <c r="C120" s="314"/>
      <c r="D120" s="314"/>
      <c r="E120" s="314"/>
      <c r="F120" s="314"/>
      <c r="G120" s="314"/>
      <c r="H120" s="314"/>
      <c r="I120" s="314"/>
      <c r="J120" s="292"/>
      <c r="K120" s="292"/>
      <c r="L120" s="292"/>
      <c r="M120" s="292"/>
      <c r="N120" s="292">
        <f t="shared" si="24"/>
        <v>0</v>
      </c>
      <c r="O120" s="292">
        <f t="shared" si="24"/>
        <v>0</v>
      </c>
      <c r="P120" s="292">
        <f t="shared" si="24"/>
        <v>0</v>
      </c>
      <c r="Q120" s="292">
        <f t="shared" si="24"/>
        <v>0</v>
      </c>
      <c r="R120" s="427"/>
    </row>
    <row r="121" spans="1:18" ht="17.25" customHeight="1">
      <c r="A121" s="313" t="s">
        <v>435</v>
      </c>
      <c r="B121" s="317">
        <v>108490672</v>
      </c>
      <c r="C121" s="314">
        <v>108490672</v>
      </c>
      <c r="D121" s="314"/>
      <c r="E121" s="314"/>
      <c r="F121" s="314"/>
      <c r="G121" s="314"/>
      <c r="H121" s="314"/>
      <c r="I121" s="314"/>
      <c r="J121" s="292"/>
      <c r="K121" s="292"/>
      <c r="L121" s="292"/>
      <c r="M121" s="292"/>
      <c r="N121" s="292">
        <f t="shared" si="24"/>
        <v>108490672</v>
      </c>
      <c r="O121" s="292">
        <f t="shared" si="24"/>
        <v>108490672</v>
      </c>
      <c r="P121" s="292">
        <f t="shared" si="24"/>
        <v>0</v>
      </c>
      <c r="Q121" s="292">
        <f t="shared" si="24"/>
        <v>0</v>
      </c>
      <c r="R121" s="427"/>
    </row>
    <row r="122" spans="1:18" ht="17.25" customHeight="1">
      <c r="A122" s="313" t="s">
        <v>397</v>
      </c>
      <c r="B122" s="317">
        <v>1350000000</v>
      </c>
      <c r="C122" s="314"/>
      <c r="D122" s="314">
        <v>1350000000</v>
      </c>
      <c r="E122" s="314"/>
      <c r="F122" s="292"/>
      <c r="G122" s="292"/>
      <c r="H122" s="292"/>
      <c r="I122" s="292"/>
      <c r="J122" s="292"/>
      <c r="K122" s="292"/>
      <c r="L122" s="292"/>
      <c r="M122" s="292"/>
      <c r="N122" s="292">
        <f t="shared" si="24"/>
        <v>1350000000</v>
      </c>
      <c r="O122" s="292">
        <f t="shared" si="24"/>
        <v>0</v>
      </c>
      <c r="P122" s="292">
        <f t="shared" si="24"/>
        <v>1350000000</v>
      </c>
      <c r="Q122" s="292">
        <f t="shared" si="24"/>
        <v>0</v>
      </c>
      <c r="R122" s="427"/>
    </row>
    <row r="123" spans="1:18" ht="17.25" customHeight="1">
      <c r="A123" s="313" t="s">
        <v>388</v>
      </c>
      <c r="B123" s="317"/>
      <c r="C123" s="314"/>
      <c r="D123" s="314"/>
      <c r="E123" s="314"/>
      <c r="F123" s="292"/>
      <c r="G123" s="292"/>
      <c r="H123" s="292"/>
      <c r="I123" s="292"/>
      <c r="J123" s="292"/>
      <c r="K123" s="292"/>
      <c r="L123" s="292"/>
      <c r="M123" s="292"/>
      <c r="N123" s="292">
        <f t="shared" si="24"/>
        <v>0</v>
      </c>
      <c r="O123" s="292">
        <f t="shared" si="24"/>
        <v>0</v>
      </c>
      <c r="P123" s="292">
        <f t="shared" si="24"/>
        <v>0</v>
      </c>
      <c r="Q123" s="292">
        <f t="shared" si="24"/>
        <v>0</v>
      </c>
      <c r="R123" s="427"/>
    </row>
    <row r="124" spans="1:18" ht="33" customHeight="1">
      <c r="A124" s="313" t="s">
        <v>346</v>
      </c>
      <c r="B124" s="317">
        <v>469458</v>
      </c>
      <c r="C124" s="314"/>
      <c r="D124" s="314">
        <v>469458</v>
      </c>
      <c r="E124" s="314"/>
      <c r="F124" s="314"/>
      <c r="G124" s="314"/>
      <c r="H124" s="314"/>
      <c r="I124" s="314"/>
      <c r="J124" s="292">
        <v>48318346</v>
      </c>
      <c r="K124" s="292"/>
      <c r="L124" s="292">
        <v>48318346</v>
      </c>
      <c r="M124" s="292"/>
      <c r="N124" s="292">
        <f t="shared" si="24"/>
        <v>48787804</v>
      </c>
      <c r="O124" s="292">
        <f t="shared" si="24"/>
        <v>0</v>
      </c>
      <c r="P124" s="292">
        <f t="shared" si="24"/>
        <v>48787804</v>
      </c>
      <c r="Q124" s="292">
        <f t="shared" si="24"/>
        <v>0</v>
      </c>
      <c r="R124" s="427"/>
    </row>
    <row r="125" spans="1:18" ht="35.25" customHeight="1">
      <c r="A125" s="313" t="s">
        <v>347</v>
      </c>
      <c r="B125" s="317">
        <v>163789010</v>
      </c>
      <c r="C125" s="314"/>
      <c r="D125" s="314">
        <v>163789010</v>
      </c>
      <c r="E125" s="314"/>
      <c r="F125" s="314"/>
      <c r="G125" s="314"/>
      <c r="H125" s="314"/>
      <c r="I125" s="314"/>
      <c r="J125" s="292"/>
      <c r="K125" s="292"/>
      <c r="L125" s="292"/>
      <c r="M125" s="292"/>
      <c r="N125" s="292">
        <f t="shared" si="24"/>
        <v>163789010</v>
      </c>
      <c r="O125" s="292">
        <f t="shared" si="24"/>
        <v>0</v>
      </c>
      <c r="P125" s="292">
        <f t="shared" si="24"/>
        <v>163789010</v>
      </c>
      <c r="Q125" s="292">
        <f t="shared" si="24"/>
        <v>0</v>
      </c>
      <c r="R125" s="427"/>
    </row>
    <row r="126" spans="1:18" ht="24" customHeight="1">
      <c r="A126" s="313" t="s">
        <v>276</v>
      </c>
      <c r="B126" s="317">
        <v>68356669</v>
      </c>
      <c r="C126" s="314">
        <v>68356669</v>
      </c>
      <c r="D126" s="314"/>
      <c r="E126" s="314"/>
      <c r="F126" s="314"/>
      <c r="G126" s="314"/>
      <c r="H126" s="314"/>
      <c r="I126" s="314"/>
      <c r="J126" s="292"/>
      <c r="K126" s="292"/>
      <c r="L126" s="292"/>
      <c r="M126" s="292"/>
      <c r="N126" s="292">
        <f t="shared" si="24"/>
        <v>68356669</v>
      </c>
      <c r="O126" s="292">
        <f t="shared" si="24"/>
        <v>68356669</v>
      </c>
      <c r="P126" s="292">
        <f t="shared" si="24"/>
        <v>0</v>
      </c>
      <c r="Q126" s="292">
        <f t="shared" si="24"/>
        <v>0</v>
      </c>
      <c r="R126" s="427"/>
    </row>
    <row r="127" spans="1:18" ht="23.25" customHeight="1">
      <c r="A127" s="313" t="s">
        <v>348</v>
      </c>
      <c r="B127" s="317"/>
      <c r="C127" s="314"/>
      <c r="D127" s="314"/>
      <c r="E127" s="314"/>
      <c r="F127" s="314"/>
      <c r="G127" s="314"/>
      <c r="H127" s="314"/>
      <c r="I127" s="314"/>
      <c r="J127" s="292">
        <v>306432888</v>
      </c>
      <c r="K127" s="292"/>
      <c r="L127" s="292">
        <v>306432888</v>
      </c>
      <c r="M127" s="292"/>
      <c r="N127" s="292">
        <f t="shared" si="24"/>
        <v>306432888</v>
      </c>
      <c r="O127" s="292">
        <f t="shared" si="24"/>
        <v>0</v>
      </c>
      <c r="P127" s="292">
        <f t="shared" si="24"/>
        <v>306432888</v>
      </c>
      <c r="Q127" s="292">
        <f t="shared" si="24"/>
        <v>0</v>
      </c>
      <c r="R127" s="427"/>
    </row>
    <row r="128" spans="1:18" ht="15.75" customHeight="1">
      <c r="A128" s="313" t="s">
        <v>349</v>
      </c>
      <c r="B128" s="317"/>
      <c r="C128" s="314"/>
      <c r="D128" s="314"/>
      <c r="E128" s="314"/>
      <c r="F128" s="314"/>
      <c r="G128" s="314"/>
      <c r="H128" s="314"/>
      <c r="I128" s="314"/>
      <c r="J128" s="292">
        <v>17327610</v>
      </c>
      <c r="K128" s="292"/>
      <c r="L128" s="292">
        <v>17327610</v>
      </c>
      <c r="M128" s="292"/>
      <c r="N128" s="292">
        <f t="shared" si="24"/>
        <v>17327610</v>
      </c>
      <c r="O128" s="292">
        <f t="shared" si="24"/>
        <v>0</v>
      </c>
      <c r="P128" s="292">
        <f t="shared" si="24"/>
        <v>17327610</v>
      </c>
      <c r="Q128" s="292">
        <f t="shared" si="24"/>
        <v>0</v>
      </c>
      <c r="R128" s="427"/>
    </row>
    <row r="129" spans="1:18" ht="20.25" customHeight="1">
      <c r="A129" s="313" t="s">
        <v>389</v>
      </c>
      <c r="B129" s="317"/>
      <c r="C129" s="314"/>
      <c r="D129" s="314"/>
      <c r="E129" s="314"/>
      <c r="F129" s="314"/>
      <c r="G129" s="314"/>
      <c r="H129" s="314"/>
      <c r="I129" s="314"/>
      <c r="J129" s="292">
        <v>3229629</v>
      </c>
      <c r="K129" s="292">
        <v>3229629</v>
      </c>
      <c r="L129" s="292"/>
      <c r="M129" s="292"/>
      <c r="N129" s="292">
        <f t="shared" si="24"/>
        <v>3229629</v>
      </c>
      <c r="O129" s="292">
        <f t="shared" si="24"/>
        <v>3229629</v>
      </c>
      <c r="P129" s="292">
        <f t="shared" si="24"/>
        <v>0</v>
      </c>
      <c r="Q129" s="292">
        <f t="shared" si="24"/>
        <v>0</v>
      </c>
      <c r="R129" s="427"/>
    </row>
    <row r="130" spans="1:18" ht="17.25" customHeight="1">
      <c r="A130" s="313" t="s">
        <v>350</v>
      </c>
      <c r="B130" s="317"/>
      <c r="C130" s="314"/>
      <c r="D130" s="314"/>
      <c r="E130" s="314"/>
      <c r="F130" s="314"/>
      <c r="G130" s="314"/>
      <c r="H130" s="314"/>
      <c r="I130" s="314"/>
      <c r="J130" s="292">
        <v>248773968</v>
      </c>
      <c r="K130" s="292">
        <v>248773968</v>
      </c>
      <c r="L130" s="292"/>
      <c r="M130" s="292"/>
      <c r="N130" s="292">
        <f t="shared" si="24"/>
        <v>248773968</v>
      </c>
      <c r="O130" s="292">
        <f t="shared" si="24"/>
        <v>248773968</v>
      </c>
      <c r="P130" s="292">
        <f t="shared" si="24"/>
        <v>0</v>
      </c>
      <c r="Q130" s="292">
        <f t="shared" si="24"/>
        <v>0</v>
      </c>
      <c r="R130" s="427"/>
    </row>
    <row r="131" spans="1:18" s="323" customFormat="1" ht="17.25" customHeight="1">
      <c r="A131" s="320" t="s">
        <v>157</v>
      </c>
      <c r="B131" s="321">
        <f>SUM(B94:B130)</f>
        <v>6254031275</v>
      </c>
      <c r="C131" s="321">
        <f t="shared" ref="C131:Q131" si="26">SUM(C94:C130)</f>
        <v>4739672807</v>
      </c>
      <c r="D131" s="321">
        <f t="shared" si="26"/>
        <v>1514358468</v>
      </c>
      <c r="E131" s="321">
        <f t="shared" si="26"/>
        <v>0</v>
      </c>
      <c r="F131" s="321">
        <f t="shared" si="26"/>
        <v>178185684</v>
      </c>
      <c r="G131" s="321">
        <f t="shared" si="26"/>
        <v>133443021</v>
      </c>
      <c r="H131" s="321">
        <f t="shared" si="26"/>
        <v>44742663</v>
      </c>
      <c r="I131" s="321">
        <f t="shared" si="26"/>
        <v>0</v>
      </c>
      <c r="J131" s="321">
        <f t="shared" si="26"/>
        <v>1238348614</v>
      </c>
      <c r="K131" s="321">
        <f t="shared" si="26"/>
        <v>848346486</v>
      </c>
      <c r="L131" s="321">
        <f t="shared" si="26"/>
        <v>390002128</v>
      </c>
      <c r="M131" s="321">
        <f t="shared" si="26"/>
        <v>0</v>
      </c>
      <c r="N131" s="289">
        <f t="shared" si="24"/>
        <v>7670565573</v>
      </c>
      <c r="O131" s="289">
        <f t="shared" si="24"/>
        <v>5721462314</v>
      </c>
      <c r="P131" s="289">
        <f t="shared" si="24"/>
        <v>1949103259</v>
      </c>
      <c r="Q131" s="436">
        <f t="shared" si="26"/>
        <v>0</v>
      </c>
      <c r="R131" s="322">
        <f>SUM(R94:R130)</f>
        <v>0</v>
      </c>
    </row>
    <row r="132" spans="1:18" ht="17.25" customHeight="1">
      <c r="A132" s="324" t="s">
        <v>351</v>
      </c>
      <c r="B132" s="314"/>
      <c r="C132" s="314"/>
      <c r="D132" s="314"/>
      <c r="E132" s="314"/>
      <c r="F132" s="314"/>
      <c r="G132" s="314"/>
      <c r="H132" s="314"/>
      <c r="I132" s="314"/>
      <c r="J132" s="292"/>
      <c r="K132" s="292"/>
      <c r="L132" s="292"/>
      <c r="M132" s="292"/>
      <c r="N132" s="292"/>
      <c r="O132" s="292"/>
      <c r="P132" s="292"/>
      <c r="Q132" s="292"/>
      <c r="R132" s="427"/>
    </row>
    <row r="133" spans="1:18" ht="31.5" customHeight="1">
      <c r="A133" s="313" t="s">
        <v>155</v>
      </c>
      <c r="B133" s="314">
        <v>5557281</v>
      </c>
      <c r="C133" s="314">
        <v>5557281</v>
      </c>
      <c r="D133" s="314"/>
      <c r="E133" s="314"/>
      <c r="F133" s="314">
        <v>27602852</v>
      </c>
      <c r="G133" s="314">
        <v>27602852</v>
      </c>
      <c r="H133" s="314"/>
      <c r="I133" s="314"/>
      <c r="J133" s="310">
        <v>400978600</v>
      </c>
      <c r="K133" s="310">
        <v>400978600</v>
      </c>
      <c r="L133" s="310"/>
      <c r="M133" s="310"/>
      <c r="N133" s="292">
        <f t="shared" si="24"/>
        <v>434138733</v>
      </c>
      <c r="O133" s="292">
        <f t="shared" si="24"/>
        <v>434138733</v>
      </c>
      <c r="P133" s="292">
        <f t="shared" si="24"/>
        <v>0</v>
      </c>
      <c r="Q133" s="292">
        <f t="shared" si="24"/>
        <v>0</v>
      </c>
      <c r="R133" s="427"/>
    </row>
    <row r="134" spans="1:18" s="325" customFormat="1" ht="17.25" customHeight="1">
      <c r="A134" s="372" t="s">
        <v>352</v>
      </c>
      <c r="B134" s="314"/>
      <c r="C134" s="314"/>
      <c r="D134" s="314"/>
      <c r="E134" s="314"/>
      <c r="F134" s="314"/>
      <c r="G134" s="314"/>
      <c r="H134" s="314"/>
      <c r="I134" s="314"/>
      <c r="J134" s="292"/>
      <c r="K134" s="292"/>
      <c r="L134" s="292"/>
      <c r="M134" s="292"/>
      <c r="N134" s="292">
        <f t="shared" si="24"/>
        <v>0</v>
      </c>
      <c r="O134" s="292">
        <f t="shared" si="24"/>
        <v>0</v>
      </c>
      <c r="P134" s="292">
        <f t="shared" si="24"/>
        <v>0</v>
      </c>
      <c r="Q134" s="292">
        <f t="shared" si="24"/>
        <v>0</v>
      </c>
      <c r="R134" s="427"/>
    </row>
    <row r="135" spans="1:18" s="325" customFormat="1" ht="17.25" customHeight="1">
      <c r="A135" s="313" t="s">
        <v>449</v>
      </c>
      <c r="B135" s="314">
        <v>14352555</v>
      </c>
      <c r="C135" s="314">
        <v>14352555</v>
      </c>
      <c r="D135" s="314"/>
      <c r="E135" s="314"/>
      <c r="F135" s="314"/>
      <c r="G135" s="314"/>
      <c r="H135" s="314"/>
      <c r="I135" s="314"/>
      <c r="J135" s="292"/>
      <c r="K135" s="292"/>
      <c r="L135" s="292"/>
      <c r="M135" s="292"/>
      <c r="N135" s="292">
        <f t="shared" si="24"/>
        <v>14352555</v>
      </c>
      <c r="O135" s="292">
        <f t="shared" si="24"/>
        <v>14352555</v>
      </c>
      <c r="P135" s="292">
        <f t="shared" si="24"/>
        <v>0</v>
      </c>
      <c r="Q135" s="292">
        <f t="shared" si="24"/>
        <v>0</v>
      </c>
      <c r="R135" s="427"/>
    </row>
    <row r="136" spans="1:18" s="325" customFormat="1" ht="17.25" customHeight="1">
      <c r="A136" s="313" t="s">
        <v>153</v>
      </c>
      <c r="B136" s="314"/>
      <c r="C136" s="314"/>
      <c r="D136" s="314"/>
      <c r="E136" s="314"/>
      <c r="F136" s="314"/>
      <c r="G136" s="314"/>
      <c r="H136" s="314"/>
      <c r="I136" s="314"/>
      <c r="J136" s="292"/>
      <c r="K136" s="292"/>
      <c r="L136" s="292"/>
      <c r="M136" s="292"/>
      <c r="N136" s="292">
        <f t="shared" si="24"/>
        <v>0</v>
      </c>
      <c r="O136" s="292">
        <f t="shared" si="24"/>
        <v>0</v>
      </c>
      <c r="P136" s="292">
        <f t="shared" si="24"/>
        <v>0</v>
      </c>
      <c r="Q136" s="292">
        <f t="shared" si="24"/>
        <v>0</v>
      </c>
      <c r="R136" s="427"/>
    </row>
    <row r="137" spans="1:18" ht="17.25" customHeight="1">
      <c r="A137" s="313" t="s">
        <v>390</v>
      </c>
      <c r="B137" s="314"/>
      <c r="C137" s="314"/>
      <c r="D137" s="314"/>
      <c r="E137" s="314"/>
      <c r="F137" s="314"/>
      <c r="G137" s="314"/>
      <c r="H137" s="314"/>
      <c r="I137" s="314"/>
      <c r="J137" s="292"/>
      <c r="K137" s="292"/>
      <c r="L137" s="292"/>
      <c r="M137" s="292"/>
      <c r="N137" s="292">
        <f t="shared" si="24"/>
        <v>0</v>
      </c>
      <c r="O137" s="292">
        <f t="shared" si="24"/>
        <v>0</v>
      </c>
      <c r="P137" s="292">
        <f t="shared" si="24"/>
        <v>0</v>
      </c>
      <c r="Q137" s="292">
        <f t="shared" si="24"/>
        <v>0</v>
      </c>
      <c r="R137" s="427"/>
    </row>
    <row r="138" spans="1:18" ht="17.25" customHeight="1">
      <c r="A138" s="313" t="s">
        <v>345</v>
      </c>
      <c r="B138" s="314"/>
      <c r="C138" s="314"/>
      <c r="D138" s="314"/>
      <c r="E138" s="314"/>
      <c r="F138" s="314"/>
      <c r="G138" s="314"/>
      <c r="H138" s="314"/>
      <c r="I138" s="314"/>
      <c r="J138" s="292"/>
      <c r="K138" s="292"/>
      <c r="L138" s="292"/>
      <c r="M138" s="292"/>
      <c r="N138" s="292">
        <f t="shared" si="24"/>
        <v>0</v>
      </c>
      <c r="O138" s="292">
        <f t="shared" si="24"/>
        <v>0</v>
      </c>
      <c r="P138" s="292">
        <f t="shared" si="24"/>
        <v>0</v>
      </c>
      <c r="Q138" s="292">
        <f t="shared" si="24"/>
        <v>0</v>
      </c>
      <c r="R138" s="427"/>
    </row>
    <row r="139" spans="1:18" s="326" customFormat="1" ht="17.25" customHeight="1">
      <c r="A139" s="320" t="s">
        <v>152</v>
      </c>
      <c r="B139" s="321">
        <f t="shared" ref="B139:Q139" si="27">SUM(B132:B138)</f>
        <v>19909836</v>
      </c>
      <c r="C139" s="321">
        <f t="shared" si="27"/>
        <v>19909836</v>
      </c>
      <c r="D139" s="321">
        <f t="shared" si="27"/>
        <v>0</v>
      </c>
      <c r="E139" s="321">
        <f t="shared" si="27"/>
        <v>0</v>
      </c>
      <c r="F139" s="321">
        <f t="shared" si="27"/>
        <v>27602852</v>
      </c>
      <c r="G139" s="321">
        <f t="shared" si="27"/>
        <v>27602852</v>
      </c>
      <c r="H139" s="321">
        <f t="shared" si="27"/>
        <v>0</v>
      </c>
      <c r="I139" s="321">
        <f t="shared" si="27"/>
        <v>0</v>
      </c>
      <c r="J139" s="321">
        <f t="shared" si="27"/>
        <v>400978600</v>
      </c>
      <c r="K139" s="321">
        <f t="shared" si="27"/>
        <v>400978600</v>
      </c>
      <c r="L139" s="321">
        <f t="shared" si="27"/>
        <v>0</v>
      </c>
      <c r="M139" s="321">
        <f t="shared" si="27"/>
        <v>0</v>
      </c>
      <c r="N139" s="292">
        <f t="shared" si="24"/>
        <v>448491288</v>
      </c>
      <c r="O139" s="292">
        <f t="shared" si="24"/>
        <v>448491288</v>
      </c>
      <c r="P139" s="292">
        <f t="shared" si="24"/>
        <v>0</v>
      </c>
      <c r="Q139" s="436">
        <f t="shared" si="27"/>
        <v>0</v>
      </c>
      <c r="R139" s="429"/>
    </row>
    <row r="140" spans="1:18" s="325" customFormat="1" ht="17.25" customHeight="1">
      <c r="A140" s="78" t="s">
        <v>353</v>
      </c>
      <c r="B140" s="292">
        <v>42993056</v>
      </c>
      <c r="C140" s="292"/>
      <c r="D140" s="292">
        <v>42993056</v>
      </c>
      <c r="E140" s="292"/>
      <c r="F140" s="292">
        <v>26500000</v>
      </c>
      <c r="G140" s="292"/>
      <c r="H140" s="292">
        <v>26500000</v>
      </c>
      <c r="I140" s="292"/>
      <c r="J140" s="292"/>
      <c r="K140" s="292"/>
      <c r="L140" s="292"/>
      <c r="M140" s="292"/>
      <c r="N140" s="289">
        <f t="shared" si="24"/>
        <v>69493056</v>
      </c>
      <c r="O140" s="289">
        <f t="shared" si="24"/>
        <v>0</v>
      </c>
      <c r="P140" s="289">
        <f t="shared" si="24"/>
        <v>69493056</v>
      </c>
      <c r="Q140" s="292">
        <f>SUM(E140+I140+M140)</f>
        <v>0</v>
      </c>
      <c r="R140" s="427"/>
    </row>
    <row r="141" spans="1:18" s="325" customFormat="1" ht="17.25" customHeight="1">
      <c r="A141" s="327" t="s">
        <v>138</v>
      </c>
      <c r="B141" s="289">
        <f t="shared" ref="B141:Q141" si="28">SUM(B92+B131+B139+B140)</f>
        <v>6936513057</v>
      </c>
      <c r="C141" s="289">
        <f t="shared" si="28"/>
        <v>5087260298</v>
      </c>
      <c r="D141" s="289">
        <f t="shared" si="28"/>
        <v>1849252759</v>
      </c>
      <c r="E141" s="289">
        <f t="shared" si="28"/>
        <v>0</v>
      </c>
      <c r="F141" s="289">
        <f t="shared" si="28"/>
        <v>1067154267</v>
      </c>
      <c r="G141" s="289">
        <f t="shared" si="28"/>
        <v>329933918</v>
      </c>
      <c r="H141" s="289">
        <f t="shared" si="28"/>
        <v>737220349</v>
      </c>
      <c r="I141" s="289">
        <f t="shared" si="28"/>
        <v>0</v>
      </c>
      <c r="J141" s="289">
        <f t="shared" si="28"/>
        <v>3990644429</v>
      </c>
      <c r="K141" s="289">
        <f t="shared" si="28"/>
        <v>2952289068</v>
      </c>
      <c r="L141" s="289">
        <f t="shared" si="28"/>
        <v>1038355361</v>
      </c>
      <c r="M141" s="289">
        <f t="shared" si="28"/>
        <v>0</v>
      </c>
      <c r="N141" s="292">
        <f t="shared" si="24"/>
        <v>11994311753</v>
      </c>
      <c r="O141" s="292">
        <f t="shared" si="24"/>
        <v>8369483284</v>
      </c>
      <c r="P141" s="292">
        <f t="shared" si="24"/>
        <v>3624828469</v>
      </c>
      <c r="Q141" s="289">
        <f t="shared" si="28"/>
        <v>0</v>
      </c>
      <c r="R141" s="428"/>
    </row>
    <row r="142" spans="1:18" s="329" customFormat="1" ht="17.25" customHeight="1">
      <c r="A142" s="328" t="s">
        <v>150</v>
      </c>
      <c r="B142" s="289"/>
      <c r="C142" s="289"/>
      <c r="D142" s="289"/>
      <c r="E142" s="289"/>
      <c r="F142" s="289"/>
      <c r="G142" s="289"/>
      <c r="H142" s="289"/>
      <c r="I142" s="289"/>
      <c r="J142" s="289"/>
      <c r="K142" s="289"/>
      <c r="L142" s="289"/>
      <c r="M142" s="289"/>
      <c r="N142" s="289">
        <f>SUM(-J141)</f>
        <v>-3990644429</v>
      </c>
      <c r="O142" s="292">
        <v>-2952289068</v>
      </c>
      <c r="P142" s="292">
        <v>-1038355361</v>
      </c>
      <c r="Q142" s="301">
        <f>SUM(-M141)</f>
        <v>0</v>
      </c>
      <c r="R142" s="427"/>
    </row>
    <row r="143" spans="1:18" s="325" customFormat="1" ht="17.25" customHeight="1">
      <c r="A143" s="327" t="s">
        <v>354</v>
      </c>
      <c r="B143" s="289">
        <f>SUM(B141:B142)</f>
        <v>6936513057</v>
      </c>
      <c r="C143" s="289">
        <f t="shared" ref="C143:Q143" si="29">SUM(C141:C142)</f>
        <v>5087260298</v>
      </c>
      <c r="D143" s="289">
        <f t="shared" si="29"/>
        <v>1849252759</v>
      </c>
      <c r="E143" s="289">
        <f t="shared" si="29"/>
        <v>0</v>
      </c>
      <c r="F143" s="289">
        <f t="shared" si="29"/>
        <v>1067154267</v>
      </c>
      <c r="G143" s="289">
        <f t="shared" si="29"/>
        <v>329933918</v>
      </c>
      <c r="H143" s="289">
        <f t="shared" si="29"/>
        <v>737220349</v>
      </c>
      <c r="I143" s="289">
        <f t="shared" si="29"/>
        <v>0</v>
      </c>
      <c r="J143" s="289">
        <f t="shared" si="29"/>
        <v>3990644429</v>
      </c>
      <c r="K143" s="289">
        <f t="shared" si="29"/>
        <v>2952289068</v>
      </c>
      <c r="L143" s="289">
        <f t="shared" si="29"/>
        <v>1038355361</v>
      </c>
      <c r="M143" s="289">
        <f t="shared" si="29"/>
        <v>0</v>
      </c>
      <c r="N143" s="289">
        <f t="shared" si="29"/>
        <v>8003667324</v>
      </c>
      <c r="O143" s="289">
        <f t="shared" si="29"/>
        <v>5417194216</v>
      </c>
      <c r="P143" s="289">
        <f t="shared" si="29"/>
        <v>2586473108</v>
      </c>
      <c r="Q143" s="289">
        <f t="shared" si="29"/>
        <v>0</v>
      </c>
      <c r="R143" s="428"/>
    </row>
    <row r="144" spans="1:18" s="325" customFormat="1" ht="17.25" customHeight="1">
      <c r="A144" s="330"/>
      <c r="B144" s="331"/>
      <c r="C144" s="331"/>
      <c r="D144" s="331"/>
      <c r="E144" s="331"/>
      <c r="F144" s="331"/>
      <c r="G144" s="331"/>
      <c r="H144" s="331"/>
      <c r="I144" s="331"/>
      <c r="J144" s="331"/>
      <c r="K144" s="331"/>
      <c r="L144" s="331"/>
      <c r="M144" s="331"/>
      <c r="N144" s="331"/>
      <c r="O144" s="331"/>
      <c r="P144" s="331"/>
      <c r="Q144" s="469"/>
      <c r="R144" s="470"/>
    </row>
    <row r="145" spans="1:18" s="325" customFormat="1" ht="34.5" customHeight="1">
      <c r="A145" s="332"/>
      <c r="B145" s="331"/>
      <c r="C145" s="331"/>
      <c r="D145" s="331"/>
      <c r="E145" s="331"/>
      <c r="F145" s="331"/>
      <c r="G145" s="331"/>
      <c r="H145" s="331"/>
      <c r="I145" s="331"/>
      <c r="J145" s="331"/>
      <c r="K145" s="331"/>
      <c r="L145" s="331"/>
      <c r="M145" s="331"/>
      <c r="N145" s="331"/>
      <c r="O145" s="331"/>
      <c r="P145" s="331"/>
      <c r="Q145" s="469"/>
      <c r="R145" s="471"/>
    </row>
    <row r="146" spans="1:18" s="325" customFormat="1" ht="17.25" customHeight="1">
      <c r="A146" s="330"/>
      <c r="B146" s="331"/>
      <c r="C146" s="331"/>
      <c r="D146" s="331"/>
      <c r="E146" s="331"/>
      <c r="F146" s="331"/>
      <c r="G146" s="331"/>
      <c r="H146" s="331"/>
      <c r="I146" s="331"/>
      <c r="J146" s="331"/>
      <c r="K146" s="331"/>
      <c r="L146" s="331"/>
      <c r="M146" s="331"/>
      <c r="N146" s="331"/>
      <c r="O146" s="331"/>
      <c r="P146" s="331"/>
      <c r="Q146" s="469"/>
      <c r="R146" s="431"/>
    </row>
    <row r="147" spans="1:18" s="325" customFormat="1" ht="17.25" customHeight="1">
      <c r="A147" s="330"/>
      <c r="B147" s="331"/>
      <c r="C147" s="331"/>
      <c r="D147" s="331"/>
      <c r="E147" s="331"/>
      <c r="F147" s="331"/>
      <c r="G147" s="331"/>
      <c r="H147" s="331"/>
      <c r="I147" s="331"/>
      <c r="J147" s="331"/>
      <c r="K147" s="331"/>
      <c r="L147" s="331"/>
      <c r="M147" s="331"/>
      <c r="N147" s="331"/>
      <c r="O147" s="331"/>
      <c r="P147" s="331"/>
      <c r="Q147" s="469"/>
      <c r="R147" s="431"/>
    </row>
    <row r="148" spans="1:18" s="325" customFormat="1" ht="17.25" customHeight="1">
      <c r="A148" s="330"/>
      <c r="B148" s="331"/>
      <c r="C148" s="331"/>
      <c r="D148" s="331"/>
      <c r="E148" s="331"/>
      <c r="F148" s="331"/>
      <c r="G148" s="331"/>
      <c r="H148" s="331"/>
      <c r="I148" s="331"/>
      <c r="J148" s="331"/>
      <c r="K148" s="331"/>
      <c r="L148" s="331"/>
      <c r="M148" s="331"/>
      <c r="N148" s="331"/>
      <c r="O148" s="331"/>
      <c r="P148" s="331"/>
      <c r="Q148" s="469"/>
      <c r="R148" s="431"/>
    </row>
    <row r="149" spans="1:18" s="325" customFormat="1" ht="17.25" customHeight="1">
      <c r="A149" s="330"/>
      <c r="B149" s="331"/>
      <c r="C149" s="331"/>
      <c r="D149" s="331"/>
      <c r="E149" s="331"/>
      <c r="F149" s="331"/>
      <c r="G149" s="331"/>
      <c r="H149" s="331"/>
      <c r="I149" s="331"/>
      <c r="J149" s="331"/>
      <c r="K149" s="331"/>
      <c r="L149" s="331"/>
      <c r="M149" s="331"/>
      <c r="N149" s="331"/>
      <c r="O149" s="331"/>
      <c r="P149" s="331"/>
      <c r="Q149" s="469"/>
      <c r="R149" s="431"/>
    </row>
    <row r="150" spans="1:18" s="325" customFormat="1" ht="17.25" customHeight="1">
      <c r="A150" s="330"/>
      <c r="B150" s="331"/>
      <c r="C150" s="331"/>
      <c r="D150" s="331"/>
      <c r="E150" s="331"/>
      <c r="F150" s="331"/>
      <c r="G150" s="331"/>
      <c r="H150" s="331"/>
      <c r="I150" s="331"/>
      <c r="J150" s="331"/>
      <c r="K150" s="331"/>
      <c r="L150" s="331"/>
      <c r="M150" s="331"/>
      <c r="N150" s="331"/>
      <c r="O150" s="331"/>
      <c r="P150" s="331"/>
      <c r="Q150" s="437"/>
      <c r="R150" s="431"/>
    </row>
    <row r="151" spans="1:18" s="325" customFormat="1" ht="17.25" customHeight="1">
      <c r="A151" s="330"/>
      <c r="B151" s="331"/>
      <c r="C151" s="331"/>
      <c r="D151" s="331"/>
      <c r="E151" s="331"/>
      <c r="F151" s="331"/>
      <c r="G151" s="331"/>
      <c r="H151" s="331"/>
      <c r="I151" s="331"/>
      <c r="J151" s="331"/>
      <c r="K151" s="331"/>
      <c r="L151" s="331"/>
      <c r="M151" s="331"/>
      <c r="N151" s="331"/>
      <c r="O151" s="331"/>
      <c r="P151" s="331"/>
      <c r="Q151" s="437"/>
      <c r="R151" s="431"/>
    </row>
    <row r="152" spans="1:18" s="325" customFormat="1" ht="17.25" customHeight="1">
      <c r="A152" s="330"/>
      <c r="B152" s="331"/>
      <c r="C152" s="331"/>
      <c r="D152" s="331"/>
      <c r="E152" s="331"/>
      <c r="F152" s="331"/>
      <c r="G152" s="331"/>
      <c r="H152" s="331"/>
      <c r="I152" s="331"/>
      <c r="J152" s="331"/>
      <c r="K152" s="331"/>
      <c r="L152" s="331"/>
      <c r="M152" s="331"/>
      <c r="N152" s="331"/>
      <c r="O152" s="331"/>
      <c r="P152" s="331"/>
      <c r="Q152" s="437"/>
      <c r="R152" s="431"/>
    </row>
    <row r="153" spans="1:18" s="325" customFormat="1" ht="17.25" customHeight="1">
      <c r="A153" s="330"/>
      <c r="B153" s="331"/>
      <c r="C153" s="331"/>
      <c r="D153" s="331"/>
      <c r="E153" s="331"/>
      <c r="F153" s="331"/>
      <c r="G153" s="331"/>
      <c r="H153" s="331"/>
      <c r="I153" s="331"/>
      <c r="J153" s="331"/>
      <c r="K153" s="331"/>
      <c r="L153" s="331"/>
      <c r="M153" s="331"/>
      <c r="N153" s="331"/>
      <c r="O153" s="331"/>
      <c r="P153" s="331"/>
      <c r="Q153" s="437"/>
      <c r="R153" s="431"/>
    </row>
    <row r="154" spans="1:18" s="325" customFormat="1" ht="17.25" customHeight="1">
      <c r="A154" s="330"/>
      <c r="B154" s="331"/>
      <c r="C154" s="331"/>
      <c r="D154" s="331"/>
      <c r="E154" s="331"/>
      <c r="F154" s="331"/>
      <c r="G154" s="331"/>
      <c r="H154" s="331"/>
      <c r="I154" s="331"/>
      <c r="J154" s="331"/>
      <c r="K154" s="331"/>
      <c r="L154" s="331"/>
      <c r="M154" s="331"/>
      <c r="N154" s="331"/>
      <c r="O154" s="331"/>
      <c r="P154" s="331"/>
      <c r="Q154" s="437"/>
      <c r="R154" s="431"/>
    </row>
    <row r="155" spans="1:18" s="325" customFormat="1" ht="17.25" customHeight="1">
      <c r="A155" s="330"/>
      <c r="B155" s="331"/>
      <c r="C155" s="331"/>
      <c r="D155" s="331"/>
      <c r="E155" s="331"/>
      <c r="F155" s="331"/>
      <c r="G155" s="331"/>
      <c r="H155" s="331"/>
      <c r="I155" s="331"/>
      <c r="J155" s="331"/>
      <c r="K155" s="331"/>
      <c r="L155" s="331"/>
      <c r="M155" s="331"/>
      <c r="N155" s="331"/>
      <c r="O155" s="331"/>
      <c r="P155" s="331"/>
      <c r="Q155" s="437"/>
      <c r="R155" s="431"/>
    </row>
    <row r="156" spans="1:18" s="325" customFormat="1" ht="17.25" customHeight="1">
      <c r="A156" s="330"/>
      <c r="B156" s="331"/>
      <c r="C156" s="331"/>
      <c r="D156" s="331"/>
      <c r="E156" s="331"/>
      <c r="F156" s="331"/>
      <c r="G156" s="331"/>
      <c r="H156" s="331"/>
      <c r="I156" s="331"/>
      <c r="J156" s="331"/>
      <c r="K156" s="331"/>
      <c r="L156" s="331"/>
      <c r="M156" s="331"/>
      <c r="N156" s="331"/>
      <c r="O156" s="331"/>
      <c r="P156" s="331"/>
      <c r="Q156" s="437"/>
      <c r="R156" s="431"/>
    </row>
    <row r="157" spans="1:18" s="325" customFormat="1" ht="17.25" customHeight="1">
      <c r="A157" s="330"/>
      <c r="B157" s="331"/>
      <c r="C157" s="331"/>
      <c r="D157" s="331"/>
      <c r="E157" s="331"/>
      <c r="F157" s="331"/>
      <c r="G157" s="331"/>
      <c r="H157" s="331"/>
      <c r="I157" s="331"/>
      <c r="J157" s="331"/>
      <c r="K157" s="331"/>
      <c r="L157" s="331"/>
      <c r="M157" s="331"/>
      <c r="N157" s="331"/>
      <c r="O157" s="331"/>
      <c r="P157" s="331"/>
      <c r="Q157" s="437"/>
      <c r="R157" s="431"/>
    </row>
    <row r="158" spans="1:18" s="325" customFormat="1" ht="17.25" customHeight="1">
      <c r="A158" s="330"/>
      <c r="B158" s="331"/>
      <c r="C158" s="331"/>
      <c r="D158" s="331"/>
      <c r="E158" s="331"/>
      <c r="F158" s="331"/>
      <c r="G158" s="331"/>
      <c r="H158" s="331"/>
      <c r="I158" s="331"/>
      <c r="J158" s="331"/>
      <c r="K158" s="331"/>
      <c r="L158" s="331"/>
      <c r="M158" s="331"/>
      <c r="N158" s="331"/>
      <c r="O158" s="331"/>
      <c r="P158" s="331"/>
      <c r="Q158" s="437"/>
      <c r="R158" s="431"/>
    </row>
    <row r="159" spans="1:18" s="325" customFormat="1" ht="17.25" customHeight="1">
      <c r="A159" s="330"/>
      <c r="B159" s="331"/>
      <c r="C159" s="331"/>
      <c r="D159" s="331"/>
      <c r="E159" s="331"/>
      <c r="F159" s="331"/>
      <c r="G159" s="331"/>
      <c r="H159" s="331"/>
      <c r="I159" s="331"/>
      <c r="J159" s="331"/>
      <c r="K159" s="331"/>
      <c r="L159" s="331"/>
      <c r="M159" s="331"/>
      <c r="N159" s="331"/>
      <c r="O159" s="331"/>
      <c r="P159" s="331"/>
      <c r="Q159" s="437"/>
      <c r="R159" s="431"/>
    </row>
    <row r="160" spans="1:18" s="325" customFormat="1" ht="17.25" customHeight="1">
      <c r="A160" s="330"/>
      <c r="B160" s="331"/>
      <c r="C160" s="331"/>
      <c r="D160" s="331"/>
      <c r="E160" s="331"/>
      <c r="F160" s="331"/>
      <c r="G160" s="331"/>
      <c r="H160" s="331"/>
      <c r="I160" s="331"/>
      <c r="J160" s="331"/>
      <c r="K160" s="331"/>
      <c r="L160" s="331"/>
      <c r="M160" s="331"/>
      <c r="N160" s="331"/>
      <c r="O160" s="331"/>
      <c r="P160" s="331"/>
      <c r="Q160" s="437"/>
      <c r="R160" s="431"/>
    </row>
    <row r="161" spans="1:18" s="325" customFormat="1" ht="17.25" customHeight="1">
      <c r="A161" s="330"/>
      <c r="B161" s="331"/>
      <c r="C161" s="331"/>
      <c r="D161" s="331"/>
      <c r="E161" s="331"/>
      <c r="F161" s="331"/>
      <c r="G161" s="331"/>
      <c r="H161" s="331"/>
      <c r="I161" s="331"/>
      <c r="J161" s="331"/>
      <c r="K161" s="331"/>
      <c r="L161" s="331"/>
      <c r="M161" s="331"/>
      <c r="N161" s="331"/>
      <c r="O161" s="331"/>
      <c r="P161" s="331"/>
      <c r="Q161" s="437"/>
      <c r="R161" s="431"/>
    </row>
    <row r="162" spans="1:18" s="325" customFormat="1" ht="17.25" customHeight="1">
      <c r="A162" s="330"/>
      <c r="B162" s="331"/>
      <c r="C162" s="331"/>
      <c r="D162" s="331"/>
      <c r="E162" s="331"/>
      <c r="F162" s="331"/>
      <c r="G162" s="331"/>
      <c r="H162" s="331"/>
      <c r="I162" s="331"/>
      <c r="J162" s="331"/>
      <c r="K162" s="331"/>
      <c r="L162" s="331"/>
      <c r="M162" s="331"/>
      <c r="N162" s="331"/>
      <c r="O162" s="331"/>
      <c r="P162" s="331"/>
      <c r="Q162" s="437"/>
      <c r="R162" s="431"/>
    </row>
    <row r="163" spans="1:18" s="325" customFormat="1" ht="17.25" customHeight="1">
      <c r="A163" s="330"/>
      <c r="B163" s="331"/>
      <c r="C163" s="331"/>
      <c r="D163" s="331"/>
      <c r="E163" s="331"/>
      <c r="F163" s="331"/>
      <c r="G163" s="331"/>
      <c r="H163" s="331"/>
      <c r="I163" s="331"/>
      <c r="J163" s="331"/>
      <c r="K163" s="331"/>
      <c r="L163" s="331"/>
      <c r="M163" s="331"/>
      <c r="N163" s="331"/>
      <c r="O163" s="331"/>
      <c r="P163" s="331"/>
      <c r="Q163" s="437"/>
      <c r="R163" s="431"/>
    </row>
    <row r="164" spans="1:18" s="325" customFormat="1" ht="17.25" customHeight="1">
      <c r="A164" s="330"/>
      <c r="B164" s="331"/>
      <c r="C164" s="331"/>
      <c r="D164" s="331"/>
      <c r="E164" s="331"/>
      <c r="F164" s="331"/>
      <c r="G164" s="331"/>
      <c r="H164" s="331"/>
      <c r="I164" s="331"/>
      <c r="J164" s="331"/>
      <c r="K164" s="331"/>
      <c r="L164" s="331"/>
      <c r="M164" s="331"/>
      <c r="N164" s="331"/>
      <c r="O164" s="331"/>
      <c r="P164" s="331"/>
      <c r="Q164" s="437"/>
      <c r="R164" s="431"/>
    </row>
    <row r="165" spans="1:18" s="325" customFormat="1" ht="17.25" customHeight="1">
      <c r="A165" s="330"/>
      <c r="B165" s="331"/>
      <c r="C165" s="331"/>
      <c r="D165" s="331"/>
      <c r="E165" s="331"/>
      <c r="F165" s="331"/>
      <c r="G165" s="331"/>
      <c r="H165" s="331"/>
      <c r="I165" s="331"/>
      <c r="J165" s="331"/>
      <c r="K165" s="331"/>
      <c r="L165" s="331"/>
      <c r="M165" s="331"/>
      <c r="N165" s="331"/>
      <c r="O165" s="331"/>
      <c r="P165" s="331"/>
      <c r="Q165" s="437"/>
      <c r="R165" s="431"/>
    </row>
    <row r="166" spans="1:18" s="325" customFormat="1" ht="17.25" customHeight="1">
      <c r="A166" s="330"/>
      <c r="B166" s="331"/>
      <c r="C166" s="331"/>
      <c r="D166" s="331"/>
      <c r="E166" s="331"/>
      <c r="F166" s="331"/>
      <c r="G166" s="331"/>
      <c r="H166" s="331"/>
      <c r="I166" s="331"/>
      <c r="J166" s="331"/>
      <c r="K166" s="331"/>
      <c r="L166" s="331"/>
      <c r="M166" s="331"/>
      <c r="N166" s="331"/>
      <c r="O166" s="331"/>
      <c r="P166" s="331"/>
      <c r="Q166" s="437"/>
      <c r="R166" s="431"/>
    </row>
    <row r="167" spans="1:18" s="325" customFormat="1" ht="17.25" customHeight="1">
      <c r="A167" s="330"/>
      <c r="B167" s="331"/>
      <c r="C167" s="331"/>
      <c r="D167" s="331"/>
      <c r="E167" s="331"/>
      <c r="F167" s="331"/>
      <c r="G167" s="331"/>
      <c r="H167" s="331"/>
      <c r="I167" s="331"/>
      <c r="J167" s="331"/>
      <c r="K167" s="331"/>
      <c r="L167" s="331"/>
      <c r="M167" s="331"/>
      <c r="N167" s="331"/>
      <c r="O167" s="331"/>
      <c r="P167" s="331"/>
      <c r="Q167" s="437"/>
      <c r="R167" s="431"/>
    </row>
    <row r="168" spans="1:18" s="325" customFormat="1" ht="17.25" customHeight="1">
      <c r="A168" s="330"/>
      <c r="B168" s="331"/>
      <c r="C168" s="331"/>
      <c r="D168" s="331"/>
      <c r="E168" s="331"/>
      <c r="F168" s="331"/>
      <c r="G168" s="331"/>
      <c r="H168" s="331"/>
      <c r="I168" s="331"/>
      <c r="J168" s="331"/>
      <c r="K168" s="331"/>
      <c r="L168" s="331"/>
      <c r="M168" s="331"/>
      <c r="N168" s="331"/>
      <c r="O168" s="331"/>
      <c r="P168" s="331"/>
      <c r="Q168" s="437"/>
      <c r="R168" s="431"/>
    </row>
    <row r="169" spans="1:18" s="325" customFormat="1" ht="17.25" customHeight="1">
      <c r="A169" s="330"/>
      <c r="B169" s="331"/>
      <c r="C169" s="331"/>
      <c r="D169" s="331"/>
      <c r="E169" s="331"/>
      <c r="F169" s="331"/>
      <c r="G169" s="331"/>
      <c r="H169" s="331"/>
      <c r="I169" s="331"/>
      <c r="J169" s="331"/>
      <c r="K169" s="331"/>
      <c r="L169" s="331"/>
      <c r="M169" s="331"/>
      <c r="N169" s="331"/>
      <c r="O169" s="331"/>
      <c r="P169" s="331"/>
      <c r="Q169" s="437"/>
      <c r="R169" s="431"/>
    </row>
    <row r="170" spans="1:18" s="325" customFormat="1" ht="17.25" customHeight="1">
      <c r="A170" s="330"/>
      <c r="B170" s="331"/>
      <c r="C170" s="331"/>
      <c r="D170" s="331"/>
      <c r="E170" s="331"/>
      <c r="F170" s="331"/>
      <c r="G170" s="331"/>
      <c r="H170" s="331"/>
      <c r="I170" s="331"/>
      <c r="J170" s="331"/>
      <c r="K170" s="331"/>
      <c r="L170" s="331"/>
      <c r="M170" s="331"/>
      <c r="N170" s="331"/>
      <c r="O170" s="331"/>
      <c r="P170" s="331"/>
      <c r="Q170" s="437"/>
      <c r="R170" s="431"/>
    </row>
    <row r="171" spans="1:18" s="325" customFormat="1" ht="17.25" customHeight="1">
      <c r="A171" s="330"/>
      <c r="B171" s="331"/>
      <c r="C171" s="331"/>
      <c r="D171" s="331"/>
      <c r="E171" s="331"/>
      <c r="F171" s="331"/>
      <c r="G171" s="331"/>
      <c r="H171" s="331"/>
      <c r="I171" s="331"/>
      <c r="J171" s="331"/>
      <c r="K171" s="331"/>
      <c r="L171" s="331"/>
      <c r="M171" s="331"/>
      <c r="N171" s="331"/>
      <c r="O171" s="331"/>
      <c r="P171" s="331"/>
      <c r="Q171" s="437"/>
      <c r="R171" s="431"/>
    </row>
    <row r="172" spans="1:18" s="325" customFormat="1" ht="17.25" customHeight="1">
      <c r="A172" s="330"/>
      <c r="B172" s="331"/>
      <c r="C172" s="331"/>
      <c r="D172" s="331"/>
      <c r="E172" s="331"/>
      <c r="F172" s="331"/>
      <c r="G172" s="331"/>
      <c r="H172" s="331"/>
      <c r="I172" s="331"/>
      <c r="J172" s="331"/>
      <c r="K172" s="331"/>
      <c r="L172" s="331"/>
      <c r="M172" s="331"/>
      <c r="N172" s="331"/>
      <c r="O172" s="331"/>
      <c r="P172" s="331"/>
      <c r="Q172" s="437"/>
      <c r="R172" s="431"/>
    </row>
    <row r="173" spans="1:18" s="325" customFormat="1" ht="17.25" customHeight="1">
      <c r="A173" s="330"/>
      <c r="B173" s="331"/>
      <c r="C173" s="331"/>
      <c r="D173" s="331"/>
      <c r="E173" s="331"/>
      <c r="F173" s="331"/>
      <c r="G173" s="331"/>
      <c r="H173" s="331"/>
      <c r="I173" s="331"/>
      <c r="J173" s="331"/>
      <c r="K173" s="331"/>
      <c r="L173" s="331"/>
      <c r="M173" s="331"/>
      <c r="N173" s="331"/>
      <c r="O173" s="331"/>
      <c r="P173" s="331"/>
      <c r="Q173" s="437"/>
      <c r="R173" s="431"/>
    </row>
    <row r="174" spans="1:18" s="325" customFormat="1" ht="17.25" customHeight="1">
      <c r="A174" s="330"/>
      <c r="B174" s="331"/>
      <c r="C174" s="331"/>
      <c r="D174" s="331"/>
      <c r="E174" s="331"/>
      <c r="F174" s="331"/>
      <c r="G174" s="331"/>
      <c r="H174" s="331"/>
      <c r="I174" s="331"/>
      <c r="J174" s="331"/>
      <c r="K174" s="331"/>
      <c r="L174" s="331"/>
      <c r="M174" s="331"/>
      <c r="N174" s="331"/>
      <c r="O174" s="331"/>
      <c r="P174" s="331"/>
      <c r="Q174" s="437"/>
      <c r="R174" s="431"/>
    </row>
    <row r="175" spans="1:18" s="325" customFormat="1" ht="17.25" customHeight="1">
      <c r="A175" s="330"/>
      <c r="B175" s="331"/>
      <c r="C175" s="331"/>
      <c r="D175" s="331"/>
      <c r="E175" s="331"/>
      <c r="F175" s="331"/>
      <c r="G175" s="331"/>
      <c r="H175" s="331"/>
      <c r="I175" s="331"/>
      <c r="J175" s="331"/>
      <c r="K175" s="331"/>
      <c r="L175" s="331"/>
      <c r="M175" s="331"/>
      <c r="N175" s="331"/>
      <c r="O175" s="331"/>
      <c r="P175" s="331"/>
      <c r="Q175" s="437"/>
      <c r="R175" s="431"/>
    </row>
    <row r="176" spans="1:18" s="325" customFormat="1" ht="17.25" customHeight="1">
      <c r="A176" s="330"/>
      <c r="B176" s="331"/>
      <c r="C176" s="331"/>
      <c r="D176" s="331"/>
      <c r="E176" s="331"/>
      <c r="F176" s="331"/>
      <c r="G176" s="331"/>
      <c r="H176" s="331"/>
      <c r="I176" s="331"/>
      <c r="J176" s="331"/>
      <c r="K176" s="331"/>
      <c r="L176" s="331"/>
      <c r="M176" s="331"/>
      <c r="N176" s="331"/>
      <c r="O176" s="331"/>
      <c r="P176" s="331"/>
      <c r="Q176" s="437"/>
      <c r="R176" s="431"/>
    </row>
    <row r="177" spans="1:18" s="325" customFormat="1" ht="17.25" customHeight="1">
      <c r="A177" s="330"/>
      <c r="B177" s="331"/>
      <c r="C177" s="331"/>
      <c r="D177" s="331"/>
      <c r="E177" s="331"/>
      <c r="F177" s="331"/>
      <c r="G177" s="331"/>
      <c r="H177" s="331"/>
      <c r="I177" s="331"/>
      <c r="J177" s="331"/>
      <c r="K177" s="331"/>
      <c r="L177" s="331"/>
      <c r="M177" s="331"/>
      <c r="N177" s="331"/>
      <c r="O177" s="331"/>
      <c r="P177" s="331"/>
      <c r="Q177" s="437"/>
      <c r="R177" s="431"/>
    </row>
    <row r="178" spans="1:18" s="325" customFormat="1" ht="17.25" customHeight="1">
      <c r="A178" s="330"/>
      <c r="B178" s="331"/>
      <c r="C178" s="331"/>
      <c r="D178" s="331"/>
      <c r="E178" s="331"/>
      <c r="F178" s="331"/>
      <c r="G178" s="331"/>
      <c r="H178" s="331"/>
      <c r="I178" s="331"/>
      <c r="J178" s="331"/>
      <c r="K178" s="331"/>
      <c r="L178" s="331"/>
      <c r="M178" s="331"/>
      <c r="N178" s="331"/>
      <c r="O178" s="331"/>
      <c r="P178" s="331"/>
      <c r="Q178" s="437"/>
      <c r="R178" s="431"/>
    </row>
    <row r="179" spans="1:18" s="325" customFormat="1" ht="17.25" customHeight="1">
      <c r="A179" s="330"/>
      <c r="B179" s="331"/>
      <c r="C179" s="331"/>
      <c r="D179" s="331"/>
      <c r="E179" s="331"/>
      <c r="F179" s="331"/>
      <c r="G179" s="331"/>
      <c r="H179" s="331"/>
      <c r="I179" s="331"/>
      <c r="J179" s="331"/>
      <c r="K179" s="331"/>
      <c r="L179" s="331"/>
      <c r="M179" s="331"/>
      <c r="N179" s="331"/>
      <c r="O179" s="331"/>
      <c r="P179" s="331"/>
      <c r="Q179" s="437"/>
      <c r="R179" s="431"/>
    </row>
    <row r="180" spans="1:18" s="325" customFormat="1" ht="17.25" customHeight="1">
      <c r="A180" s="330"/>
      <c r="B180" s="331"/>
      <c r="C180" s="331"/>
      <c r="D180" s="331"/>
      <c r="E180" s="331"/>
      <c r="F180" s="331"/>
      <c r="G180" s="331"/>
      <c r="H180" s="331"/>
      <c r="I180" s="331"/>
      <c r="J180" s="331"/>
      <c r="K180" s="331"/>
      <c r="L180" s="331"/>
      <c r="M180" s="331"/>
      <c r="N180" s="331"/>
      <c r="O180" s="331"/>
      <c r="P180" s="331"/>
      <c r="Q180" s="437"/>
      <c r="R180" s="431"/>
    </row>
    <row r="181" spans="1:18" s="325" customFormat="1" ht="17.25" customHeight="1">
      <c r="A181" s="330"/>
      <c r="B181" s="331"/>
      <c r="C181" s="331"/>
      <c r="D181" s="331"/>
      <c r="E181" s="331"/>
      <c r="F181" s="331"/>
      <c r="G181" s="331"/>
      <c r="H181" s="331"/>
      <c r="I181" s="331"/>
      <c r="J181" s="331"/>
      <c r="K181" s="331"/>
      <c r="L181" s="331"/>
      <c r="M181" s="331"/>
      <c r="N181" s="331"/>
      <c r="O181" s="331"/>
      <c r="P181" s="331"/>
      <c r="Q181" s="437"/>
      <c r="R181" s="431"/>
    </row>
    <row r="182" spans="1:18" s="325" customFormat="1" ht="17.25" customHeight="1">
      <c r="A182" s="330"/>
      <c r="B182" s="331"/>
      <c r="C182" s="331"/>
      <c r="D182" s="331"/>
      <c r="E182" s="331"/>
      <c r="F182" s="331"/>
      <c r="G182" s="331"/>
      <c r="H182" s="331"/>
      <c r="I182" s="331"/>
      <c r="J182" s="331"/>
      <c r="K182" s="331"/>
      <c r="L182" s="331"/>
      <c r="M182" s="331"/>
      <c r="N182" s="331"/>
      <c r="O182" s="331"/>
      <c r="P182" s="331"/>
      <c r="Q182" s="437"/>
      <c r="R182" s="431"/>
    </row>
    <row r="183" spans="1:18" s="325" customFormat="1" ht="17.25" customHeight="1">
      <c r="A183" s="330"/>
      <c r="B183" s="331"/>
      <c r="C183" s="331"/>
      <c r="D183" s="331"/>
      <c r="E183" s="331"/>
      <c r="F183" s="331"/>
      <c r="G183" s="331"/>
      <c r="H183" s="331"/>
      <c r="I183" s="331"/>
      <c r="J183" s="331"/>
      <c r="K183" s="331"/>
      <c r="L183" s="331"/>
      <c r="M183" s="331"/>
      <c r="N183" s="331"/>
      <c r="O183" s="331"/>
      <c r="P183" s="331"/>
      <c r="Q183" s="437"/>
      <c r="R183" s="431"/>
    </row>
    <row r="184" spans="1:18" s="325" customFormat="1" ht="17.25" customHeight="1">
      <c r="A184" s="330"/>
      <c r="B184" s="331"/>
      <c r="C184" s="331"/>
      <c r="D184" s="331"/>
      <c r="E184" s="331"/>
      <c r="F184" s="331"/>
      <c r="G184" s="331"/>
      <c r="H184" s="331"/>
      <c r="I184" s="331"/>
      <c r="J184" s="331"/>
      <c r="K184" s="331"/>
      <c r="L184" s="331"/>
      <c r="M184" s="331"/>
      <c r="N184" s="331"/>
      <c r="O184" s="331"/>
      <c r="P184" s="331"/>
      <c r="Q184" s="437"/>
      <c r="R184" s="431"/>
    </row>
    <row r="185" spans="1:18" s="325" customFormat="1" ht="17.25" customHeight="1">
      <c r="A185" s="330"/>
      <c r="B185" s="331"/>
      <c r="C185" s="331"/>
      <c r="D185" s="331"/>
      <c r="E185" s="331"/>
      <c r="F185" s="331"/>
      <c r="G185" s="331"/>
      <c r="H185" s="331"/>
      <c r="I185" s="331"/>
      <c r="J185" s="331"/>
      <c r="K185" s="331"/>
      <c r="L185" s="331"/>
      <c r="M185" s="331"/>
      <c r="N185" s="331"/>
      <c r="O185" s="331"/>
      <c r="P185" s="331"/>
      <c r="Q185" s="437"/>
      <c r="R185" s="431"/>
    </row>
    <row r="186" spans="1:18" s="325" customFormat="1" ht="17.25" customHeight="1">
      <c r="A186" s="330"/>
      <c r="B186" s="331"/>
      <c r="C186" s="331"/>
      <c r="D186" s="331"/>
      <c r="E186" s="331"/>
      <c r="F186" s="331"/>
      <c r="G186" s="331"/>
      <c r="H186" s="331"/>
      <c r="I186" s="331"/>
      <c r="J186" s="331"/>
      <c r="K186" s="331"/>
      <c r="L186" s="331"/>
      <c r="M186" s="331"/>
      <c r="N186" s="331"/>
      <c r="O186" s="331"/>
      <c r="P186" s="331"/>
      <c r="Q186" s="437"/>
      <c r="R186" s="431"/>
    </row>
    <row r="187" spans="1:18" s="325" customFormat="1" ht="17.25" customHeight="1">
      <c r="A187" s="330"/>
      <c r="B187" s="331"/>
      <c r="C187" s="331"/>
      <c r="D187" s="331"/>
      <c r="E187" s="331"/>
      <c r="F187" s="331"/>
      <c r="G187" s="331"/>
      <c r="H187" s="331"/>
      <c r="I187" s="331"/>
      <c r="J187" s="331"/>
      <c r="K187" s="331"/>
      <c r="L187" s="331"/>
      <c r="M187" s="331"/>
      <c r="N187" s="331"/>
      <c r="O187" s="331"/>
      <c r="P187" s="331"/>
      <c r="Q187" s="437"/>
      <c r="R187" s="431"/>
    </row>
    <row r="188" spans="1:18" s="325" customFormat="1" ht="17.25" customHeight="1">
      <c r="A188" s="330"/>
      <c r="B188" s="331"/>
      <c r="C188" s="331"/>
      <c r="D188" s="331"/>
      <c r="E188" s="331"/>
      <c r="F188" s="331"/>
      <c r="G188" s="331"/>
      <c r="H188" s="331"/>
      <c r="I188" s="331"/>
      <c r="J188" s="331"/>
      <c r="K188" s="331"/>
      <c r="L188" s="331"/>
      <c r="M188" s="331"/>
      <c r="N188" s="331"/>
      <c r="O188" s="331"/>
      <c r="P188" s="331"/>
      <c r="Q188" s="437"/>
      <c r="R188" s="431"/>
    </row>
    <row r="189" spans="1:18" s="325" customFormat="1" ht="17.25" customHeight="1">
      <c r="A189" s="330"/>
      <c r="B189" s="331"/>
      <c r="C189" s="331"/>
      <c r="D189" s="331"/>
      <c r="E189" s="331"/>
      <c r="F189" s="331"/>
      <c r="G189" s="331"/>
      <c r="H189" s="331"/>
      <c r="I189" s="331"/>
      <c r="J189" s="331"/>
      <c r="K189" s="331"/>
      <c r="L189" s="331"/>
      <c r="M189" s="331"/>
      <c r="N189" s="331"/>
      <c r="O189" s="331"/>
      <c r="P189" s="331"/>
      <c r="Q189" s="437"/>
      <c r="R189" s="431"/>
    </row>
    <row r="190" spans="1:18" s="325" customFormat="1" ht="17.25" customHeight="1">
      <c r="A190" s="330"/>
      <c r="B190" s="331"/>
      <c r="C190" s="331"/>
      <c r="D190" s="331"/>
      <c r="E190" s="331"/>
      <c r="F190" s="331"/>
      <c r="G190" s="331"/>
      <c r="H190" s="331"/>
      <c r="I190" s="331"/>
      <c r="J190" s="331"/>
      <c r="K190" s="331"/>
      <c r="L190" s="331"/>
      <c r="M190" s="331"/>
      <c r="N190" s="331"/>
      <c r="O190" s="331"/>
      <c r="P190" s="331"/>
      <c r="Q190" s="437"/>
      <c r="R190" s="431"/>
    </row>
    <row r="191" spans="1:18" s="325" customFormat="1" ht="17.25" customHeight="1">
      <c r="A191" s="330"/>
      <c r="B191" s="331"/>
      <c r="C191" s="331"/>
      <c r="D191" s="331"/>
      <c r="E191" s="331"/>
      <c r="F191" s="331"/>
      <c r="G191" s="331"/>
      <c r="H191" s="331"/>
      <c r="I191" s="331"/>
      <c r="J191" s="331"/>
      <c r="K191" s="331"/>
      <c r="L191" s="331"/>
      <c r="M191" s="331"/>
      <c r="N191" s="331"/>
      <c r="O191" s="331"/>
      <c r="P191" s="331"/>
      <c r="Q191" s="437"/>
      <c r="R191" s="431"/>
    </row>
    <row r="192" spans="1:18" s="325" customFormat="1" ht="17.25" customHeight="1">
      <c r="A192" s="330"/>
      <c r="B192" s="331"/>
      <c r="C192" s="331"/>
      <c r="D192" s="331"/>
      <c r="E192" s="331"/>
      <c r="F192" s="331"/>
      <c r="G192" s="331"/>
      <c r="H192" s="331"/>
      <c r="I192" s="331"/>
      <c r="J192" s="331"/>
      <c r="K192" s="331"/>
      <c r="L192" s="331"/>
      <c r="M192" s="331"/>
      <c r="N192" s="331"/>
      <c r="O192" s="331"/>
      <c r="P192" s="331"/>
      <c r="Q192" s="437"/>
      <c r="R192" s="431"/>
    </row>
    <row r="193" spans="1:18" s="325" customFormat="1" ht="17.25" customHeight="1">
      <c r="A193" s="330"/>
      <c r="B193" s="331"/>
      <c r="C193" s="331"/>
      <c r="D193" s="331"/>
      <c r="E193" s="331"/>
      <c r="F193" s="331"/>
      <c r="G193" s="331"/>
      <c r="H193" s="331"/>
      <c r="I193" s="331"/>
      <c r="J193" s="331"/>
      <c r="K193" s="331"/>
      <c r="L193" s="331"/>
      <c r="M193" s="331"/>
      <c r="N193" s="331"/>
      <c r="O193" s="331"/>
      <c r="P193" s="331"/>
      <c r="Q193" s="437"/>
      <c r="R193" s="431"/>
    </row>
    <row r="194" spans="1:18" s="325" customFormat="1" ht="17.25" customHeight="1">
      <c r="A194" s="330"/>
      <c r="B194" s="331"/>
      <c r="C194" s="331"/>
      <c r="D194" s="331"/>
      <c r="E194" s="331"/>
      <c r="F194" s="331"/>
      <c r="G194" s="331"/>
      <c r="H194" s="331"/>
      <c r="I194" s="331"/>
      <c r="J194" s="331"/>
      <c r="K194" s="331"/>
      <c r="L194" s="331"/>
      <c r="M194" s="331"/>
      <c r="N194" s="331"/>
      <c r="O194" s="331"/>
      <c r="P194" s="331"/>
      <c r="Q194" s="437"/>
      <c r="R194" s="431"/>
    </row>
    <row r="195" spans="1:18" s="325" customFormat="1" ht="17.25" customHeight="1">
      <c r="A195" s="330"/>
      <c r="B195" s="331"/>
      <c r="C195" s="331"/>
      <c r="D195" s="331"/>
      <c r="E195" s="331"/>
      <c r="F195" s="331"/>
      <c r="G195" s="331"/>
      <c r="H195" s="331"/>
      <c r="I195" s="331"/>
      <c r="J195" s="331"/>
      <c r="K195" s="331"/>
      <c r="L195" s="331"/>
      <c r="M195" s="331"/>
      <c r="N195" s="331"/>
      <c r="O195" s="331"/>
      <c r="P195" s="331"/>
      <c r="Q195" s="437"/>
      <c r="R195" s="431"/>
    </row>
    <row r="196" spans="1:18" s="325" customFormat="1" ht="17.25" customHeight="1">
      <c r="A196" s="330"/>
      <c r="B196" s="331"/>
      <c r="C196" s="331"/>
      <c r="D196" s="331"/>
      <c r="E196" s="331"/>
      <c r="F196" s="331"/>
      <c r="G196" s="331"/>
      <c r="H196" s="331"/>
      <c r="I196" s="331"/>
      <c r="J196" s="331"/>
      <c r="K196" s="331"/>
      <c r="L196" s="331"/>
      <c r="M196" s="331"/>
      <c r="N196" s="331"/>
      <c r="O196" s="331"/>
      <c r="P196" s="331"/>
      <c r="Q196" s="437"/>
      <c r="R196" s="431"/>
    </row>
    <row r="197" spans="1:18" s="325" customFormat="1" ht="17.25" customHeight="1">
      <c r="A197" s="330"/>
      <c r="B197" s="331"/>
      <c r="C197" s="331"/>
      <c r="D197" s="331"/>
      <c r="E197" s="331"/>
      <c r="F197" s="331"/>
      <c r="G197" s="331"/>
      <c r="H197" s="331"/>
      <c r="I197" s="331"/>
      <c r="J197" s="331"/>
      <c r="K197" s="331"/>
      <c r="L197" s="331"/>
      <c r="M197" s="331"/>
      <c r="N197" s="331"/>
      <c r="O197" s="331"/>
      <c r="P197" s="331"/>
      <c r="Q197" s="437"/>
      <c r="R197" s="431"/>
    </row>
    <row r="198" spans="1:18" s="325" customFormat="1" ht="17.25" customHeight="1">
      <c r="A198" s="330"/>
      <c r="B198" s="331"/>
      <c r="C198" s="331"/>
      <c r="D198" s="331"/>
      <c r="E198" s="331"/>
      <c r="F198" s="331"/>
      <c r="G198" s="331"/>
      <c r="H198" s="331"/>
      <c r="I198" s="331"/>
      <c r="J198" s="331"/>
      <c r="K198" s="331"/>
      <c r="L198" s="331"/>
      <c r="M198" s="331"/>
      <c r="N198" s="331"/>
      <c r="O198" s="331"/>
      <c r="P198" s="331"/>
      <c r="Q198" s="437"/>
      <c r="R198" s="431"/>
    </row>
    <row r="199" spans="1:18" s="325" customFormat="1" ht="17.25" customHeight="1">
      <c r="A199" s="330"/>
      <c r="B199" s="331"/>
      <c r="C199" s="331"/>
      <c r="D199" s="331"/>
      <c r="E199" s="331"/>
      <c r="F199" s="331"/>
      <c r="G199" s="331"/>
      <c r="H199" s="331"/>
      <c r="I199" s="331"/>
      <c r="J199" s="331"/>
      <c r="K199" s="331"/>
      <c r="L199" s="331"/>
      <c r="M199" s="331"/>
      <c r="N199" s="331"/>
      <c r="O199" s="331"/>
      <c r="P199" s="331"/>
      <c r="Q199" s="437"/>
      <c r="R199" s="431"/>
    </row>
    <row r="200" spans="1:18" s="325" customFormat="1" ht="17.25" customHeight="1">
      <c r="A200" s="330"/>
      <c r="B200" s="331"/>
      <c r="C200" s="331"/>
      <c r="D200" s="331"/>
      <c r="E200" s="331"/>
      <c r="F200" s="331"/>
      <c r="G200" s="331"/>
      <c r="H200" s="331"/>
      <c r="I200" s="331"/>
      <c r="J200" s="331"/>
      <c r="K200" s="331"/>
      <c r="L200" s="331"/>
      <c r="M200" s="331"/>
      <c r="N200" s="331"/>
      <c r="O200" s="331"/>
      <c r="P200" s="331"/>
      <c r="Q200" s="437"/>
      <c r="R200" s="431"/>
    </row>
    <row r="201" spans="1:18" s="325" customFormat="1" ht="17.25" customHeight="1">
      <c r="A201" s="330"/>
      <c r="B201" s="331"/>
      <c r="C201" s="331"/>
      <c r="D201" s="331"/>
      <c r="E201" s="331"/>
      <c r="F201" s="331"/>
      <c r="G201" s="331"/>
      <c r="H201" s="331"/>
      <c r="I201" s="331"/>
      <c r="J201" s="331"/>
      <c r="K201" s="331"/>
      <c r="L201" s="331"/>
      <c r="M201" s="331"/>
      <c r="N201" s="331"/>
      <c r="O201" s="331"/>
      <c r="P201" s="331"/>
      <c r="Q201" s="437"/>
      <c r="R201" s="431"/>
    </row>
    <row r="202" spans="1:18" s="325" customFormat="1" ht="17.25" customHeight="1">
      <c r="A202" s="330"/>
      <c r="B202" s="331"/>
      <c r="C202" s="331"/>
      <c r="D202" s="331"/>
      <c r="E202" s="331"/>
      <c r="F202" s="331"/>
      <c r="G202" s="331"/>
      <c r="H202" s="331"/>
      <c r="I202" s="331"/>
      <c r="J202" s="331"/>
      <c r="K202" s="331"/>
      <c r="L202" s="331"/>
      <c r="M202" s="331"/>
      <c r="N202" s="331"/>
      <c r="O202" s="331"/>
      <c r="P202" s="331"/>
      <c r="Q202" s="437"/>
      <c r="R202" s="431"/>
    </row>
    <row r="203" spans="1:18" s="325" customFormat="1" ht="17.25" customHeight="1">
      <c r="A203" s="330"/>
      <c r="B203" s="331"/>
      <c r="C203" s="331"/>
      <c r="D203" s="331"/>
      <c r="E203" s="331"/>
      <c r="F203" s="331"/>
      <c r="G203" s="331"/>
      <c r="H203" s="331"/>
      <c r="I203" s="331"/>
      <c r="J203" s="331"/>
      <c r="K203" s="331"/>
      <c r="L203" s="331"/>
      <c r="M203" s="331"/>
      <c r="N203" s="331"/>
      <c r="O203" s="331"/>
      <c r="P203" s="331"/>
      <c r="Q203" s="437"/>
      <c r="R203" s="431"/>
    </row>
    <row r="204" spans="1:18" s="325" customFormat="1" ht="17.25" customHeight="1">
      <c r="A204" s="330"/>
      <c r="B204" s="331"/>
      <c r="C204" s="331"/>
      <c r="D204" s="331"/>
      <c r="E204" s="331"/>
      <c r="F204" s="331"/>
      <c r="G204" s="331"/>
      <c r="H204" s="331"/>
      <c r="I204" s="331"/>
      <c r="J204" s="331"/>
      <c r="K204" s="331"/>
      <c r="L204" s="331"/>
      <c r="M204" s="331"/>
      <c r="N204" s="331"/>
      <c r="O204" s="331"/>
      <c r="P204" s="331"/>
      <c r="Q204" s="437"/>
      <c r="R204" s="431"/>
    </row>
    <row r="205" spans="1:18" s="325" customFormat="1" ht="17.25" customHeight="1">
      <c r="A205" s="330"/>
      <c r="B205" s="331"/>
      <c r="C205" s="331"/>
      <c r="D205" s="331"/>
      <c r="E205" s="331"/>
      <c r="F205" s="331"/>
      <c r="G205" s="331"/>
      <c r="H205" s="331"/>
      <c r="I205" s="331"/>
      <c r="J205" s="331"/>
      <c r="K205" s="331"/>
      <c r="L205" s="331"/>
      <c r="M205" s="331"/>
      <c r="N205" s="331"/>
      <c r="O205" s="331"/>
      <c r="P205" s="331"/>
      <c r="Q205" s="437"/>
      <c r="R205" s="431"/>
    </row>
    <row r="206" spans="1:18" s="325" customFormat="1" ht="17.25" customHeight="1">
      <c r="A206" s="330"/>
      <c r="B206" s="331"/>
      <c r="C206" s="331"/>
      <c r="D206" s="331"/>
      <c r="E206" s="331"/>
      <c r="F206" s="331"/>
      <c r="G206" s="331"/>
      <c r="H206" s="331"/>
      <c r="I206" s="331"/>
      <c r="J206" s="331"/>
      <c r="K206" s="331"/>
      <c r="L206" s="331"/>
      <c r="M206" s="331"/>
      <c r="N206" s="331"/>
      <c r="O206" s="331"/>
      <c r="P206" s="331"/>
      <c r="Q206" s="437"/>
      <c r="R206" s="431"/>
    </row>
    <row r="207" spans="1:18" s="325" customFormat="1" ht="17.25" customHeight="1">
      <c r="A207" s="330"/>
      <c r="B207" s="331"/>
      <c r="C207" s="331"/>
      <c r="D207" s="331"/>
      <c r="E207" s="331"/>
      <c r="F207" s="331"/>
      <c r="G207" s="331"/>
      <c r="H207" s="331"/>
      <c r="I207" s="331"/>
      <c r="J207" s="331"/>
      <c r="K207" s="331"/>
      <c r="L207" s="331"/>
      <c r="M207" s="331"/>
      <c r="N207" s="331"/>
      <c r="O207" s="331"/>
      <c r="P207" s="331"/>
      <c r="Q207" s="437"/>
      <c r="R207" s="431"/>
    </row>
    <row r="208" spans="1:18" s="325" customFormat="1" ht="17.25" customHeight="1">
      <c r="A208" s="330"/>
      <c r="B208" s="331"/>
      <c r="C208" s="331"/>
      <c r="D208" s="331"/>
      <c r="E208" s="331"/>
      <c r="F208" s="331"/>
      <c r="G208" s="331"/>
      <c r="H208" s="331"/>
      <c r="I208" s="331"/>
      <c r="J208" s="331"/>
      <c r="K208" s="331"/>
      <c r="L208" s="331"/>
      <c r="M208" s="331"/>
      <c r="N208" s="331"/>
      <c r="O208" s="331"/>
      <c r="P208" s="331"/>
      <c r="Q208" s="437"/>
      <c r="R208" s="431"/>
    </row>
    <row r="209" spans="1:18" s="325" customFormat="1" ht="17.25" customHeight="1">
      <c r="A209" s="330"/>
      <c r="B209" s="331"/>
      <c r="C209" s="331"/>
      <c r="D209" s="331"/>
      <c r="E209" s="331"/>
      <c r="F209" s="331"/>
      <c r="G209" s="331"/>
      <c r="H209" s="331"/>
      <c r="I209" s="331"/>
      <c r="J209" s="331"/>
      <c r="K209" s="331"/>
      <c r="L209" s="331"/>
      <c r="M209" s="331"/>
      <c r="N209" s="331"/>
      <c r="O209" s="331"/>
      <c r="P209" s="331"/>
      <c r="Q209" s="437"/>
      <c r="R209" s="431"/>
    </row>
    <row r="210" spans="1:18" s="325" customFormat="1" ht="17.25" customHeight="1">
      <c r="A210" s="330"/>
      <c r="B210" s="331"/>
      <c r="C210" s="331"/>
      <c r="D210" s="331"/>
      <c r="E210" s="331"/>
      <c r="F210" s="331"/>
      <c r="G210" s="331"/>
      <c r="H210" s="331"/>
      <c r="I210" s="331"/>
      <c r="J210" s="331"/>
      <c r="K210" s="331"/>
      <c r="L210" s="331"/>
      <c r="M210" s="331"/>
      <c r="N210" s="331"/>
      <c r="O210" s="331"/>
      <c r="P210" s="331"/>
      <c r="Q210" s="437"/>
      <c r="R210" s="431"/>
    </row>
    <row r="211" spans="1:18" s="325" customFormat="1" ht="17.25" customHeight="1">
      <c r="B211" s="331"/>
      <c r="C211" s="331"/>
      <c r="D211" s="331"/>
      <c r="E211" s="331"/>
      <c r="F211" s="331"/>
      <c r="G211" s="331"/>
      <c r="H211" s="331"/>
      <c r="I211" s="331"/>
      <c r="J211" s="331"/>
      <c r="K211" s="331"/>
      <c r="L211" s="331"/>
      <c r="M211" s="331"/>
      <c r="N211" s="331"/>
      <c r="O211" s="331"/>
      <c r="P211" s="331"/>
      <c r="Q211" s="437"/>
      <c r="R211" s="431"/>
    </row>
    <row r="212" spans="1:18" s="325" customFormat="1" ht="17.25" customHeight="1">
      <c r="B212" s="331"/>
      <c r="C212" s="331"/>
      <c r="D212" s="331"/>
      <c r="E212" s="331"/>
      <c r="F212" s="331"/>
      <c r="G212" s="331"/>
      <c r="H212" s="331"/>
      <c r="I212" s="331"/>
      <c r="J212" s="331"/>
      <c r="K212" s="331"/>
      <c r="L212" s="331"/>
      <c r="M212" s="331"/>
      <c r="N212" s="331"/>
      <c r="O212" s="331"/>
      <c r="P212" s="331"/>
      <c r="Q212" s="437"/>
      <c r="R212" s="431"/>
    </row>
    <row r="213" spans="1:18" s="325" customFormat="1" ht="17.25" customHeight="1">
      <c r="B213" s="331"/>
      <c r="C213" s="331"/>
      <c r="D213" s="331"/>
      <c r="E213" s="331"/>
      <c r="F213" s="331"/>
      <c r="G213" s="331"/>
      <c r="H213" s="331"/>
      <c r="I213" s="331"/>
      <c r="J213" s="331"/>
      <c r="K213" s="331"/>
      <c r="L213" s="331"/>
      <c r="M213" s="331"/>
      <c r="N213" s="331"/>
      <c r="O213" s="331"/>
      <c r="P213" s="331"/>
      <c r="Q213" s="437"/>
      <c r="R213" s="431"/>
    </row>
    <row r="214" spans="1:18" s="325" customFormat="1" ht="17.25" customHeight="1">
      <c r="B214" s="331"/>
      <c r="C214" s="331"/>
      <c r="D214" s="331"/>
      <c r="E214" s="331"/>
      <c r="F214" s="331"/>
      <c r="G214" s="331"/>
      <c r="H214" s="331"/>
      <c r="I214" s="331"/>
      <c r="J214" s="331"/>
      <c r="K214" s="331"/>
      <c r="L214" s="331"/>
      <c r="M214" s="331"/>
      <c r="N214" s="331"/>
      <c r="O214" s="331"/>
      <c r="P214" s="331"/>
      <c r="Q214" s="437"/>
      <c r="R214" s="431"/>
    </row>
    <row r="215" spans="1:18" s="325" customFormat="1" ht="17.25" customHeight="1">
      <c r="B215" s="331"/>
      <c r="C215" s="331"/>
      <c r="D215" s="331"/>
      <c r="E215" s="331"/>
      <c r="F215" s="331"/>
      <c r="G215" s="331"/>
      <c r="H215" s="331"/>
      <c r="I215" s="331"/>
      <c r="J215" s="331"/>
      <c r="K215" s="331"/>
      <c r="L215" s="331"/>
      <c r="M215" s="331"/>
      <c r="N215" s="331"/>
      <c r="O215" s="331"/>
      <c r="P215" s="331"/>
      <c r="Q215" s="437"/>
      <c r="R215" s="431"/>
    </row>
    <row r="216" spans="1:18" s="325" customFormat="1" ht="17.25" customHeight="1">
      <c r="B216" s="331"/>
      <c r="C216" s="331"/>
      <c r="D216" s="331"/>
      <c r="E216" s="331"/>
      <c r="F216" s="331"/>
      <c r="G216" s="331"/>
      <c r="H216" s="331"/>
      <c r="I216" s="331"/>
      <c r="J216" s="331"/>
      <c r="K216" s="331"/>
      <c r="L216" s="331"/>
      <c r="M216" s="331"/>
      <c r="N216" s="331"/>
      <c r="O216" s="331"/>
      <c r="P216" s="331"/>
      <c r="Q216" s="437"/>
      <c r="R216" s="431"/>
    </row>
    <row r="217" spans="1:18" s="325" customFormat="1" ht="17.25" customHeight="1">
      <c r="B217" s="331"/>
      <c r="C217" s="331"/>
      <c r="D217" s="331"/>
      <c r="E217" s="331"/>
      <c r="F217" s="331"/>
      <c r="G217" s="331"/>
      <c r="H217" s="331"/>
      <c r="I217" s="331"/>
      <c r="J217" s="331"/>
      <c r="K217" s="331"/>
      <c r="L217" s="331"/>
      <c r="M217" s="331"/>
      <c r="N217" s="331"/>
      <c r="O217" s="331"/>
      <c r="P217" s="331"/>
      <c r="Q217" s="437"/>
      <c r="R217" s="431"/>
    </row>
    <row r="218" spans="1:18" s="325" customFormat="1" ht="17.25" customHeight="1">
      <c r="B218" s="331"/>
      <c r="C218" s="331"/>
      <c r="D218" s="331"/>
      <c r="E218" s="331"/>
      <c r="F218" s="331"/>
      <c r="G218" s="331"/>
      <c r="H218" s="331"/>
      <c r="I218" s="331"/>
      <c r="J218" s="331"/>
      <c r="K218" s="331"/>
      <c r="L218" s="331"/>
      <c r="M218" s="331"/>
      <c r="N218" s="331"/>
      <c r="O218" s="331"/>
      <c r="P218" s="331"/>
      <c r="Q218" s="437"/>
      <c r="R218" s="431"/>
    </row>
    <row r="219" spans="1:18" s="325" customFormat="1" ht="17.25" customHeight="1">
      <c r="B219" s="331"/>
      <c r="C219" s="331"/>
      <c r="D219" s="331"/>
      <c r="E219" s="331"/>
      <c r="F219" s="331"/>
      <c r="G219" s="331"/>
      <c r="H219" s="331"/>
      <c r="I219" s="331"/>
      <c r="J219" s="331"/>
      <c r="K219" s="331"/>
      <c r="L219" s="331"/>
      <c r="M219" s="331"/>
      <c r="N219" s="331"/>
      <c r="O219" s="331"/>
      <c r="P219" s="331"/>
      <c r="Q219" s="437"/>
      <c r="R219" s="431"/>
    </row>
    <row r="220" spans="1:18" s="325" customFormat="1" ht="17.25" customHeight="1">
      <c r="B220" s="331"/>
      <c r="C220" s="331"/>
      <c r="D220" s="331"/>
      <c r="E220" s="331"/>
      <c r="F220" s="331"/>
      <c r="G220" s="331"/>
      <c r="H220" s="331"/>
      <c r="I220" s="331"/>
      <c r="J220" s="331"/>
      <c r="K220" s="331"/>
      <c r="L220" s="331"/>
      <c r="M220" s="331"/>
      <c r="N220" s="331"/>
      <c r="O220" s="331"/>
      <c r="P220" s="331"/>
      <c r="Q220" s="437"/>
      <c r="R220" s="431"/>
    </row>
    <row r="221" spans="1:18" s="325" customFormat="1" ht="17.25" customHeight="1">
      <c r="B221" s="331"/>
      <c r="C221" s="331"/>
      <c r="D221" s="331"/>
      <c r="E221" s="331"/>
      <c r="F221" s="331"/>
      <c r="G221" s="331"/>
      <c r="H221" s="331"/>
      <c r="I221" s="331"/>
      <c r="J221" s="331"/>
      <c r="K221" s="331"/>
      <c r="L221" s="331"/>
      <c r="M221" s="331"/>
      <c r="N221" s="331"/>
      <c r="O221" s="331"/>
      <c r="P221" s="331"/>
      <c r="Q221" s="437"/>
      <c r="R221" s="431"/>
    </row>
    <row r="222" spans="1:18" s="325" customFormat="1" ht="17.25" customHeight="1">
      <c r="B222" s="331"/>
      <c r="C222" s="331"/>
      <c r="D222" s="331"/>
      <c r="E222" s="331"/>
      <c r="F222" s="331"/>
      <c r="G222" s="331"/>
      <c r="H222" s="331"/>
      <c r="I222" s="331"/>
      <c r="J222" s="331"/>
      <c r="K222" s="331"/>
      <c r="L222" s="331"/>
      <c r="M222" s="331"/>
      <c r="N222" s="331"/>
      <c r="O222" s="331"/>
      <c r="P222" s="331"/>
      <c r="Q222" s="437"/>
      <c r="R222" s="431"/>
    </row>
    <row r="223" spans="1:18" s="325" customFormat="1" ht="17.25" customHeight="1">
      <c r="B223" s="331"/>
      <c r="C223" s="331"/>
      <c r="D223" s="331"/>
      <c r="E223" s="331"/>
      <c r="F223" s="331"/>
      <c r="G223" s="331"/>
      <c r="H223" s="331"/>
      <c r="I223" s="331"/>
      <c r="J223" s="331"/>
      <c r="K223" s="331"/>
      <c r="L223" s="331"/>
      <c r="M223" s="331"/>
      <c r="N223" s="331"/>
      <c r="O223" s="331"/>
      <c r="P223" s="331"/>
      <c r="Q223" s="437"/>
      <c r="R223" s="431"/>
    </row>
    <row r="224" spans="1:18" s="325" customFormat="1" ht="17.25" customHeight="1">
      <c r="B224" s="331"/>
      <c r="C224" s="331"/>
      <c r="D224" s="331"/>
      <c r="E224" s="331"/>
      <c r="F224" s="331"/>
      <c r="G224" s="331"/>
      <c r="H224" s="331"/>
      <c r="I224" s="331"/>
      <c r="J224" s="331"/>
      <c r="K224" s="331"/>
      <c r="L224" s="331"/>
      <c r="M224" s="331"/>
      <c r="N224" s="331"/>
      <c r="O224" s="331"/>
      <c r="P224" s="331"/>
      <c r="Q224" s="437"/>
      <c r="R224" s="431"/>
    </row>
    <row r="225" spans="2:18" s="325" customFormat="1" ht="17.25" customHeight="1">
      <c r="B225" s="331"/>
      <c r="C225" s="331"/>
      <c r="D225" s="331"/>
      <c r="E225" s="331"/>
      <c r="F225" s="331"/>
      <c r="G225" s="331"/>
      <c r="H225" s="331"/>
      <c r="I225" s="331"/>
      <c r="J225" s="331"/>
      <c r="K225" s="331"/>
      <c r="L225" s="331"/>
      <c r="M225" s="331"/>
      <c r="N225" s="331"/>
      <c r="O225" s="331"/>
      <c r="P225" s="331"/>
      <c r="Q225" s="437"/>
      <c r="R225" s="431"/>
    </row>
    <row r="226" spans="2:18" s="325" customFormat="1" ht="17.25" customHeight="1">
      <c r="B226" s="331"/>
      <c r="C226" s="331"/>
      <c r="D226" s="331"/>
      <c r="E226" s="331"/>
      <c r="F226" s="331"/>
      <c r="G226" s="331"/>
      <c r="H226" s="331"/>
      <c r="I226" s="331"/>
      <c r="J226" s="331"/>
      <c r="K226" s="331"/>
      <c r="L226" s="331"/>
      <c r="M226" s="331"/>
      <c r="N226" s="331"/>
      <c r="O226" s="331"/>
      <c r="P226" s="331"/>
      <c r="Q226" s="437"/>
      <c r="R226" s="431"/>
    </row>
    <row r="227" spans="2:18" s="325" customFormat="1" ht="17.25" customHeight="1">
      <c r="B227" s="331"/>
      <c r="C227" s="331"/>
      <c r="D227" s="331"/>
      <c r="E227" s="331"/>
      <c r="F227" s="331"/>
      <c r="G227" s="331"/>
      <c r="H227" s="331"/>
      <c r="I227" s="331"/>
      <c r="J227" s="331"/>
      <c r="K227" s="331"/>
      <c r="L227" s="331"/>
      <c r="M227" s="331"/>
      <c r="N227" s="331"/>
      <c r="O227" s="331"/>
      <c r="P227" s="331"/>
      <c r="Q227" s="437"/>
      <c r="R227" s="431"/>
    </row>
    <row r="228" spans="2:18" s="325" customFormat="1" ht="17.25" customHeight="1">
      <c r="B228" s="331"/>
      <c r="C228" s="331"/>
      <c r="D228" s="331"/>
      <c r="E228" s="331"/>
      <c r="F228" s="331"/>
      <c r="G228" s="331"/>
      <c r="H228" s="331"/>
      <c r="I228" s="331"/>
      <c r="J228" s="331"/>
      <c r="K228" s="331"/>
      <c r="L228" s="331"/>
      <c r="M228" s="331"/>
      <c r="N228" s="331"/>
      <c r="O228" s="331"/>
      <c r="P228" s="331"/>
      <c r="Q228" s="437"/>
      <c r="R228" s="431"/>
    </row>
    <row r="229" spans="2:18" s="325" customFormat="1" ht="17.25" customHeight="1">
      <c r="B229" s="331"/>
      <c r="C229" s="331"/>
      <c r="D229" s="331"/>
      <c r="E229" s="331"/>
      <c r="F229" s="331"/>
      <c r="G229" s="331"/>
      <c r="H229" s="331"/>
      <c r="I229" s="331"/>
      <c r="J229" s="331"/>
      <c r="K229" s="331"/>
      <c r="L229" s="331"/>
      <c r="M229" s="331"/>
      <c r="N229" s="331"/>
      <c r="O229" s="331"/>
      <c r="P229" s="331"/>
      <c r="Q229" s="437"/>
      <c r="R229" s="431"/>
    </row>
    <row r="230" spans="2:18" s="325" customFormat="1" ht="17.25" customHeight="1">
      <c r="B230" s="331"/>
      <c r="C230" s="331"/>
      <c r="D230" s="331"/>
      <c r="E230" s="331"/>
      <c r="F230" s="331"/>
      <c r="G230" s="331"/>
      <c r="H230" s="331"/>
      <c r="I230" s="331"/>
      <c r="J230" s="331"/>
      <c r="K230" s="331"/>
      <c r="L230" s="331"/>
      <c r="M230" s="331"/>
      <c r="N230" s="331"/>
      <c r="O230" s="331"/>
      <c r="P230" s="331"/>
      <c r="Q230" s="437"/>
      <c r="R230" s="431"/>
    </row>
    <row r="231" spans="2:18" s="325" customFormat="1" ht="17.25" customHeight="1">
      <c r="B231" s="331"/>
      <c r="C231" s="331"/>
      <c r="D231" s="331"/>
      <c r="E231" s="331"/>
      <c r="F231" s="331"/>
      <c r="G231" s="331"/>
      <c r="H231" s="331"/>
      <c r="I231" s="331"/>
      <c r="J231" s="331"/>
      <c r="K231" s="331"/>
      <c r="L231" s="331"/>
      <c r="M231" s="331"/>
      <c r="N231" s="331"/>
      <c r="O231" s="331"/>
      <c r="P231" s="331"/>
      <c r="Q231" s="437"/>
      <c r="R231" s="431"/>
    </row>
    <row r="232" spans="2:18" s="325" customFormat="1" ht="17.25" customHeight="1">
      <c r="B232" s="331"/>
      <c r="C232" s="331"/>
      <c r="D232" s="331"/>
      <c r="E232" s="331"/>
      <c r="F232" s="331"/>
      <c r="G232" s="331"/>
      <c r="H232" s="331"/>
      <c r="I232" s="331"/>
      <c r="J232" s="331"/>
      <c r="K232" s="331"/>
      <c r="L232" s="331"/>
      <c r="M232" s="331"/>
      <c r="N232" s="331"/>
      <c r="O232" s="331"/>
      <c r="P232" s="331"/>
      <c r="Q232" s="437"/>
      <c r="R232" s="431"/>
    </row>
    <row r="233" spans="2:18" s="325" customFormat="1" ht="17.25" customHeight="1">
      <c r="B233" s="331"/>
      <c r="C233" s="331"/>
      <c r="D233" s="331"/>
      <c r="E233" s="331"/>
      <c r="F233" s="331"/>
      <c r="G233" s="331"/>
      <c r="H233" s="331"/>
      <c r="I233" s="331"/>
      <c r="J233" s="331"/>
      <c r="K233" s="331"/>
      <c r="L233" s="331"/>
      <c r="M233" s="331"/>
      <c r="N233" s="331"/>
      <c r="O233" s="331"/>
      <c r="P233" s="331"/>
      <c r="Q233" s="437"/>
      <c r="R233" s="431"/>
    </row>
    <row r="234" spans="2:18" s="325" customFormat="1" ht="17.25" customHeight="1">
      <c r="B234" s="331"/>
      <c r="C234" s="331"/>
      <c r="D234" s="331"/>
      <c r="E234" s="331"/>
      <c r="F234" s="331"/>
      <c r="G234" s="331"/>
      <c r="H234" s="331"/>
      <c r="I234" s="331"/>
      <c r="J234" s="331"/>
      <c r="K234" s="331"/>
      <c r="L234" s="331"/>
      <c r="M234" s="331"/>
      <c r="N234" s="331"/>
      <c r="O234" s="331"/>
      <c r="P234" s="331"/>
      <c r="Q234" s="437"/>
      <c r="R234" s="431"/>
    </row>
    <row r="235" spans="2:18" s="325" customFormat="1" ht="17.25" customHeight="1">
      <c r="B235" s="331"/>
      <c r="C235" s="331"/>
      <c r="D235" s="331"/>
      <c r="E235" s="331"/>
      <c r="F235" s="331"/>
      <c r="G235" s="331"/>
      <c r="H235" s="331"/>
      <c r="I235" s="331"/>
      <c r="J235" s="331"/>
      <c r="K235" s="331"/>
      <c r="L235" s="331"/>
      <c r="M235" s="331"/>
      <c r="N235" s="331"/>
      <c r="O235" s="331"/>
      <c r="P235" s="331"/>
      <c r="Q235" s="437"/>
      <c r="R235" s="431"/>
    </row>
    <row r="236" spans="2:18" s="325" customFormat="1" ht="17.25" customHeight="1">
      <c r="B236" s="331"/>
      <c r="C236" s="331"/>
      <c r="D236" s="331"/>
      <c r="E236" s="331"/>
      <c r="F236" s="331"/>
      <c r="G236" s="331"/>
      <c r="H236" s="331"/>
      <c r="I236" s="331"/>
      <c r="J236" s="331"/>
      <c r="K236" s="331"/>
      <c r="L236" s="331"/>
      <c r="M236" s="331"/>
      <c r="N236" s="331"/>
      <c r="O236" s="331"/>
      <c r="P236" s="331"/>
      <c r="Q236" s="437"/>
      <c r="R236" s="431"/>
    </row>
    <row r="237" spans="2:18" s="325" customFormat="1" ht="17.25" customHeight="1">
      <c r="B237" s="331"/>
      <c r="C237" s="331"/>
      <c r="D237" s="331"/>
      <c r="E237" s="331"/>
      <c r="F237" s="331"/>
      <c r="G237" s="331"/>
      <c r="H237" s="331"/>
      <c r="I237" s="331"/>
      <c r="J237" s="331"/>
      <c r="K237" s="331"/>
      <c r="L237" s="331"/>
      <c r="M237" s="331"/>
      <c r="N237" s="331"/>
      <c r="O237" s="331"/>
      <c r="P237" s="331"/>
      <c r="Q237" s="437"/>
      <c r="R237" s="431"/>
    </row>
    <row r="238" spans="2:18" s="325" customFormat="1" ht="17.25" customHeight="1">
      <c r="B238" s="331"/>
      <c r="C238" s="331"/>
      <c r="D238" s="331"/>
      <c r="E238" s="331"/>
      <c r="F238" s="331"/>
      <c r="G238" s="331"/>
      <c r="H238" s="331"/>
      <c r="I238" s="331"/>
      <c r="J238" s="331"/>
      <c r="K238" s="331"/>
      <c r="L238" s="331"/>
      <c r="M238" s="331"/>
      <c r="N238" s="331"/>
      <c r="O238" s="331"/>
      <c r="P238" s="331"/>
      <c r="Q238" s="437"/>
      <c r="R238" s="431"/>
    </row>
    <row r="239" spans="2:18" s="325" customFormat="1" ht="17.25" customHeight="1">
      <c r="B239" s="331"/>
      <c r="C239" s="331"/>
      <c r="D239" s="331"/>
      <c r="E239" s="331"/>
      <c r="F239" s="331"/>
      <c r="G239" s="331"/>
      <c r="H239" s="331"/>
      <c r="I239" s="331"/>
      <c r="J239" s="331"/>
      <c r="K239" s="331"/>
      <c r="L239" s="331"/>
      <c r="M239" s="331"/>
      <c r="N239" s="331"/>
      <c r="O239" s="331"/>
      <c r="P239" s="331"/>
      <c r="Q239" s="437"/>
      <c r="R239" s="431"/>
    </row>
    <row r="240" spans="2:18" s="325" customFormat="1" ht="17.25" customHeight="1">
      <c r="B240" s="331"/>
      <c r="C240" s="331"/>
      <c r="D240" s="331"/>
      <c r="E240" s="331"/>
      <c r="F240" s="331"/>
      <c r="G240" s="331"/>
      <c r="H240" s="331"/>
      <c r="I240" s="331"/>
      <c r="J240" s="331"/>
      <c r="K240" s="331"/>
      <c r="L240" s="331"/>
      <c r="M240" s="331"/>
      <c r="N240" s="331"/>
      <c r="O240" s="331"/>
      <c r="P240" s="331"/>
      <c r="Q240" s="437"/>
      <c r="R240" s="431"/>
    </row>
    <row r="241" spans="2:18" s="325" customFormat="1" ht="17.25" customHeight="1">
      <c r="B241" s="331"/>
      <c r="C241" s="331"/>
      <c r="D241" s="331"/>
      <c r="E241" s="331"/>
      <c r="F241" s="331"/>
      <c r="G241" s="331"/>
      <c r="H241" s="331"/>
      <c r="I241" s="331"/>
      <c r="J241" s="331"/>
      <c r="K241" s="331"/>
      <c r="L241" s="331"/>
      <c r="M241" s="331"/>
      <c r="N241" s="331"/>
      <c r="O241" s="331"/>
      <c r="P241" s="331"/>
      <c r="Q241" s="437"/>
      <c r="R241" s="431"/>
    </row>
    <row r="242" spans="2:18" s="325" customFormat="1" ht="17.25" customHeight="1">
      <c r="B242" s="331"/>
      <c r="C242" s="331"/>
      <c r="D242" s="331"/>
      <c r="E242" s="331"/>
      <c r="F242" s="331"/>
      <c r="G242" s="331"/>
      <c r="H242" s="331"/>
      <c r="I242" s="331"/>
      <c r="J242" s="331"/>
      <c r="K242" s="331"/>
      <c r="L242" s="331"/>
      <c r="M242" s="331"/>
      <c r="N242" s="331"/>
      <c r="O242" s="331"/>
      <c r="P242" s="331"/>
      <c r="Q242" s="437"/>
      <c r="R242" s="431"/>
    </row>
    <row r="243" spans="2:18" s="325" customFormat="1" ht="17.25" customHeight="1">
      <c r="B243" s="331"/>
      <c r="C243" s="331"/>
      <c r="D243" s="331"/>
      <c r="E243" s="331"/>
      <c r="F243" s="331"/>
      <c r="G243" s="331"/>
      <c r="H243" s="331"/>
      <c r="I243" s="331"/>
      <c r="J243" s="331"/>
      <c r="K243" s="331"/>
      <c r="L243" s="331"/>
      <c r="M243" s="331"/>
      <c r="N243" s="331"/>
      <c r="O243" s="331"/>
      <c r="P243" s="331"/>
      <c r="Q243" s="437"/>
      <c r="R243" s="431"/>
    </row>
    <row r="244" spans="2:18" s="325" customFormat="1" ht="17.25" customHeight="1">
      <c r="B244" s="331"/>
      <c r="C244" s="331"/>
      <c r="D244" s="331"/>
      <c r="E244" s="331"/>
      <c r="F244" s="331"/>
      <c r="G244" s="331"/>
      <c r="H244" s="331"/>
      <c r="I244" s="331"/>
      <c r="J244" s="331"/>
      <c r="K244" s="331"/>
      <c r="L244" s="331"/>
      <c r="M244" s="331"/>
      <c r="N244" s="331"/>
      <c r="O244" s="331"/>
      <c r="P244" s="331"/>
      <c r="Q244" s="437"/>
      <c r="R244" s="431"/>
    </row>
    <row r="245" spans="2:18" s="325" customFormat="1" ht="17.25" customHeight="1">
      <c r="B245" s="331"/>
      <c r="C245" s="331"/>
      <c r="D245" s="331"/>
      <c r="E245" s="331"/>
      <c r="F245" s="331"/>
      <c r="G245" s="331"/>
      <c r="H245" s="331"/>
      <c r="I245" s="331"/>
      <c r="J245" s="331"/>
      <c r="K245" s="331"/>
      <c r="L245" s="331"/>
      <c r="M245" s="331"/>
      <c r="N245" s="331"/>
      <c r="O245" s="331"/>
      <c r="P245" s="331"/>
      <c r="Q245" s="437"/>
      <c r="R245" s="431"/>
    </row>
    <row r="246" spans="2:18" s="325" customFormat="1" ht="17.25" customHeight="1">
      <c r="B246" s="331"/>
      <c r="C246" s="331"/>
      <c r="D246" s="331"/>
      <c r="E246" s="331"/>
      <c r="F246" s="331"/>
      <c r="G246" s="331"/>
      <c r="H246" s="331"/>
      <c r="I246" s="331"/>
      <c r="J246" s="331"/>
      <c r="K246" s="331"/>
      <c r="L246" s="331"/>
      <c r="M246" s="331"/>
      <c r="N246" s="331"/>
      <c r="O246" s="331"/>
      <c r="P246" s="331"/>
      <c r="Q246" s="437"/>
      <c r="R246" s="431"/>
    </row>
    <row r="247" spans="2:18" s="325" customFormat="1" ht="17.25" customHeight="1">
      <c r="B247" s="331"/>
      <c r="C247" s="331"/>
      <c r="D247" s="331"/>
      <c r="E247" s="331"/>
      <c r="F247" s="331"/>
      <c r="G247" s="331"/>
      <c r="H247" s="331"/>
      <c r="I247" s="331"/>
      <c r="J247" s="331"/>
      <c r="K247" s="331"/>
      <c r="L247" s="331"/>
      <c r="M247" s="331"/>
      <c r="N247" s="331"/>
      <c r="O247" s="331"/>
      <c r="P247" s="331"/>
      <c r="Q247" s="437"/>
      <c r="R247" s="431"/>
    </row>
    <row r="248" spans="2:18" s="325" customFormat="1" ht="17.25" customHeight="1">
      <c r="B248" s="331"/>
      <c r="C248" s="331"/>
      <c r="D248" s="331"/>
      <c r="E248" s="331"/>
      <c r="F248" s="331"/>
      <c r="G248" s="331"/>
      <c r="H248" s="331"/>
      <c r="I248" s="331"/>
      <c r="J248" s="331"/>
      <c r="K248" s="331"/>
      <c r="L248" s="331"/>
      <c r="M248" s="331"/>
      <c r="N248" s="331"/>
      <c r="O248" s="331"/>
      <c r="P248" s="331"/>
      <c r="Q248" s="437"/>
      <c r="R248" s="431"/>
    </row>
    <row r="249" spans="2:18" s="325" customFormat="1" ht="17.25" customHeight="1">
      <c r="B249" s="331"/>
      <c r="C249" s="331"/>
      <c r="D249" s="331"/>
      <c r="E249" s="331"/>
      <c r="F249" s="331"/>
      <c r="G249" s="331"/>
      <c r="H249" s="331"/>
      <c r="I249" s="331"/>
      <c r="J249" s="331"/>
      <c r="K249" s="331"/>
      <c r="L249" s="331"/>
      <c r="M249" s="331"/>
      <c r="N249" s="331"/>
      <c r="O249" s="331"/>
      <c r="P249" s="331"/>
      <c r="Q249" s="437"/>
      <c r="R249" s="431"/>
    </row>
    <row r="250" spans="2:18" s="325" customFormat="1" ht="17.25" customHeight="1">
      <c r="B250" s="331"/>
      <c r="C250" s="331"/>
      <c r="D250" s="331"/>
      <c r="E250" s="331"/>
      <c r="F250" s="331"/>
      <c r="G250" s="331"/>
      <c r="H250" s="331"/>
      <c r="I250" s="331"/>
      <c r="J250" s="331"/>
      <c r="K250" s="331"/>
      <c r="L250" s="331"/>
      <c r="M250" s="331"/>
      <c r="N250" s="331"/>
      <c r="O250" s="331"/>
      <c r="P250" s="331"/>
      <c r="Q250" s="437"/>
      <c r="R250" s="431"/>
    </row>
    <row r="251" spans="2:18" s="325" customFormat="1" ht="17.25" customHeight="1">
      <c r="B251" s="331"/>
      <c r="C251" s="331"/>
      <c r="D251" s="331"/>
      <c r="E251" s="331"/>
      <c r="F251" s="331"/>
      <c r="G251" s="331"/>
      <c r="H251" s="331"/>
      <c r="I251" s="331"/>
      <c r="J251" s="331"/>
      <c r="K251" s="331"/>
      <c r="L251" s="331"/>
      <c r="M251" s="331"/>
      <c r="N251" s="331"/>
      <c r="O251" s="331"/>
      <c r="P251" s="331"/>
      <c r="Q251" s="437"/>
      <c r="R251" s="431"/>
    </row>
    <row r="252" spans="2:18" s="325" customFormat="1" ht="17.25" customHeight="1">
      <c r="B252" s="331"/>
      <c r="C252" s="331"/>
      <c r="D252" s="331"/>
      <c r="E252" s="331"/>
      <c r="F252" s="331"/>
      <c r="G252" s="331"/>
      <c r="H252" s="331"/>
      <c r="I252" s="331"/>
      <c r="J252" s="331"/>
      <c r="K252" s="331"/>
      <c r="L252" s="331"/>
      <c r="M252" s="331"/>
      <c r="N252" s="331"/>
      <c r="O252" s="331"/>
      <c r="P252" s="331"/>
      <c r="Q252" s="437"/>
      <c r="R252" s="431"/>
    </row>
    <row r="253" spans="2:18" s="325" customFormat="1" ht="17.25" customHeight="1">
      <c r="B253" s="331"/>
      <c r="C253" s="331"/>
      <c r="D253" s="331"/>
      <c r="E253" s="331"/>
      <c r="F253" s="331"/>
      <c r="G253" s="331"/>
      <c r="H253" s="331"/>
      <c r="I253" s="331"/>
      <c r="J253" s="331"/>
      <c r="K253" s="331"/>
      <c r="L253" s="331"/>
      <c r="M253" s="331"/>
      <c r="N253" s="331"/>
      <c r="O253" s="331"/>
      <c r="P253" s="331"/>
      <c r="Q253" s="437"/>
      <c r="R253" s="431"/>
    </row>
  </sheetData>
  <mergeCells count="14">
    <mergeCell ref="R1:R3"/>
    <mergeCell ref="B2:B3"/>
    <mergeCell ref="C2:E2"/>
    <mergeCell ref="F2:F3"/>
    <mergeCell ref="G2:I2"/>
    <mergeCell ref="J2:J3"/>
    <mergeCell ref="K2:M2"/>
    <mergeCell ref="N2:N3"/>
    <mergeCell ref="O2:Q2"/>
    <mergeCell ref="A1:A3"/>
    <mergeCell ref="B1:E1"/>
    <mergeCell ref="F1:I1"/>
    <mergeCell ref="J1:M1"/>
    <mergeCell ref="N1:Q1"/>
  </mergeCells>
  <pageMargins left="0.74803149606299213" right="0.55118110236220474" top="0.98425196850393704" bottom="0.83353758169934644" header="0.51181102362204722" footer="0.51181102362204722"/>
  <pageSetup paperSize="8" scale="53" orientation="landscape" r:id="rId1"/>
  <headerFooter alignWithMargins="0">
    <oddHeader>&amp;C&amp;"Arial CE,Félkövér"&amp;12 1.2.1 Kimutatás az önkormányzati költségvetési szervek 2023. évi tervszámainak alakulásáról - kötelező, nem kötelező  és államigazgatási feladatonkénti bontásban 
Bevétel &amp;RAdatok Ft-ban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10</vt:i4>
      </vt:variant>
    </vt:vector>
  </HeadingPairs>
  <TitlesOfParts>
    <vt:vector size="21" baseType="lpstr">
      <vt:lpstr>Címrend.int.</vt:lpstr>
      <vt:lpstr>1.1</vt:lpstr>
      <vt:lpstr>1.1.1.</vt:lpstr>
      <vt:lpstr>1.1.1.II.</vt:lpstr>
      <vt:lpstr>1.1.1.II</vt:lpstr>
      <vt:lpstr>1.1.1II.</vt:lpstr>
      <vt:lpstr>1.1.1.I.</vt:lpstr>
      <vt:lpstr>1.2  nagyt. intézményenként.</vt:lpstr>
      <vt:lpstr>1.2.1. kötelező nem köt. int.</vt:lpstr>
      <vt:lpstr>1.2.2.int</vt:lpstr>
      <vt:lpstr>1.2.3</vt:lpstr>
      <vt:lpstr>'1.1'!Nyomtatási_cím</vt:lpstr>
      <vt:lpstr>'1.1.1.'!Nyomtatási_cím</vt:lpstr>
      <vt:lpstr>'1.2.1. kötelező nem köt. int.'!Nyomtatási_cím</vt:lpstr>
      <vt:lpstr>Címrend.int.!Nyomtatási_cím</vt:lpstr>
      <vt:lpstr>'1.1'!Nyomtatási_terület</vt:lpstr>
      <vt:lpstr>'1.1.1.II'!Nyomtatási_terület</vt:lpstr>
      <vt:lpstr>'1.2.1. kötelező nem köt. int.'!Nyomtatási_terület</vt:lpstr>
      <vt:lpstr>'1.2.2.int'!Nyomtatási_terület</vt:lpstr>
      <vt:lpstr>'1.2.3'!Nyomtatási_terület</vt:lpstr>
      <vt:lpstr>Címrend.int.!Nyomtatási_terület</vt:lpstr>
    </vt:vector>
  </TitlesOfParts>
  <Company>Csongrád Város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CSO-16</dc:creator>
  <cp:lastModifiedBy>kadarneren</cp:lastModifiedBy>
  <cp:lastPrinted>2024-04-25T14:00:16Z</cp:lastPrinted>
  <dcterms:created xsi:type="dcterms:W3CDTF">2000-06-21T05:50:35Z</dcterms:created>
  <dcterms:modified xsi:type="dcterms:W3CDTF">2024-05-13T07:47:06Z</dcterms:modified>
</cp:coreProperties>
</file>