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2" yWindow="108" windowWidth="18456" windowHeight="10848" tabRatio="596" activeTab="4"/>
  </bookViews>
  <sheets>
    <sheet name="Címrend.int." sheetId="28" r:id="rId1"/>
    <sheet name="2.1 Kiadások. int." sheetId="29" r:id="rId2"/>
    <sheet name="2.1.1. Kötelező nem köt.int." sheetId="30" r:id="rId3"/>
    <sheet name="2.1.2" sheetId="34" r:id="rId4"/>
    <sheet name="2.1.3.int." sheetId="31" r:id="rId5"/>
    <sheet name="2.1.4." sheetId="17" r:id="rId6"/>
    <sheet name="2.1.5. mell " sheetId="33" r:id="rId7"/>
  </sheets>
  <definedNames>
    <definedName name="_xlnm.Print_Titles" localSheetId="2">'2.1.1. Kötelező nem köt.int.'!$1:$4</definedName>
    <definedName name="_xlnm.Print_Titles" localSheetId="0">Címrend.int.!$1:$4</definedName>
    <definedName name="_xlnm.Print_Area" localSheetId="1">'2.1 Kiadások. int.'!$A$1:$W$61</definedName>
    <definedName name="_xlnm.Print_Area" localSheetId="2">'2.1.1. Kötelező nem köt.int.'!$A$1:$AC$147</definedName>
    <definedName name="_xlnm.Print_Area" localSheetId="3">'2.1.2'!$A$1:$F$111</definedName>
    <definedName name="_xlnm.Print_Area" localSheetId="4">'2.1.3.int.'!$A$3:$B$281</definedName>
    <definedName name="_xlnm.Print_Area" localSheetId="6">'2.1.5. mell '!$A$1:$K$26</definedName>
    <definedName name="_xlnm.Print_Area" localSheetId="0">Címrend.int.!$A$1:$E$530</definedName>
  </definedNames>
  <calcPr calcId="124519"/>
</workbook>
</file>

<file path=xl/calcChain.xml><?xml version="1.0" encoding="utf-8"?>
<calcChain xmlns="http://schemas.openxmlformats.org/spreadsheetml/2006/main">
  <c r="E111" i="34"/>
  <c r="E9" s="1"/>
  <c r="E107"/>
  <c r="E102"/>
  <c r="E95"/>
  <c r="E11" s="1"/>
  <c r="E85"/>
  <c r="E12" s="1"/>
  <c r="E74"/>
  <c r="E45"/>
  <c r="E39"/>
  <c r="E4" s="1"/>
  <c r="E35"/>
  <c r="E5" s="1"/>
  <c r="E19"/>
  <c r="E3" s="1"/>
  <c r="D14"/>
  <c r="E10"/>
  <c r="E8"/>
  <c r="E7"/>
  <c r="E6"/>
  <c r="AA99" i="30"/>
  <c r="Z99"/>
  <c r="AA137"/>
  <c r="AB129"/>
  <c r="AA129"/>
  <c r="AA66"/>
  <c r="AA57"/>
  <c r="AB58"/>
  <c r="AA58"/>
  <c r="W20" i="29"/>
  <c r="W21"/>
  <c r="W22"/>
  <c r="W23"/>
  <c r="W24"/>
  <c r="W25"/>
  <c r="W27"/>
  <c r="W28"/>
  <c r="W29"/>
  <c r="W30"/>
  <c r="W31"/>
  <c r="W32"/>
  <c r="W33"/>
  <c r="W34"/>
  <c r="W37"/>
  <c r="W38"/>
  <c r="W41"/>
  <c r="W42"/>
  <c r="W43"/>
  <c r="W45"/>
  <c r="W48"/>
  <c r="W49"/>
  <c r="W50"/>
  <c r="W51"/>
  <c r="W52"/>
  <c r="W54"/>
  <c r="W57"/>
  <c r="W58"/>
  <c r="W59"/>
  <c r="W60"/>
  <c r="AB93" i="30"/>
  <c r="AB94"/>
  <c r="AA93"/>
  <c r="AA94"/>
  <c r="Z94"/>
  <c r="Z93"/>
  <c r="Z90"/>
  <c r="AC146"/>
  <c r="AB141"/>
  <c r="AA141"/>
  <c r="Z141"/>
  <c r="B280" i="31"/>
  <c r="D529" i="28"/>
  <c r="D528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491"/>
  <c r="D488"/>
  <c r="C330"/>
  <c r="D330"/>
  <c r="C331"/>
  <c r="D331"/>
  <c r="C332"/>
  <c r="D332"/>
  <c r="C333"/>
  <c r="D333"/>
  <c r="C334"/>
  <c r="D334"/>
  <c r="C335"/>
  <c r="D335"/>
  <c r="C336"/>
  <c r="D336"/>
  <c r="C337"/>
  <c r="D337"/>
  <c r="C338"/>
  <c r="D338"/>
  <c r="C339"/>
  <c r="D339"/>
  <c r="C340"/>
  <c r="D340"/>
  <c r="C341"/>
  <c r="D341"/>
  <c r="C342"/>
  <c r="D342"/>
  <c r="C343"/>
  <c r="D343"/>
  <c r="C344"/>
  <c r="D344"/>
  <c r="C345"/>
  <c r="D345"/>
  <c r="C346"/>
  <c r="D346"/>
  <c r="C347"/>
  <c r="D347"/>
  <c r="C348"/>
  <c r="D348"/>
  <c r="C349"/>
  <c r="D349"/>
  <c r="C350"/>
  <c r="D350"/>
  <c r="C351"/>
  <c r="D351"/>
  <c r="C352"/>
  <c r="D352"/>
  <c r="C353"/>
  <c r="D353"/>
  <c r="C354"/>
  <c r="D354"/>
  <c r="C355"/>
  <c r="D355"/>
  <c r="C356"/>
  <c r="D356"/>
  <c r="C357"/>
  <c r="D357"/>
  <c r="C358"/>
  <c r="D358"/>
  <c r="C359"/>
  <c r="D359"/>
  <c r="C360"/>
  <c r="D360"/>
  <c r="C361"/>
  <c r="D361"/>
  <c r="C362"/>
  <c r="D362"/>
  <c r="C363"/>
  <c r="D363"/>
  <c r="C364"/>
  <c r="D364"/>
  <c r="C365"/>
  <c r="D365"/>
  <c r="C366"/>
  <c r="D366"/>
  <c r="D329"/>
  <c r="D390"/>
  <c r="D406"/>
  <c r="C406"/>
  <c r="B268" i="31"/>
  <c r="E14" i="34" l="1"/>
  <c r="Z109" i="30"/>
  <c r="AA109"/>
  <c r="AB109"/>
  <c r="Z110"/>
  <c r="AA110"/>
  <c r="AB110"/>
  <c r="Z111"/>
  <c r="AA111"/>
  <c r="AB111"/>
  <c r="Z112"/>
  <c r="AA112"/>
  <c r="AB112"/>
  <c r="Z113"/>
  <c r="AA113"/>
  <c r="AB113"/>
  <c r="Z114"/>
  <c r="AA114"/>
  <c r="AB114"/>
  <c r="Z115"/>
  <c r="AA115"/>
  <c r="AB115"/>
  <c r="Z116"/>
  <c r="AA116"/>
  <c r="AB116"/>
  <c r="Z117"/>
  <c r="AA117"/>
  <c r="AB117"/>
  <c r="Z118"/>
  <c r="AA118"/>
  <c r="AB118"/>
  <c r="Z119"/>
  <c r="AA119"/>
  <c r="AB119"/>
  <c r="Z120"/>
  <c r="AA120"/>
  <c r="AB120"/>
  <c r="Z121"/>
  <c r="AA121"/>
  <c r="AB121"/>
  <c r="Z122"/>
  <c r="AA122"/>
  <c r="AB122"/>
  <c r="Z123"/>
  <c r="AA123"/>
  <c r="AB123"/>
  <c r="Z124"/>
  <c r="AA124"/>
  <c r="AB124"/>
  <c r="Z125"/>
  <c r="AA125"/>
  <c r="AB125"/>
  <c r="Z126"/>
  <c r="AA126"/>
  <c r="AB126"/>
  <c r="Z127"/>
  <c r="AA127"/>
  <c r="AB127"/>
  <c r="Z128"/>
  <c r="AA128"/>
  <c r="AB128"/>
  <c r="Z129"/>
  <c r="Z130"/>
  <c r="AA130"/>
  <c r="AB130"/>
  <c r="Z131"/>
  <c r="AA131"/>
  <c r="AB131"/>
  <c r="Z132"/>
  <c r="AA132"/>
  <c r="AB132"/>
  <c r="Z133"/>
  <c r="AA133"/>
  <c r="AB133"/>
  <c r="Z134"/>
  <c r="AA134"/>
  <c r="AB134"/>
  <c r="B135"/>
  <c r="C135"/>
  <c r="D135"/>
  <c r="E135"/>
  <c r="F135"/>
  <c r="G135"/>
  <c r="H135"/>
  <c r="I135"/>
  <c r="J135"/>
  <c r="K135"/>
  <c r="L135"/>
  <c r="M135"/>
  <c r="N135"/>
  <c r="O135"/>
  <c r="P135"/>
  <c r="Q135"/>
  <c r="R135"/>
  <c r="S135"/>
  <c r="T135"/>
  <c r="U135"/>
  <c r="V135"/>
  <c r="W135"/>
  <c r="X135"/>
  <c r="Y135"/>
  <c r="AC135"/>
  <c r="Z137"/>
  <c r="AB137"/>
  <c r="Z138"/>
  <c r="AA138"/>
  <c r="AB138"/>
  <c r="Z139"/>
  <c r="AA139"/>
  <c r="AB139"/>
  <c r="Z140"/>
  <c r="AA140"/>
  <c r="AB140"/>
  <c r="Z142"/>
  <c r="AA142"/>
  <c r="AB142"/>
  <c r="Z143"/>
  <c r="AA143"/>
  <c r="AB143"/>
  <c r="Z144"/>
  <c r="AA144"/>
  <c r="AB144"/>
  <c r="B145"/>
  <c r="C145"/>
  <c r="D145"/>
  <c r="E145"/>
  <c r="F145"/>
  <c r="G145"/>
  <c r="H145"/>
  <c r="I145"/>
  <c r="J145"/>
  <c r="K145"/>
  <c r="L145"/>
  <c r="M145"/>
  <c r="N145"/>
  <c r="O145"/>
  <c r="P145"/>
  <c r="Q145"/>
  <c r="R145"/>
  <c r="S145"/>
  <c r="T145"/>
  <c r="U145"/>
  <c r="V145"/>
  <c r="W145"/>
  <c r="X145"/>
  <c r="Y145"/>
  <c r="AB145"/>
  <c r="AC145"/>
  <c r="AD145"/>
  <c r="AD147" s="1"/>
  <c r="Z146"/>
  <c r="AA146"/>
  <c r="AB146"/>
  <c r="D527" i="28"/>
  <c r="C527"/>
  <c r="B527"/>
  <c r="D448"/>
  <c r="D430"/>
  <c r="Z145" i="30" l="1"/>
  <c r="AA145"/>
  <c r="B185" i="31"/>
  <c r="J88" i="30"/>
  <c r="D245" i="28"/>
  <c r="C245"/>
  <c r="B245"/>
  <c r="C229"/>
  <c r="D229"/>
  <c r="B229"/>
  <c r="B170" i="31"/>
  <c r="B164"/>
  <c r="AB84" i="30" l="1"/>
  <c r="AA84"/>
  <c r="Z84"/>
  <c r="D285" i="28"/>
  <c r="C285"/>
  <c r="D269"/>
  <c r="B156" i="31" l="1"/>
  <c r="D325" i="28"/>
  <c r="C325"/>
  <c r="D309"/>
  <c r="B152" i="31"/>
  <c r="B146"/>
  <c r="B133"/>
  <c r="B129"/>
  <c r="B114"/>
  <c r="B109"/>
  <c r="AA52" i="30"/>
  <c r="AB52"/>
  <c r="AA53"/>
  <c r="AB53"/>
  <c r="AA54"/>
  <c r="AB54"/>
  <c r="AA55"/>
  <c r="AB55"/>
  <c r="AA56"/>
  <c r="AB56"/>
  <c r="AB57"/>
  <c r="AA59"/>
  <c r="AB59"/>
  <c r="AA60"/>
  <c r="AB60"/>
  <c r="AA61"/>
  <c r="AB61"/>
  <c r="AB51"/>
  <c r="AA51"/>
  <c r="Z51"/>
  <c r="X49"/>
  <c r="Y49"/>
  <c r="AA43"/>
  <c r="AB43"/>
  <c r="AA44"/>
  <c r="AB44"/>
  <c r="AA45"/>
  <c r="AB45"/>
  <c r="AA46"/>
  <c r="AB46"/>
  <c r="AA47"/>
  <c r="AB47"/>
  <c r="AB42"/>
  <c r="AB38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AC20"/>
  <c r="B20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AC49"/>
  <c r="B49"/>
  <c r="Z60"/>
  <c r="Z59"/>
  <c r="Z58"/>
  <c r="Z57"/>
  <c r="Z56"/>
  <c r="Z53"/>
  <c r="Z45"/>
  <c r="AB37"/>
  <c r="AB32" s="1"/>
  <c r="AA37"/>
  <c r="Z37"/>
  <c r="AA35"/>
  <c r="Z35"/>
  <c r="AB30"/>
  <c r="AA30"/>
  <c r="Z30"/>
  <c r="AB28"/>
  <c r="AA28"/>
  <c r="Z28"/>
  <c r="W5" i="29"/>
  <c r="W6"/>
  <c r="W7"/>
  <c r="W8"/>
  <c r="W14"/>
  <c r="W16"/>
  <c r="W17"/>
  <c r="W18"/>
  <c r="W19"/>
  <c r="W4"/>
  <c r="T6"/>
  <c r="T7"/>
  <c r="T8"/>
  <c r="E215" i="28"/>
  <c r="E216"/>
  <c r="E217"/>
  <c r="E218"/>
  <c r="E219"/>
  <c r="E220"/>
  <c r="E221"/>
  <c r="E222"/>
  <c r="E223"/>
  <c r="E225"/>
  <c r="E226"/>
  <c r="E228"/>
  <c r="E229"/>
  <c r="E231"/>
  <c r="E232"/>
  <c r="E236"/>
  <c r="E237"/>
  <c r="E248"/>
  <c r="E249"/>
  <c r="E251"/>
  <c r="E252"/>
  <c r="E254"/>
  <c r="E255"/>
  <c r="E256"/>
  <c r="E257"/>
  <c r="E258"/>
  <c r="E259"/>
  <c r="E260"/>
  <c r="E261"/>
  <c r="E262"/>
  <c r="E263"/>
  <c r="E264"/>
  <c r="E265"/>
  <c r="E266"/>
  <c r="E268"/>
  <c r="E271"/>
  <c r="E272"/>
  <c r="E276"/>
  <c r="E277"/>
  <c r="E288"/>
  <c r="E289"/>
  <c r="E291"/>
  <c r="E292"/>
  <c r="E294"/>
  <c r="E295"/>
  <c r="E296"/>
  <c r="E297"/>
  <c r="E299"/>
  <c r="E302"/>
  <c r="E303"/>
  <c r="E305"/>
  <c r="E311"/>
  <c r="E312"/>
  <c r="E316"/>
  <c r="E317"/>
  <c r="E358"/>
  <c r="E369"/>
  <c r="E370"/>
  <c r="E372"/>
  <c r="E373"/>
  <c r="E375"/>
  <c r="E376"/>
  <c r="E377"/>
  <c r="E379"/>
  <c r="E380"/>
  <c r="E382"/>
  <c r="E383"/>
  <c r="E384"/>
  <c r="E385"/>
  <c r="E386"/>
  <c r="E387"/>
  <c r="E389"/>
  <c r="E392"/>
  <c r="E395"/>
  <c r="E397"/>
  <c r="E398"/>
  <c r="E409"/>
  <c r="E410"/>
  <c r="E412"/>
  <c r="E413"/>
  <c r="E415"/>
  <c r="E416"/>
  <c r="E417"/>
  <c r="E419"/>
  <c r="E420"/>
  <c r="E421"/>
  <c r="E422"/>
  <c r="E423"/>
  <c r="E424"/>
  <c r="E425"/>
  <c r="E426"/>
  <c r="E427"/>
  <c r="E428"/>
  <c r="E429"/>
  <c r="E431"/>
  <c r="E432"/>
  <c r="E433"/>
  <c r="E435"/>
  <c r="E436"/>
  <c r="E437"/>
  <c r="E438"/>
  <c r="E439"/>
  <c r="E440"/>
  <c r="E442"/>
  <c r="E443"/>
  <c r="E444"/>
  <c r="E447"/>
  <c r="E451"/>
  <c r="E452"/>
  <c r="E464"/>
  <c r="E465"/>
  <c r="E468"/>
  <c r="E469"/>
  <c r="E471"/>
  <c r="E472"/>
  <c r="D204"/>
  <c r="E170"/>
  <c r="E171"/>
  <c r="E173"/>
  <c r="E174"/>
  <c r="E175"/>
  <c r="E176"/>
  <c r="E177"/>
  <c r="E178"/>
  <c r="E179"/>
  <c r="E180"/>
  <c r="E181"/>
  <c r="E182"/>
  <c r="E183"/>
  <c r="E184"/>
  <c r="E185"/>
  <c r="E186"/>
  <c r="E187"/>
  <c r="E188"/>
  <c r="E195"/>
  <c r="E196"/>
  <c r="E208"/>
  <c r="E209"/>
  <c r="E210"/>
  <c r="E211"/>
  <c r="E212"/>
  <c r="E214"/>
  <c r="D188"/>
  <c r="D164"/>
  <c r="C164"/>
  <c r="E156"/>
  <c r="E157"/>
  <c r="E167"/>
  <c r="E168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53"/>
  <c r="D148"/>
  <c r="E127"/>
  <c r="E128"/>
  <c r="E129"/>
  <c r="E130"/>
  <c r="E131"/>
  <c r="D124"/>
  <c r="C124"/>
  <c r="E115"/>
  <c r="E116"/>
  <c r="E87"/>
  <c r="E88"/>
  <c r="E90"/>
  <c r="E91"/>
  <c r="E93"/>
  <c r="E94"/>
  <c r="E95"/>
  <c r="E96"/>
  <c r="E97"/>
  <c r="E98"/>
  <c r="E99"/>
  <c r="E100"/>
  <c r="E101"/>
  <c r="E102"/>
  <c r="E104"/>
  <c r="E107"/>
  <c r="E108"/>
  <c r="D108"/>
  <c r="D44"/>
  <c r="E8"/>
  <c r="E10"/>
  <c r="E11"/>
  <c r="E13"/>
  <c r="E14"/>
  <c r="E15"/>
  <c r="E16"/>
  <c r="E18"/>
  <c r="E19"/>
  <c r="E20"/>
  <c r="E21"/>
  <c r="E22"/>
  <c r="E24"/>
  <c r="E25"/>
  <c r="E27"/>
  <c r="E28"/>
  <c r="E35"/>
  <c r="E7"/>
  <c r="D28"/>
  <c r="AA49" i="30" l="1"/>
  <c r="E164" i="28"/>
  <c r="B34" i="31" l="1"/>
  <c r="B28"/>
  <c r="B23"/>
  <c r="C16" i="30"/>
  <c r="W15"/>
  <c r="V15"/>
  <c r="V9"/>
  <c r="B35" i="31" l="1"/>
  <c r="B281" s="1"/>
  <c r="E75" i="28"/>
  <c r="E76"/>
  <c r="E84"/>
  <c r="E48"/>
  <c r="E50"/>
  <c r="E51"/>
  <c r="E53"/>
  <c r="E54"/>
  <c r="E55"/>
  <c r="E56"/>
  <c r="E57"/>
  <c r="E58"/>
  <c r="E59"/>
  <c r="E60"/>
  <c r="E61"/>
  <c r="E62"/>
  <c r="E64"/>
  <c r="E65"/>
  <c r="E66"/>
  <c r="E67"/>
  <c r="E68"/>
  <c r="E47"/>
  <c r="D84" l="1"/>
  <c r="D68"/>
  <c r="V50" i="29"/>
  <c r="N26" i="33"/>
  <c r="N25"/>
  <c r="I25"/>
  <c r="N24"/>
  <c r="H24"/>
  <c r="J24" s="1"/>
  <c r="H23"/>
  <c r="J23" s="1"/>
  <c r="N22"/>
  <c r="J22"/>
  <c r="H22"/>
  <c r="N21"/>
  <c r="H21"/>
  <c r="J21" s="1"/>
  <c r="N20"/>
  <c r="J20"/>
  <c r="H20"/>
  <c r="J19"/>
  <c r="H19"/>
  <c r="N18"/>
  <c r="H18"/>
  <c r="J18" s="1"/>
  <c r="N17"/>
  <c r="J17"/>
  <c r="H17"/>
  <c r="N16"/>
  <c r="J16"/>
  <c r="N15"/>
  <c r="H15"/>
  <c r="J15" s="1"/>
  <c r="N14"/>
  <c r="J14"/>
  <c r="H14"/>
  <c r="N13"/>
  <c r="H13"/>
  <c r="J13" s="1"/>
  <c r="N11"/>
  <c r="J11"/>
  <c r="H11"/>
  <c r="J10"/>
  <c r="H10"/>
  <c r="J9"/>
  <c r="H9"/>
  <c r="N8"/>
  <c r="H8"/>
  <c r="J8" s="1"/>
  <c r="N7"/>
  <c r="J7"/>
  <c r="H7"/>
  <c r="N6"/>
  <c r="H6"/>
  <c r="J6" s="1"/>
  <c r="N5"/>
  <c r="J5"/>
  <c r="H5"/>
  <c r="J4"/>
  <c r="H4"/>
  <c r="H25" s="1"/>
  <c r="J25" s="1"/>
  <c r="AB108" i="30" l="1"/>
  <c r="AA108"/>
  <c r="Z108"/>
  <c r="AB107"/>
  <c r="AA107"/>
  <c r="Z107"/>
  <c r="AB106"/>
  <c r="AA106"/>
  <c r="Z106"/>
  <c r="AB105"/>
  <c r="AA105"/>
  <c r="Z105"/>
  <c r="AB104"/>
  <c r="AA104"/>
  <c r="Z104"/>
  <c r="AB103"/>
  <c r="AA103"/>
  <c r="Z103"/>
  <c r="AB102"/>
  <c r="AA102"/>
  <c r="Z102"/>
  <c r="AB101"/>
  <c r="AA101"/>
  <c r="Z101"/>
  <c r="Z100"/>
  <c r="AB99"/>
  <c r="AB135" s="1"/>
  <c r="AA135"/>
  <c r="Z135"/>
  <c r="AA98"/>
  <c r="AB95"/>
  <c r="AA95"/>
  <c r="Z95"/>
  <c r="AB92"/>
  <c r="AA92"/>
  <c r="Z92"/>
  <c r="AB91"/>
  <c r="AA91"/>
  <c r="Z91"/>
  <c r="AB90"/>
  <c r="AA90"/>
  <c r="AC88"/>
  <c r="Z88"/>
  <c r="Y88"/>
  <c r="X88"/>
  <c r="W88"/>
  <c r="V88"/>
  <c r="U88"/>
  <c r="T88"/>
  <c r="S88"/>
  <c r="R88"/>
  <c r="Q88"/>
  <c r="P88"/>
  <c r="O88"/>
  <c r="N88"/>
  <c r="M88"/>
  <c r="L88"/>
  <c r="K88"/>
  <c r="I88"/>
  <c r="H88"/>
  <c r="G88"/>
  <c r="F88"/>
  <c r="E88"/>
  <c r="D88"/>
  <c r="AB96" s="1"/>
  <c r="AB88" s="1"/>
  <c r="C88"/>
  <c r="B88"/>
  <c r="AB86"/>
  <c r="AA86"/>
  <c r="Z86"/>
  <c r="AB85"/>
  <c r="AA85"/>
  <c r="Z85"/>
  <c r="AB83"/>
  <c r="AA83"/>
  <c r="Z83"/>
  <c r="AB82"/>
  <c r="AA82"/>
  <c r="Z82"/>
  <c r="AB81"/>
  <c r="AA81"/>
  <c r="Z81"/>
  <c r="AB80"/>
  <c r="AA80"/>
  <c r="Z80"/>
  <c r="AB79"/>
  <c r="AA79"/>
  <c r="Z79"/>
  <c r="AB78"/>
  <c r="AA78"/>
  <c r="Z78"/>
  <c r="AB77"/>
  <c r="AA77"/>
  <c r="Z77"/>
  <c r="AB76"/>
  <c r="AA76"/>
  <c r="Z76"/>
  <c r="AB75"/>
  <c r="AA75"/>
  <c r="Z75"/>
  <c r="AB74"/>
  <c r="AB72" s="1"/>
  <c r="AA74"/>
  <c r="Z74"/>
  <c r="Z72" s="1"/>
  <c r="AB73"/>
  <c r="AC72"/>
  <c r="AA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B71"/>
  <c r="AB70"/>
  <c r="AA70"/>
  <c r="Z70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Z55"/>
  <c r="Z54"/>
  <c r="Z52"/>
  <c r="AA50"/>
  <c r="Z50"/>
  <c r="Z47"/>
  <c r="Z46"/>
  <c r="Z44"/>
  <c r="Z40" s="1"/>
  <c r="Z43"/>
  <c r="AA42"/>
  <c r="Z42"/>
  <c r="AC40"/>
  <c r="AB40"/>
  <c r="AA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A38"/>
  <c r="Z38"/>
  <c r="AA36"/>
  <c r="Z36"/>
  <c r="AA34"/>
  <c r="AA32" s="1"/>
  <c r="Z34"/>
  <c r="AC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B31"/>
  <c r="AA31"/>
  <c r="Z31"/>
  <c r="AB29"/>
  <c r="AA29"/>
  <c r="Z29"/>
  <c r="AB27"/>
  <c r="AA27"/>
  <c r="Z27"/>
  <c r="AB26"/>
  <c r="AA26"/>
  <c r="Z26"/>
  <c r="AB25"/>
  <c r="AA25"/>
  <c r="Z25"/>
  <c r="AB24"/>
  <c r="AA24"/>
  <c r="Z24"/>
  <c r="AB23"/>
  <c r="AA23"/>
  <c r="Z23"/>
  <c r="AB22"/>
  <c r="AB20" s="1"/>
  <c r="AA22"/>
  <c r="AA20" s="1"/>
  <c r="Z22"/>
  <c r="Z20" s="1"/>
  <c r="AA18"/>
  <c r="Z18"/>
  <c r="AA17"/>
  <c r="Z17"/>
  <c r="Z16"/>
  <c r="AA16"/>
  <c r="AA15"/>
  <c r="Z15"/>
  <c r="AA14"/>
  <c r="Z14"/>
  <c r="AA13"/>
  <c r="Z13"/>
  <c r="AA12"/>
  <c r="Z12"/>
  <c r="AA11"/>
  <c r="Z11"/>
  <c r="AA10"/>
  <c r="Z10"/>
  <c r="AA9"/>
  <c r="Z9"/>
  <c r="AA8"/>
  <c r="Z8"/>
  <c r="AA7"/>
  <c r="Z7"/>
  <c r="AC5"/>
  <c r="AC66" s="1"/>
  <c r="AC97" s="1"/>
  <c r="AC147" s="1"/>
  <c r="AB5"/>
  <c r="Z5"/>
  <c r="Y5"/>
  <c r="Y66" s="1"/>
  <c r="Y97" s="1"/>
  <c r="Y147" s="1"/>
  <c r="X5"/>
  <c r="X66" s="1"/>
  <c r="X97" s="1"/>
  <c r="X147" s="1"/>
  <c r="W5"/>
  <c r="W66" s="1"/>
  <c r="W97" s="1"/>
  <c r="W147" s="1"/>
  <c r="V5"/>
  <c r="V66" s="1"/>
  <c r="V97" s="1"/>
  <c r="V147" s="1"/>
  <c r="U5"/>
  <c r="U66" s="1"/>
  <c r="U97" s="1"/>
  <c r="U147" s="1"/>
  <c r="T5"/>
  <c r="T66" s="1"/>
  <c r="T97" s="1"/>
  <c r="T147" s="1"/>
  <c r="S5"/>
  <c r="S66" s="1"/>
  <c r="S97" s="1"/>
  <c r="S147" s="1"/>
  <c r="R5"/>
  <c r="R66" s="1"/>
  <c r="R97" s="1"/>
  <c r="R147" s="1"/>
  <c r="Q5"/>
  <c r="Q66" s="1"/>
  <c r="Q97" s="1"/>
  <c r="Q147" s="1"/>
  <c r="P5"/>
  <c r="P66" s="1"/>
  <c r="P97" s="1"/>
  <c r="P147" s="1"/>
  <c r="O5"/>
  <c r="O66" s="1"/>
  <c r="O97" s="1"/>
  <c r="O147" s="1"/>
  <c r="N5"/>
  <c r="N66" s="1"/>
  <c r="N97" s="1"/>
  <c r="N147" s="1"/>
  <c r="M5"/>
  <c r="M66" s="1"/>
  <c r="M97" s="1"/>
  <c r="M147" s="1"/>
  <c r="L5"/>
  <c r="L66" s="1"/>
  <c r="L97" s="1"/>
  <c r="L147" s="1"/>
  <c r="K5"/>
  <c r="K66" s="1"/>
  <c r="K97" s="1"/>
  <c r="K147" s="1"/>
  <c r="J5"/>
  <c r="J66" s="1"/>
  <c r="J97" s="1"/>
  <c r="J147" s="1"/>
  <c r="I5"/>
  <c r="I66" s="1"/>
  <c r="I97" s="1"/>
  <c r="I147" s="1"/>
  <c r="H5"/>
  <c r="H66" s="1"/>
  <c r="H97" s="1"/>
  <c r="H147" s="1"/>
  <c r="G5"/>
  <c r="G66" s="1"/>
  <c r="G97" s="1"/>
  <c r="G147" s="1"/>
  <c r="F5"/>
  <c r="F66" s="1"/>
  <c r="F97" s="1"/>
  <c r="F147" s="1"/>
  <c r="E5"/>
  <c r="E66" s="1"/>
  <c r="E97" s="1"/>
  <c r="E147" s="1"/>
  <c r="D5"/>
  <c r="D66" s="1"/>
  <c r="D97" s="1"/>
  <c r="D147" s="1"/>
  <c r="C5"/>
  <c r="C66" s="1"/>
  <c r="C97" s="1"/>
  <c r="C147" s="1"/>
  <c r="B5"/>
  <c r="V59" i="29"/>
  <c r="U59"/>
  <c r="T59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V57"/>
  <c r="U57"/>
  <c r="T57"/>
  <c r="V56"/>
  <c r="U56"/>
  <c r="T56"/>
  <c r="V55"/>
  <c r="U55"/>
  <c r="T55"/>
  <c r="V54"/>
  <c r="U54"/>
  <c r="T54"/>
  <c r="T58" s="1"/>
  <c r="V53"/>
  <c r="U53"/>
  <c r="U58" s="1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V51"/>
  <c r="U51"/>
  <c r="T51"/>
  <c r="U50"/>
  <c r="T50"/>
  <c r="V49"/>
  <c r="U49"/>
  <c r="T49"/>
  <c r="V48"/>
  <c r="U48"/>
  <c r="T48"/>
  <c r="V47"/>
  <c r="U47"/>
  <c r="T47"/>
  <c r="V46"/>
  <c r="U46"/>
  <c r="T46"/>
  <c r="V45"/>
  <c r="U45"/>
  <c r="T45"/>
  <c r="V44"/>
  <c r="U44"/>
  <c r="T44"/>
  <c r="V43"/>
  <c r="U43"/>
  <c r="T43"/>
  <c r="V42"/>
  <c r="U42"/>
  <c r="T42"/>
  <c r="V41"/>
  <c r="U41"/>
  <c r="T41"/>
  <c r="V40"/>
  <c r="U40"/>
  <c r="T40"/>
  <c r="V39"/>
  <c r="U39"/>
  <c r="T39"/>
  <c r="V38"/>
  <c r="U38"/>
  <c r="T38"/>
  <c r="V37"/>
  <c r="U37"/>
  <c r="T37"/>
  <c r="V36"/>
  <c r="U36"/>
  <c r="T36"/>
  <c r="V35"/>
  <c r="U35"/>
  <c r="T35"/>
  <c r="V34"/>
  <c r="U34"/>
  <c r="T34"/>
  <c r="V33"/>
  <c r="U33"/>
  <c r="T33"/>
  <c r="V32"/>
  <c r="U32"/>
  <c r="T32"/>
  <c r="V31"/>
  <c r="U31"/>
  <c r="T31"/>
  <c r="V30"/>
  <c r="U30"/>
  <c r="T30"/>
  <c r="V29"/>
  <c r="U29"/>
  <c r="T29"/>
  <c r="V28"/>
  <c r="U28"/>
  <c r="T28"/>
  <c r="V27"/>
  <c r="U27"/>
  <c r="T27"/>
  <c r="V26"/>
  <c r="U26"/>
  <c r="T26"/>
  <c r="V25"/>
  <c r="U25"/>
  <c r="T25"/>
  <c r="V24"/>
  <c r="U24"/>
  <c r="T24"/>
  <c r="V23"/>
  <c r="U23"/>
  <c r="T23"/>
  <c r="V22"/>
  <c r="U22"/>
  <c r="T22"/>
  <c r="V21"/>
  <c r="U21"/>
  <c r="T21"/>
  <c r="V20"/>
  <c r="U20"/>
  <c r="T20"/>
  <c r="V19"/>
  <c r="U19"/>
  <c r="T19"/>
  <c r="V18"/>
  <c r="U18"/>
  <c r="V17"/>
  <c r="U17"/>
  <c r="T17"/>
  <c r="V16"/>
  <c r="U16"/>
  <c r="T16"/>
  <c r="T15"/>
  <c r="V14"/>
  <c r="U14"/>
  <c r="T14"/>
  <c r="S12"/>
  <c r="S60" s="1"/>
  <c r="R12"/>
  <c r="R60" s="1"/>
  <c r="Q12"/>
  <c r="Q60" s="1"/>
  <c r="P12"/>
  <c r="O12"/>
  <c r="O60" s="1"/>
  <c r="N12"/>
  <c r="N60" s="1"/>
  <c r="M12"/>
  <c r="L12"/>
  <c r="L60" s="1"/>
  <c r="K12"/>
  <c r="K60" s="1"/>
  <c r="J12"/>
  <c r="I12"/>
  <c r="I60" s="1"/>
  <c r="H12"/>
  <c r="G12"/>
  <c r="G60" s="1"/>
  <c r="F12"/>
  <c r="F60" s="1"/>
  <c r="E12"/>
  <c r="E60" s="1"/>
  <c r="D12"/>
  <c r="C12"/>
  <c r="C60" s="1"/>
  <c r="B12"/>
  <c r="B60" s="1"/>
  <c r="V11"/>
  <c r="U11"/>
  <c r="T11"/>
  <c r="V10"/>
  <c r="W10" s="1"/>
  <c r="U10"/>
  <c r="T10"/>
  <c r="V9"/>
  <c r="U9"/>
  <c r="T9"/>
  <c r="V8"/>
  <c r="U8"/>
  <c r="V7"/>
  <c r="U7"/>
  <c r="V6"/>
  <c r="U6"/>
  <c r="V5"/>
  <c r="U5"/>
  <c r="T5"/>
  <c r="V4"/>
  <c r="U4"/>
  <c r="T4"/>
  <c r="Z49" i="30" l="1"/>
  <c r="AA88"/>
  <c r="W11" i="29"/>
  <c r="W9"/>
  <c r="B66" i="30"/>
  <c r="B97" s="1"/>
  <c r="B147" s="1"/>
  <c r="Z66"/>
  <c r="Z97" s="1"/>
  <c r="Z147" s="1"/>
  <c r="U52" i="29"/>
  <c r="AA5" i="30"/>
  <c r="AA97" s="1"/>
  <c r="AA147" s="1"/>
  <c r="V58" i="29"/>
  <c r="P60"/>
  <c r="M60"/>
  <c r="T52"/>
  <c r="H60"/>
  <c r="V52"/>
  <c r="J60"/>
  <c r="D60"/>
  <c r="T12"/>
  <c r="U12"/>
  <c r="V12"/>
  <c r="C520" i="28"/>
  <c r="E520" s="1"/>
  <c r="B520"/>
  <c r="C488"/>
  <c r="E488" s="1"/>
  <c r="B488"/>
  <c r="C430"/>
  <c r="E430" s="1"/>
  <c r="B430"/>
  <c r="C390"/>
  <c r="B390"/>
  <c r="B406" s="1"/>
  <c r="B365"/>
  <c r="B528" s="1"/>
  <c r="B364"/>
  <c r="B526" s="1"/>
  <c r="B363"/>
  <c r="B525" s="1"/>
  <c r="B362"/>
  <c r="B524" s="1"/>
  <c r="B361"/>
  <c r="B523" s="1"/>
  <c r="B360"/>
  <c r="B522" s="1"/>
  <c r="B359"/>
  <c r="B521" s="1"/>
  <c r="B357"/>
  <c r="B519" s="1"/>
  <c r="B356"/>
  <c r="B518" s="1"/>
  <c r="B355"/>
  <c r="B517" s="1"/>
  <c r="B354"/>
  <c r="B516" s="1"/>
  <c r="B353"/>
  <c r="B515" s="1"/>
  <c r="B352"/>
  <c r="B514" s="1"/>
  <c r="C513"/>
  <c r="E513" s="1"/>
  <c r="B351"/>
  <c r="B513" s="1"/>
  <c r="B349"/>
  <c r="B511" s="1"/>
  <c r="B348"/>
  <c r="B510" s="1"/>
  <c r="B347"/>
  <c r="B509" s="1"/>
  <c r="B346"/>
  <c r="B508" s="1"/>
  <c r="B345"/>
  <c r="B507" s="1"/>
  <c r="B344"/>
  <c r="B506" s="1"/>
  <c r="B343"/>
  <c r="B505" s="1"/>
  <c r="B342"/>
  <c r="B504" s="1"/>
  <c r="B341"/>
  <c r="B503" s="1"/>
  <c r="B340"/>
  <c r="B502" s="1"/>
  <c r="B339"/>
  <c r="B501" s="1"/>
  <c r="B338"/>
  <c r="B500" s="1"/>
  <c r="B337"/>
  <c r="B499" s="1"/>
  <c r="B336"/>
  <c r="B498" s="1"/>
  <c r="B335"/>
  <c r="B497" s="1"/>
  <c r="B334"/>
  <c r="B496" s="1"/>
  <c r="B333"/>
  <c r="B495" s="1"/>
  <c r="B332"/>
  <c r="B494" s="1"/>
  <c r="B331"/>
  <c r="B493" s="1"/>
  <c r="B330"/>
  <c r="B492" s="1"/>
  <c r="C329"/>
  <c r="B329"/>
  <c r="B491" s="1"/>
  <c r="C309"/>
  <c r="E309" s="1"/>
  <c r="B309"/>
  <c r="B350" s="1"/>
  <c r="C269"/>
  <c r="B269"/>
  <c r="B285" s="1"/>
  <c r="E245"/>
  <c r="C188"/>
  <c r="C204" s="1"/>
  <c r="E204" s="1"/>
  <c r="B188"/>
  <c r="B204" s="1"/>
  <c r="C148"/>
  <c r="B148"/>
  <c r="B164" s="1"/>
  <c r="C108"/>
  <c r="E124" s="1"/>
  <c r="B108"/>
  <c r="B124" s="1"/>
  <c r="C68"/>
  <c r="C84" s="1"/>
  <c r="B68"/>
  <c r="B84" s="1"/>
  <c r="C28"/>
  <c r="C44" s="1"/>
  <c r="E44" s="1"/>
  <c r="B28"/>
  <c r="B44" s="1"/>
  <c r="E406" l="1"/>
  <c r="E390"/>
  <c r="E285"/>
  <c r="E269"/>
  <c r="W12" i="29"/>
  <c r="C517" i="28"/>
  <c r="E517" s="1"/>
  <c r="E355"/>
  <c r="C519"/>
  <c r="E519" s="1"/>
  <c r="E357"/>
  <c r="C522"/>
  <c r="E522" s="1"/>
  <c r="C524"/>
  <c r="E524" s="1"/>
  <c r="C526"/>
  <c r="E526" s="1"/>
  <c r="C515"/>
  <c r="E515" s="1"/>
  <c r="E353"/>
  <c r="C516"/>
  <c r="C518"/>
  <c r="E518" s="1"/>
  <c r="C521"/>
  <c r="E521" s="1"/>
  <c r="E359"/>
  <c r="C523"/>
  <c r="C525"/>
  <c r="E525" s="1"/>
  <c r="C528"/>
  <c r="E528" s="1"/>
  <c r="C514"/>
  <c r="E514" s="1"/>
  <c r="E352"/>
  <c r="C492"/>
  <c r="E492" s="1"/>
  <c r="E330"/>
  <c r="C494"/>
  <c r="E494" s="1"/>
  <c r="E332"/>
  <c r="C496"/>
  <c r="C499"/>
  <c r="E499" s="1"/>
  <c r="E337"/>
  <c r="C510"/>
  <c r="E510" s="1"/>
  <c r="E348"/>
  <c r="C491"/>
  <c r="E491" s="1"/>
  <c r="E329"/>
  <c r="C493"/>
  <c r="E493" s="1"/>
  <c r="E331"/>
  <c r="C495"/>
  <c r="E495" s="1"/>
  <c r="E333"/>
  <c r="C497"/>
  <c r="E497" s="1"/>
  <c r="E335"/>
  <c r="C498"/>
  <c r="E498" s="1"/>
  <c r="E336"/>
  <c r="C500"/>
  <c r="E500" s="1"/>
  <c r="E338"/>
  <c r="C501"/>
  <c r="E501" s="1"/>
  <c r="E339"/>
  <c r="C502"/>
  <c r="E502" s="1"/>
  <c r="E340"/>
  <c r="C503"/>
  <c r="E503" s="1"/>
  <c r="E341"/>
  <c r="C504"/>
  <c r="E504" s="1"/>
  <c r="E342"/>
  <c r="C505"/>
  <c r="E505" s="1"/>
  <c r="E343"/>
  <c r="C506"/>
  <c r="E506" s="1"/>
  <c r="E344"/>
  <c r="C507"/>
  <c r="E507" s="1"/>
  <c r="E345"/>
  <c r="C508"/>
  <c r="E508" s="1"/>
  <c r="E346"/>
  <c r="C509"/>
  <c r="E509" s="1"/>
  <c r="E347"/>
  <c r="C511"/>
  <c r="E511" s="1"/>
  <c r="E349"/>
  <c r="U60" i="29"/>
  <c r="E350" i="28"/>
  <c r="T60" i="29"/>
  <c r="V60"/>
  <c r="B512" i="28"/>
  <c r="B325"/>
  <c r="B366" s="1"/>
  <c r="C448"/>
  <c r="E448" s="1"/>
  <c r="B448"/>
  <c r="C512" l="1"/>
  <c r="E512" s="1"/>
  <c r="B529"/>
  <c r="E366"/>
  <c r="E325"/>
  <c r="C529"/>
  <c r="E529" s="1"/>
  <c r="C18" i="17" l="1"/>
  <c r="AB49" i="30" l="1"/>
  <c r="AB66" s="1"/>
  <c r="AB97" s="1"/>
  <c r="AB147" s="1"/>
</calcChain>
</file>

<file path=xl/comments1.xml><?xml version="1.0" encoding="utf-8"?>
<comments xmlns="http://schemas.openxmlformats.org/spreadsheetml/2006/main">
  <authors>
    <author>user</author>
  </authors>
  <commentList>
    <comment ref="E44" authorId="0">
      <text>
        <r>
          <rPr>
            <b/>
            <sz val="9"/>
            <color indexed="81"/>
            <rFont val="Tahoma"/>
            <family val="2"/>
            <charset val="238"/>
          </rPr>
          <t>user:</t>
        </r>
        <r>
          <rPr>
            <sz val="9"/>
            <color indexed="81"/>
            <rFont val="Tahoma"/>
            <family val="2"/>
            <charset val="238"/>
          </rPr>
          <t xml:space="preserve">
rovarírtás máshol van elszámolva</t>
        </r>
      </text>
    </comment>
  </commentList>
</comments>
</file>

<file path=xl/sharedStrings.xml><?xml version="1.0" encoding="utf-8"?>
<sst xmlns="http://schemas.openxmlformats.org/spreadsheetml/2006/main" count="1403" uniqueCount="671">
  <si>
    <t>Megnevezés</t>
  </si>
  <si>
    <t>Összes kiadás</t>
  </si>
  <si>
    <t>Dologi kiadás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</si>
  <si>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</si>
  <si>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</si>
  <si>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</si>
  <si>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</si>
  <si>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>Intézmény összesen</t>
  </si>
  <si>
    <t xml:space="preserve">Önkormányzati feladat összesen </t>
  </si>
  <si>
    <t xml:space="preserve">Hivatali feladatok összesen </t>
  </si>
  <si>
    <t>Önkormányzat összesen:</t>
  </si>
  <si>
    <t xml:space="preserve">INTÉZMÉNYEK ÖSSZESEN </t>
  </si>
  <si>
    <t>013350 Az önkormányzati vagyonnal való gazdálkodással kapcsolatos feladatok</t>
  </si>
  <si>
    <t xml:space="preserve">018010 Önkormányzatok elszámolásai a központi költségvetéssel </t>
  </si>
  <si>
    <t xml:space="preserve">061030 Lakáshoz jutást segítő támogatások </t>
  </si>
  <si>
    <t xml:space="preserve">064010 Közvilágítás </t>
  </si>
  <si>
    <t>081030 Sportlétesítmények, edzőtáborok működtetése és fejlesztése</t>
  </si>
  <si>
    <t xml:space="preserve">082091 Közművelődés - közösségi és társadalmi részvétel fejlesztése </t>
  </si>
  <si>
    <t xml:space="preserve">084031 Civil szervezetek működési támogatása </t>
  </si>
  <si>
    <t xml:space="preserve">107060 Egyéb szociális pénzbeli és természetbeni ellátások, támogatások </t>
  </si>
  <si>
    <t xml:space="preserve">011130 Önkormányzatok és önkormányzati hivatalok jogalkotó és igazgatási tevékenysége 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</si>
  <si>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</si>
  <si>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</si>
  <si>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</si>
  <si>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</si>
  <si>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 xml:space="preserve">018030 Támogatási célú finanszírozási műveletek </t>
  </si>
  <si>
    <t xml:space="preserve">5. Művelődési Központ és Városi Galéria </t>
  </si>
  <si>
    <t>6. Alkotóház</t>
  </si>
  <si>
    <t>10. Hivatali feladat</t>
  </si>
  <si>
    <t>083030 Egyéb kiadói tevékenység</t>
  </si>
  <si>
    <t>084070 A fiatalok társadalmi integrációját segítő struktúra, szakmai szolgáltatások fejlesztése, működtetése</t>
  </si>
  <si>
    <t>9. Önkormányzati feladatok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</si>
  <si>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</si>
  <si>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</si>
  <si>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</si>
  <si>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>074051 Nem fertőző megbetegedések megelőzése</t>
  </si>
  <si>
    <t>083050 Televíziós műsorszolgáltatás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</si>
  <si>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</si>
  <si>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</si>
  <si>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</si>
  <si>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</si>
  <si>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</si>
  <si>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</si>
  <si>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</si>
  <si>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</si>
  <si>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</si>
  <si>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</si>
  <si>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</si>
  <si>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</si>
  <si>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</si>
  <si>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</si>
  <si>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</si>
  <si>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</si>
  <si>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</si>
  <si>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</si>
  <si>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</si>
  <si>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</si>
  <si>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</si>
  <si>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</si>
  <si>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</si>
  <si>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</si>
  <si>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</si>
  <si>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</si>
  <si>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</si>
  <si>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</si>
  <si>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</si>
  <si>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</si>
  <si>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</si>
  <si>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</si>
  <si>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</si>
  <si>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</si>
  <si>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</si>
  <si>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</si>
  <si>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</si>
  <si>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</si>
  <si>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</si>
  <si>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</si>
  <si>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</si>
  <si>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>8. Alkotóház</t>
  </si>
  <si>
    <t>9. Hivatali feladatok</t>
  </si>
  <si>
    <t>10. Önkormányzati feladatok</t>
  </si>
  <si>
    <t xml:space="preserve">11.Homokhátsági Konzorcium Munkaszervezet </t>
  </si>
  <si>
    <t xml:space="preserve">074054 Komplex egészségfejlesztési program </t>
  </si>
  <si>
    <t>Likvid hitel törlesztés</t>
  </si>
  <si>
    <t xml:space="preserve">Nagyboldogasszony Katolikus Ált. Isk. tanulóinak kedvezményes étkeztetése, ösztöndíj program </t>
  </si>
  <si>
    <t xml:space="preserve">Esély Szociális és Gyermekjóléti Alapellátási Központ támogatása </t>
  </si>
  <si>
    <t>- Vásárolt élelmezés</t>
  </si>
  <si>
    <t xml:space="preserve">11. Cs.V.Ö. Homokhátság Gesztor Intézménye </t>
  </si>
  <si>
    <t xml:space="preserve">Fejlesztési hitel tőke törlesztés </t>
  </si>
  <si>
    <t>-  Reklám- és propagandakiadások</t>
  </si>
  <si>
    <t xml:space="preserve">                 egyéb működési célú támogatás ÁHT-on kívülre</t>
  </si>
  <si>
    <t>- Fizetendő ÁFA</t>
  </si>
  <si>
    <t>Közmű Kft. támogatása</t>
  </si>
  <si>
    <t>- Tőketörlesztés + kamatkiadás</t>
  </si>
  <si>
    <t>- Tőketörlesztés + Kamatkiadás</t>
  </si>
  <si>
    <t>Szolidaritási hozzájárulás</t>
  </si>
  <si>
    <t xml:space="preserve">074011 Foglalkozás-egészségügyi ellátás </t>
  </si>
  <si>
    <t xml:space="preserve">081045 Sportegyesületek támogatása, bizottsági keret </t>
  </si>
  <si>
    <t>081045 Sportorvosi ellátás</t>
  </si>
  <si>
    <t>Intézmény/feladat</t>
  </si>
  <si>
    <t>Összeg Ft-ban</t>
  </si>
  <si>
    <t xml:space="preserve">           2.1.3. Pénzforgalomban megvalósult beruházási, felújítási feladatok</t>
  </si>
  <si>
    <t>%</t>
  </si>
  <si>
    <t xml:space="preserve"> </t>
  </si>
  <si>
    <t>Csongrád Városi Önkormányzat</t>
  </si>
  <si>
    <t>1.      Kommunális adó elengedés</t>
  </si>
  <si>
    <t>Helyi rendelet alapján, a szükséges nyilatkozatok benyújtása után</t>
  </si>
  <si>
    <t xml:space="preserve">        - 70 éven felüliek, kommunális beruházások </t>
  </si>
  <si>
    <t>        - 3 vagy több gyermeket nevelő családok esetében</t>
  </si>
  <si>
    <t xml:space="preserve">        - Egyedi méltányosság </t>
  </si>
  <si>
    <t>2.      Iparűzési adó</t>
  </si>
  <si>
    <t>Gazdasági Ellátó Szervezet</t>
  </si>
  <si>
    <t>Óvodák Igazgatósága</t>
  </si>
  <si>
    <t>Összesen:</t>
  </si>
  <si>
    <t>Csongrádi Információs Központ</t>
  </si>
  <si>
    <t>Városellátó Intézmény</t>
  </si>
  <si>
    <t>MINDÖSSZESEN:</t>
  </si>
  <si>
    <t>2.1.2 Helyi adókból megvalósult feladatok</t>
  </si>
  <si>
    <t>Tény</t>
  </si>
  <si>
    <t>Külterületi utak, karbantartás</t>
  </si>
  <si>
    <t>Állategészségügyi telep működése</t>
  </si>
  <si>
    <t>Parkfenntartás és parki eszközök : növény beszerzés stb</t>
  </si>
  <si>
    <t>Közterületi fák növényvédelme</t>
  </si>
  <si>
    <t>Balesetveszélyes fák nyesése</t>
  </si>
  <si>
    <t>Közterületi rágcsálóírtás</t>
  </si>
  <si>
    <t>Szúnyogírtás</t>
  </si>
  <si>
    <t>Szállító</t>
  </si>
  <si>
    <t>Számlaszám</t>
  </si>
  <si>
    <t>Megjegyzés</t>
  </si>
  <si>
    <t>Aszfaltburkolatú utak kátyúzása, foltszerű javítások</t>
  </si>
  <si>
    <t>KRESZ-táblák cseréje, pótlása, forgalomtechnikai eszközök beszerzése, és útburkolati jelek festése</t>
  </si>
  <si>
    <t>Medivia Kft</t>
  </si>
  <si>
    <t>Állategészségügyi telep működtetése</t>
  </si>
  <si>
    <t>Személyi juttatások</t>
  </si>
  <si>
    <t>Gyepmesteri telep fenntartásához szükséges bérek összege</t>
  </si>
  <si>
    <t>Személyi juttatások járuléka</t>
  </si>
  <si>
    <t>Bérek járulék összege</t>
  </si>
  <si>
    <t xml:space="preserve">Dologi kiadások </t>
  </si>
  <si>
    <t>Fenntartásához szükséges dologi jellegű kiadások</t>
  </si>
  <si>
    <t>Nagyné Varga Éva ev.</t>
  </si>
  <si>
    <t>Közterületi hulladék elhelyezési költsége</t>
  </si>
  <si>
    <t>2 millió Ft adóalapot meg nem haladó
vállalkozók mentessége</t>
  </si>
  <si>
    <t>terv</t>
  </si>
  <si>
    <t xml:space="preserve">011130 Önkormányzatok és önkormányzati hivatalok jogalkotó és általános igazgatási tevékenysége </t>
  </si>
  <si>
    <t>20 millió Ft adóalapot meg nem haladó vállalkozók mentessége</t>
  </si>
  <si>
    <t>érintett ingatlan/helyiség</t>
  </si>
  <si>
    <t>használó szerv</t>
  </si>
  <si>
    <t>szerződés időtartama</t>
  </si>
  <si>
    <t>térítésmentes/kedvezményes helyiséghasználat</t>
  </si>
  <si>
    <t>Számítási segédlet</t>
  </si>
  <si>
    <t>Rezsi költség</t>
  </si>
  <si>
    <t>használt m2</t>
  </si>
  <si>
    <t>óra</t>
  </si>
  <si>
    <t xml:space="preserve">minimum díj összege 
Ft </t>
  </si>
  <si>
    <t>előírt díj (bruttó)/év
Ft</t>
  </si>
  <si>
    <t xml:space="preserve">kedvezmény összege (bruttó)
Ft </t>
  </si>
  <si>
    <t>Alkalom</t>
  </si>
  <si>
    <t>Összes alkalom</t>
  </si>
  <si>
    <t>Ft/Óra/terem</t>
  </si>
  <si>
    <t>Terem</t>
  </si>
  <si>
    <t>térít-e a használó az intézményt terhelő rezsi költségből</t>
  </si>
  <si>
    <t>Szentháromság tér 8.</t>
  </si>
  <si>
    <t>Csongrádi Színtársulat*</t>
  </si>
  <si>
    <t>Klub fennállásáig</t>
  </si>
  <si>
    <t>x</t>
  </si>
  <si>
    <t>MK/8 terem</t>
  </si>
  <si>
    <t>CSŰR Broadway*</t>
  </si>
  <si>
    <t>Röpülj Páva Kör*</t>
  </si>
  <si>
    <t>László Imre Baráti Kör*</t>
  </si>
  <si>
    <t>Stéhlik Lajos Képzőművészeti Kör</t>
  </si>
  <si>
    <t>T/1</t>
  </si>
  <si>
    <t>Hagyományörző kézimunka szakkör</t>
  </si>
  <si>
    <t>Művelődési Kp-ban működő civil szervezetek:</t>
  </si>
  <si>
    <t>Egyetértés Nyugdíjas Klub</t>
  </si>
  <si>
    <t>Pedagógus Nyugdíjas Klub</t>
  </si>
  <si>
    <t xml:space="preserve">Csongrád-Bokros Árpád vezér u. 2. </t>
  </si>
  <si>
    <t>Kossuth Nyugdíjas Klub Bokros</t>
  </si>
  <si>
    <t>KÉK</t>
  </si>
  <si>
    <t>Kertbarát Klub</t>
  </si>
  <si>
    <t>Bölcső Nagycsaládosok Egyesülete</t>
  </si>
  <si>
    <t>konf.</t>
  </si>
  <si>
    <t>Csongrádi iskolák (4)</t>
  </si>
  <si>
    <t>Évi 1 alkalom
3 órás igénybevétel</t>
  </si>
  <si>
    <t>MK</t>
  </si>
  <si>
    <t>Bokrosi Művelődési Ház
Nagyterem + technika</t>
  </si>
  <si>
    <t>Iskola</t>
  </si>
  <si>
    <t>Óvoda</t>
  </si>
  <si>
    <t>Összes kedvezmény:</t>
  </si>
  <si>
    <t>Közterületi hulladék elhelyezés</t>
  </si>
  <si>
    <t>háziorvos, védőnő, 
gyermekorvos</t>
  </si>
  <si>
    <t xml:space="preserve">            adatok Ft-ban</t>
  </si>
  <si>
    <t>Húzós Banda*</t>
  </si>
  <si>
    <t>Központi, irányító szervi támogatások folyósítása</t>
  </si>
  <si>
    <t xml:space="preserve">MINDÖSSZESEN </t>
  </si>
  <si>
    <t>4. Városi Könyvtár és Információs Központ</t>
  </si>
  <si>
    <t>7. Dr. Szarka Ödön Egyesített Eü-i és Szociális Intézmény</t>
  </si>
  <si>
    <t xml:space="preserve">072111 Háziorvosi alapellátás </t>
  </si>
  <si>
    <t xml:space="preserve">056010 Komplex környezetvédelmi program támogatása </t>
  </si>
  <si>
    <t>074040 Fertőző megbetegedések megelőzése</t>
  </si>
  <si>
    <t xml:space="preserve">106020 Lakásfenntartással, lakhatással kapcsolatos ellátások </t>
  </si>
  <si>
    <t>Államháztartáson belül megelőlegezés visszafizetése</t>
  </si>
  <si>
    <t xml:space="preserve">Forgatási célú finanszírozási műveletek </t>
  </si>
  <si>
    <t>072111 Háziorvosi alapellátás</t>
  </si>
  <si>
    <t xml:space="preserve">ATMÖT </t>
  </si>
  <si>
    <t xml:space="preserve">Megnevezés  </t>
  </si>
  <si>
    <t xml:space="preserve">Járulékok </t>
  </si>
  <si>
    <t xml:space="preserve">ebből </t>
  </si>
  <si>
    <t xml:space="preserve">Kötelező </t>
  </si>
  <si>
    <t xml:space="preserve">Nem kötelező </t>
  </si>
  <si>
    <t>államigaz-gatási</t>
  </si>
  <si>
    <t xml:space="preserve">Városellátó Intézmény </t>
  </si>
  <si>
    <t xml:space="preserve">   Önkormányzati funkciók </t>
  </si>
  <si>
    <t>045160  Közutak, hidak üzemeltetése</t>
  </si>
  <si>
    <t>066020 Város és községgazdálkodás</t>
  </si>
  <si>
    <t>047120 Piac üzemeltetés</t>
  </si>
  <si>
    <t>042180 Állateü. ellátás</t>
  </si>
  <si>
    <t>051050 Veszélyes hulladék elszállítása</t>
  </si>
  <si>
    <t>066010 Zöldterület kezelés</t>
  </si>
  <si>
    <t>063020 Vízelvezetés (csapadékvíz)</t>
  </si>
  <si>
    <t>013320 Köztemető fenntartása és működtetése</t>
  </si>
  <si>
    <t>081071 Üdülő szálláshely (Körös)</t>
  </si>
  <si>
    <t>081030 Sportlétestmények működtetése</t>
  </si>
  <si>
    <t>013350 Önkormányzati vagyonnal való gazdálkodás</t>
  </si>
  <si>
    <t>GESZ</t>
  </si>
  <si>
    <t>096015 Gyermekétkeztetés köznevelési intézményekben</t>
  </si>
  <si>
    <t>104035 Gyermekétkeztetés bölcsődében</t>
  </si>
  <si>
    <t>104037 Intézményen kívüli gyermekétkeztetés (rászoruló)</t>
  </si>
  <si>
    <t>096025 Munkahelyi étkezés</t>
  </si>
  <si>
    <t>081071 Üdülő-szálláshely (TOURINFORM)</t>
  </si>
  <si>
    <t xml:space="preserve">Óvodák Igazgatósága </t>
  </si>
  <si>
    <t>091110 Óvodai nevelés</t>
  </si>
  <si>
    <t>091140 Óvodai nevelés ellátás</t>
  </si>
  <si>
    <t xml:space="preserve">Művelődési Központ és Városi Galéria </t>
  </si>
  <si>
    <t>082091 Közművelődés közösségi és társadalmi részvétel fejl</t>
  </si>
  <si>
    <t>82092 Közművelődés hagyományos közösségi kulturális 
értékek gondozása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</si>
  <si>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</si>
  <si>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</si>
  <si>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</si>
  <si>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Városi Könyvt.és Inf.Kp.és Tari László Múzeum</t>
  </si>
  <si>
    <t>082042 Könyvtári állomány gyarapítása</t>
  </si>
  <si>
    <t>082044 Könyvtári szolgáltatás</t>
  </si>
  <si>
    <t>082063 Múzeumi kiállítási tevékenység</t>
  </si>
  <si>
    <t>GESZ és int. össz:</t>
  </si>
  <si>
    <t>Alkotóház</t>
  </si>
  <si>
    <t xml:space="preserve">082030 művészeti tevékenység </t>
  </si>
  <si>
    <t xml:space="preserve">Dr. Szarka Ödön Egyesítet Eü. és Szociális Int. </t>
  </si>
  <si>
    <t>102023 Időskorúak tartós bentlakásos ellátása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</si>
  <si>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</si>
  <si>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</si>
  <si>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</si>
  <si>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</si>
  <si>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074032 Ifjúság-eü.gondozás</t>
  </si>
  <si>
    <t>074112 Háziorvosi ügyeleti ellátás</t>
  </si>
  <si>
    <t>072210 Járóbetegek gyógyító szakellátása</t>
  </si>
  <si>
    <t>072220 Járóbetegek rehabilitációs szakellátása</t>
  </si>
  <si>
    <t>104031 Gyermekek bölcsődei ellátása</t>
  </si>
  <si>
    <t>018030 Támogatási célú finanszírozási műveletek</t>
  </si>
  <si>
    <t>Piroskavárosi Szociális, Család és Gyermekjóléi Intézmény</t>
  </si>
  <si>
    <t xml:space="preserve">Kormányzati funkciók </t>
  </si>
  <si>
    <t xml:space="preserve">102023 Időskorúak tartós bentlakásos ellátása </t>
  </si>
  <si>
    <t xml:space="preserve">102024 Demens betegek tartós bentlakásos ellátása </t>
  </si>
  <si>
    <t>104242 Család- és Gyermekjóléti szolgáltatások</t>
  </si>
  <si>
    <t>104043 Család- és  Gyermekjóléti Központ</t>
  </si>
  <si>
    <t>Intézmények  összesen</t>
  </si>
  <si>
    <t>Önkormányzat feladatok</t>
  </si>
  <si>
    <t xml:space="preserve">045140 Város és elővárosi közúti személyszállítás </t>
  </si>
  <si>
    <t xml:space="preserve">074032 Ifjúsági-egészségügyi gondozás </t>
  </si>
  <si>
    <t>081045 Szabadidősport- (rekreációs sport) tevékenység és támogatás</t>
  </si>
  <si>
    <t>081061 Szabadidős park, fürdő és strandszolgáltatás (sportolók szállítása)</t>
  </si>
  <si>
    <t xml:space="preserve">083050 Televízió-műsor szolgáltatás támogatása </t>
  </si>
  <si>
    <t>084070 A fiatalok társadalmi integrációját segítő struktúra, szakmai szolgáltatások fejlsztése, működtetése</t>
  </si>
  <si>
    <t>Csongrád TV támogatása</t>
  </si>
  <si>
    <t xml:space="preserve">900060 Forgatási és befektetési célú finanszírozási műveletek </t>
  </si>
  <si>
    <t xml:space="preserve">Közmű Szolgáltató Kft. </t>
  </si>
  <si>
    <t>ATMÖT működéséhez hozzájárulás</t>
  </si>
  <si>
    <t>Esély Szociális és Gyermekjóléti Alapellátási Központ támog.</t>
  </si>
  <si>
    <t>Hivatali feladat</t>
  </si>
  <si>
    <t>Cs.V.Ö. Homokhátság Munkaszervezet Konzorcium</t>
  </si>
  <si>
    <t>098032 Nagyboldogasszony Katolikus Ált. Isk. tanulóinak kedvezményes étkeztetése, ösztöndíj program</t>
  </si>
  <si>
    <t>013210 Átfogó tervezési és statisztikai szolgáltatások</t>
  </si>
  <si>
    <t>Beruházás:</t>
  </si>
  <si>
    <t>Felújítás:</t>
  </si>
  <si>
    <t>Monitor</t>
  </si>
  <si>
    <t>Beruházások összesen:</t>
  </si>
  <si>
    <t>Összeg</t>
  </si>
  <si>
    <t>S.sz.</t>
  </si>
  <si>
    <t>összesen:</t>
  </si>
  <si>
    <t>szúnyoggyérítés</t>
  </si>
  <si>
    <t>rágcsálóírtás</t>
  </si>
  <si>
    <t>növényvédelem</t>
  </si>
  <si>
    <t>Bogármérnökség Kft.</t>
  </si>
  <si>
    <t>Dr. Szarka Ödön Egyesített Eü-i és Szociális Intézmény</t>
  </si>
  <si>
    <t>Piroskavárosi Szociális Család- és Gyermekjóléti Intézmény</t>
  </si>
  <si>
    <t>2023. évi terv
 Ft-ban</t>
  </si>
  <si>
    <t>2023. évi módosított
 Ft-ban</t>
  </si>
  <si>
    <t>2023. évi tény</t>
  </si>
  <si>
    <t>2023. évi eredeti</t>
  </si>
  <si>
    <t>Módosított</t>
  </si>
  <si>
    <t>011220 Adó-, vám- és jövedéki igazgatás</t>
  </si>
  <si>
    <t xml:space="preserve">Jó tanuló, jó sportoló </t>
  </si>
  <si>
    <t>107070 Menekültek, befogadottak ideiglenes ellátása, támogatása</t>
  </si>
  <si>
    <t>CSOTERM támogatása</t>
  </si>
  <si>
    <t>016010 Országgyűlési, önkormányzati és eu. parlamenti képviselő választáshoz kapcs. tev.</t>
  </si>
  <si>
    <t>2023. évi
 tény</t>
  </si>
  <si>
    <t>051030 Települési hulladék begyűjtése(Köztisztaság)</t>
  </si>
  <si>
    <t>013360 Más szerv részére végzett pénzügyi gazd. Tev.</t>
  </si>
  <si>
    <t>072460 Terápiás célú gyógyfürdő- és kapcsolódó szolgáltatások</t>
  </si>
  <si>
    <t xml:space="preserve">011130 Önkormányzatok és önkormányzati hivatalok jogalkotó
 és általános igazgatási tevékenysége </t>
  </si>
  <si>
    <t>013350 Az önkormányzati vagyonnal való gazdálkodással kapcs.feladatok</t>
  </si>
  <si>
    <t xml:space="preserve">041232 Start-munka program - Téli közfoglalkoztatás </t>
  </si>
  <si>
    <t>074011 Foglalkozási Eü-i ellátás</t>
  </si>
  <si>
    <t>Jó tanuló, jó sportoló</t>
  </si>
  <si>
    <t>081045 Sportorvosi elltás</t>
  </si>
  <si>
    <t xml:space="preserve">Nagyboldogasszony templom orgona felújítás </t>
  </si>
  <si>
    <t xml:space="preserve">101150 Betegséggel kapcsolatos pénzbeli ellátások, támogatások </t>
  </si>
  <si>
    <t>031030 Közterület rendjének fenntartása</t>
  </si>
  <si>
    <t>104051 Gyermekvédelmi pénzbeli és természetbeni ellátások</t>
  </si>
  <si>
    <t>105010 Munkanélküli aktív korúak ellátásai</t>
  </si>
  <si>
    <t xml:space="preserve">106020 Lakásfenntartással, lakhatással összefüggő ellátások </t>
  </si>
  <si>
    <t xml:space="preserve">                           2023. évben </t>
  </si>
  <si>
    <t>egységár 2023</t>
  </si>
  <si>
    <t>Művelődési Kp. Díszterem + technika</t>
  </si>
  <si>
    <t>Csongrádi óvodák (5)</t>
  </si>
  <si>
    <t>Csongrád-Bokros Árpád vezér u. 2.</t>
  </si>
  <si>
    <t>Bokros Mh.</t>
  </si>
  <si>
    <t>* -gal jelöltek előadásaiból átengedett jegybevételünk van vagy közreműködnek rendezvényeinken</t>
  </si>
  <si>
    <t xml:space="preserve">           2.1.4 Közvetett támogatásokat tartalmazó kimutatás 2023.</t>
  </si>
  <si>
    <t>Lekötött bankbetét</t>
  </si>
  <si>
    <t>Hajdú vízmelegítő</t>
  </si>
  <si>
    <t>Asztali számítógép</t>
  </si>
  <si>
    <t>Temető ravatalozó felújítása 2023. (nem aktivált)</t>
  </si>
  <si>
    <t>Bercsényi energetikai felújítás 2023. (nem aktivált)</t>
  </si>
  <si>
    <t>Bercsényi energetikai felújítás 2022. (nem került aktiválásra)</t>
  </si>
  <si>
    <t>Bercsényi energetikai felújítás aktivált: hűtő-fűtő klímák</t>
  </si>
  <si>
    <t>Felújítások összesen:</t>
  </si>
  <si>
    <t>Csongrádi Polgármesteri Hivatal</t>
  </si>
  <si>
    <t>018030 Támogatási célú finanszírozási műveletek (PH-nak megtérített járulék pályázat)</t>
  </si>
  <si>
    <t>092270 Szakképző iskolai tanulók szakmai gyakorlati oktatása</t>
  </si>
  <si>
    <t>041233 Közfoglalkoztatás</t>
  </si>
  <si>
    <t>091120 Sajátos nevelési igényű gyermekek</t>
  </si>
  <si>
    <t>082094 Közművelődés kulturális alapú gazdaságfejlesztés</t>
  </si>
  <si>
    <t>086030 Nemzetközi kulturális együttműködés</t>
  </si>
  <si>
    <t>082061 Múzeumi gyűjteményi tevékenység</t>
  </si>
  <si>
    <t>Művelődési Központ</t>
  </si>
  <si>
    <t>JBL partybox</t>
  </si>
  <si>
    <t>Villa épületben központi fűtés és gázvezeték felújítás</t>
  </si>
  <si>
    <t>8. Piroskavárosi Szociális, Család- és Gyermekjóléti Intézmény</t>
  </si>
  <si>
    <t xml:space="preserve">074054 Tkomplex egészségfejlesztő, prevenciós programok </t>
  </si>
  <si>
    <t>Klímaberendezés 6 db</t>
  </si>
  <si>
    <t>Kaputelefon szett</t>
  </si>
  <si>
    <t>Lézernyomtató</t>
  </si>
  <si>
    <t>Elöltöltős mosógép</t>
  </si>
  <si>
    <t>Szűrőaudiométer</t>
  </si>
  <si>
    <t>Beruházás összesen:</t>
  </si>
  <si>
    <t>Terasz felújítás Templom u. bölcsőde</t>
  </si>
  <si>
    <t>Udvar felújítás Templom u. bölcsőde</t>
  </si>
  <si>
    <t>Épület felújítás Vasút u. 92. (födém és homlokzat szigetelés)</t>
  </si>
  <si>
    <t>086090 Egyéb szabadidős szolgáltatás</t>
  </si>
  <si>
    <t>Hűtőszekrény</t>
  </si>
  <si>
    <t>Zöldségszeletelő és sajtreszelő</t>
  </si>
  <si>
    <t>Polár klíma 4 db</t>
  </si>
  <si>
    <t>Nyílászáró csere</t>
  </si>
  <si>
    <t>Homlokzat szigetelés</t>
  </si>
  <si>
    <t>Konvektorok</t>
  </si>
  <si>
    <t>Mídea klíma 3,5 kW</t>
  </si>
  <si>
    <t>Konyhai szeletelőgép</t>
  </si>
  <si>
    <t>Bútorok, szőnyegek, párnák</t>
  </si>
  <si>
    <t>Iróasztal 2 db</t>
  </si>
  <si>
    <t>Split Klíma 3,5 KW</t>
  </si>
  <si>
    <t>041237 Közfoglalkoztatás mintaprogram</t>
  </si>
  <si>
    <t>Településrendezési eszközök elkészítése</t>
  </si>
  <si>
    <t>Kézilabda munkacsarnok szennyvízbekötés - szennyvízhálózat</t>
  </si>
  <si>
    <t>Csongrád-Bokros-bokros park zöldfelületi terv</t>
  </si>
  <si>
    <t xml:space="preserve">Kétágú utca csapadékvíz elvezető </t>
  </si>
  <si>
    <t xml:space="preserve">ASUS VivoBook S15 OLED S513EA-L 13146 </t>
  </si>
  <si>
    <t>Midea klímaber. MGP2X-12-SP Xtreme Save Pro</t>
  </si>
  <si>
    <t>Candy FIDC N502 beépíthető sütő 2 db</t>
  </si>
  <si>
    <t>Ipari Park területén 20 kV-os légvezeték kiváltása</t>
  </si>
  <si>
    <t>Rév I. utca burkolat felújítás</t>
  </si>
  <si>
    <t>Fő utca 17-21. sz. ingatlan előtt várakozóhely kialakítása</t>
  </si>
  <si>
    <t xml:space="preserve">Templom u. óvoda fém kapu </t>
  </si>
  <si>
    <t xml:space="preserve">2 db tűzcsap telepítése Csongrád Kis-Tisza u. 4924 hrsz </t>
  </si>
  <si>
    <t>Körös-toroki üdülőter. szabadtereinek, váll. udvar terv</t>
  </si>
  <si>
    <t>Kézilabdacsarnok oltóvíz-intenzitás bizt. tűzvéd. eng.</t>
  </si>
  <si>
    <t>Galéria ablakcsere</t>
  </si>
  <si>
    <t>Gree klíma</t>
  </si>
  <si>
    <t>Informatikai eszközök</t>
  </si>
  <si>
    <t>Router</t>
  </si>
  <si>
    <t>Not Acer A515-56G-59RB tárgyaló</t>
  </si>
  <si>
    <t xml:space="preserve">Monitor </t>
  </si>
  <si>
    <t>STIHL FS56 motoros fűkasza</t>
  </si>
  <si>
    <t>Sport u. gyalogút, sétány kialakítása</t>
  </si>
  <si>
    <t>Attila u. körforg. átalak. kiviteli tervdok</t>
  </si>
  <si>
    <t>Kézilabda Munkacsarnok ivóvízbekötés - ivóvízhálózat</t>
  </si>
  <si>
    <t>0505/125 hrsz MARS Mo. Kft. kamionparkoló</t>
  </si>
  <si>
    <t>SWR MS Macrium server edition</t>
  </si>
  <si>
    <t>Átfogó tervezési és statisztikai szolgáltatások</t>
  </si>
  <si>
    <t>Futballpálya felújítás támogatás</t>
  </si>
  <si>
    <t>Központi városrész rehab. Közvilágítási kivit.terv</t>
  </si>
  <si>
    <t>Faragó kripta felújítás pótmunka</t>
  </si>
  <si>
    <t>PH irattár felújítás</t>
  </si>
  <si>
    <t>Fő utca 3. ereszcsatorna csere, tető felújítás</t>
  </si>
  <si>
    <t>Tompa M. utca 14/1 fásszín készítés</t>
  </si>
  <si>
    <t>PH udvari épület faljavítás, NAV irodahelyiség előtető készítés</t>
  </si>
  <si>
    <t>Könyvtár energetikai korszerűsítés tervdok.</t>
  </si>
  <si>
    <t>Könyvtár műanyag nyílászárócsere belső udvar felől</t>
  </si>
  <si>
    <t>PH kazánház gépészeti terv</t>
  </si>
  <si>
    <t>Galéria bejárati nyílászáró csere műa.</t>
  </si>
  <si>
    <t>Művelődési Központ udvar megújítás tervdok.</t>
  </si>
  <si>
    <t>Művelődési Központ bemutató tér belsőépítészeti tervei</t>
  </si>
  <si>
    <t>HMKE napelemes rendszer kiviteli terv készítése</t>
  </si>
  <si>
    <t>Szabadstrand kiszolgáló épület építési tervdok.</t>
  </si>
  <si>
    <t>Bökényi óvoda radiátorcsere gépészeti tervek elkész.</t>
  </si>
  <si>
    <t>Könyvtár udavarának geodéziai felmérése</t>
  </si>
  <si>
    <t>Havaria építési rekonsrukció</t>
  </si>
  <si>
    <t>Fejlesztési hitel tőke törlesztés</t>
  </si>
  <si>
    <t>Homokföveny Szoc.Szöv. Defibrilátorra átadott pe.</t>
  </si>
  <si>
    <t>Sportcsarnok tisztasági festése (Sághy M.)</t>
  </si>
  <si>
    <t>Hangszóró</t>
  </si>
  <si>
    <t>Switch</t>
  </si>
  <si>
    <t>Botmixer</t>
  </si>
  <si>
    <t>Badella</t>
  </si>
  <si>
    <t>Konzervnyitó</t>
  </si>
  <si>
    <t>Számítógép</t>
  </si>
  <si>
    <t>Rozsdamentes edények</t>
  </si>
  <si>
    <t>Mosogatószer adagoló</t>
  </si>
  <si>
    <t>Irodaszékek</t>
  </si>
  <si>
    <t xml:space="preserve">Klímák </t>
  </si>
  <si>
    <t>Asztalok székek</t>
  </si>
  <si>
    <t>Asztali telefon</t>
  </si>
  <si>
    <t>Mosogatógépek</t>
  </si>
  <si>
    <t>Tálalószekrény</t>
  </si>
  <si>
    <t>Talicska</t>
  </si>
  <si>
    <t>Mászóháló</t>
  </si>
  <si>
    <t>Rámpakötél</t>
  </si>
  <si>
    <t>Klímák</t>
  </si>
  <si>
    <t>Vízmelegítő</t>
  </si>
  <si>
    <t>Klíma</t>
  </si>
  <si>
    <t>Hosszabbító</t>
  </si>
  <si>
    <t>Szőnyegtisztítógép</t>
  </si>
  <si>
    <t>Porszívó</t>
  </si>
  <si>
    <t>Óvodai fektető</t>
  </si>
  <si>
    <t>Postaláda</t>
  </si>
  <si>
    <t>Játékok</t>
  </si>
  <si>
    <t>Vasaló</t>
  </si>
  <si>
    <t>Mosógép</t>
  </si>
  <si>
    <t>Kábeldob</t>
  </si>
  <si>
    <t>Laptop</t>
  </si>
  <si>
    <t>Akkus fúró</t>
  </si>
  <si>
    <t>Gőzállomás</t>
  </si>
  <si>
    <t>Létra</t>
  </si>
  <si>
    <t>Nyomtató</t>
  </si>
  <si>
    <t>Takarítógép</t>
  </si>
  <si>
    <t>Takarító kocsi</t>
  </si>
  <si>
    <t>Szekrények</t>
  </si>
  <si>
    <t>Lábtörlő</t>
  </si>
  <si>
    <t>Asztalok</t>
  </si>
  <si>
    <t>Not hp</t>
  </si>
  <si>
    <t>Függönyök</t>
  </si>
  <si>
    <t>Asztal, szék</t>
  </si>
  <si>
    <t>Székek</t>
  </si>
  <si>
    <t>Forgószék</t>
  </si>
  <si>
    <t>Kávéfőző</t>
  </si>
  <si>
    <t>Futóbicikli</t>
  </si>
  <si>
    <t>Kerti kocsi</t>
  </si>
  <si>
    <t>Hűtő</t>
  </si>
  <si>
    <t>Szappanadagoló</t>
  </si>
  <si>
    <t>Esővíztároló</t>
  </si>
  <si>
    <t>Fektető, székek</t>
  </si>
  <si>
    <t>Vérnyomásmérő</t>
  </si>
  <si>
    <t>Kärher mop</t>
  </si>
  <si>
    <t>Tricikli</t>
  </si>
  <si>
    <t>Hangszórók</t>
  </si>
  <si>
    <t>Bútor garnitúra</t>
  </si>
  <si>
    <t>Szőnyeg</t>
  </si>
  <si>
    <t>Asztalok, székek</t>
  </si>
  <si>
    <t>Poroltó</t>
  </si>
  <si>
    <t>Szőnyegtisztító</t>
  </si>
  <si>
    <t>Gáztűzhely</t>
  </si>
  <si>
    <t>Kerti házikó</t>
  </si>
  <si>
    <t>Ivókút</t>
  </si>
  <si>
    <t>Eséscsillapító</t>
  </si>
  <si>
    <t>Libikóka</t>
  </si>
  <si>
    <t xml:space="preserve">Fűtés korszerűsítés Templom u. </t>
  </si>
  <si>
    <t>Külső adathordozó</t>
  </si>
  <si>
    <t>Könyvek</t>
  </si>
  <si>
    <t>Napvitorla</t>
  </si>
  <si>
    <t>Tűzoltó készülék</t>
  </si>
  <si>
    <t>Csillár</t>
  </si>
  <si>
    <t>Párátlanító</t>
  </si>
  <si>
    <t>Kabáttartó</t>
  </si>
  <si>
    <t>Könyvespolc</t>
  </si>
  <si>
    <t>Asztal</t>
  </si>
  <si>
    <t>Múzeum oromfal felújítás</t>
  </si>
  <si>
    <t>Viselet</t>
  </si>
  <si>
    <t>Tv</t>
  </si>
  <si>
    <t>Lámpa</t>
  </si>
  <si>
    <t>Poroltó készülék</t>
  </si>
  <si>
    <t>Ssd</t>
  </si>
  <si>
    <t>Szivárgó építés Ék u. 18</t>
  </si>
  <si>
    <t>Szolgálati lakás tető javítás</t>
  </si>
  <si>
    <t>Homlokzat javítás</t>
  </si>
  <si>
    <t>Energetika ajtó, ablak csere</t>
  </si>
  <si>
    <t>Fűtés korszerűsítés, villanybojler csere, gazd. épület tetőfelúj.)</t>
  </si>
  <si>
    <t>Lakossági járdaépítés</t>
  </si>
  <si>
    <t>Ipari Park víz- és szennyvíz hálózat bővítés</t>
  </si>
  <si>
    <t>Templom u. 4-8. bölcsőde, óvoda termálközmű hálózat bővítésének terve</t>
  </si>
  <si>
    <t>Vizilabda sportmedence fedés eng. terv készítése</t>
  </si>
  <si>
    <t>Jókai M. utca 3/1. önk.lakás felújítás</t>
  </si>
  <si>
    <t>Orgona u. 16. 4/11. fürdőszoba felújítás</t>
  </si>
  <si>
    <t>Templom u. óvoda nagykapu bejáró betonozás</t>
  </si>
  <si>
    <t xml:space="preserve">Attila u. - Móra Ferenc u. körforgalmi csomópont átalakítás </t>
  </si>
  <si>
    <t>Iskola u. 2. műanyag nyílászárók cseréje</t>
  </si>
  <si>
    <t>Művelődési Kp. szabadterek funkcióbővítő átalak.környezetrend.tervdok.</t>
  </si>
  <si>
    <t>Ék u. 18. műemlék statikai megerősítése</t>
  </si>
  <si>
    <t>Belterületi utak kátyúzási munkái</t>
  </si>
  <si>
    <t>Borovi fenyőgerenda belvárosi házak lámpaoszlopaihoz</t>
  </si>
  <si>
    <t>Csongrád közig.területét érintő közvilágítási  rendsz. korszer. terv</t>
  </si>
  <si>
    <t xml:space="preserve">Körös-torok gyermektábor épület kerékpáros pihenő, kölcsönző </t>
  </si>
  <si>
    <t>Városi Galéria nyílászáró korszer. és akadályment. szakértői k</t>
  </si>
  <si>
    <t>Templom u. óvoda radiátorcsere gépészeti tervek elkész.</t>
  </si>
  <si>
    <t>Szentesi út, Hunyadi tér, Szentháromság tér, Fő u., Dob.u., Kereszt u.</t>
  </si>
  <si>
    <t>Építészeti terv a műemlék halászházak megerősítéséhez</t>
  </si>
  <si>
    <t>Öregvár u.56 .tetőjav., külső homlokzat jav.</t>
  </si>
  <si>
    <t>Padlásfödém szigetelő Ursa DF39 üveggyapot 10/5 cm</t>
  </si>
  <si>
    <t>Fő u. 26. hátsó tetőrész tetőfedés, kieg. munkák</t>
  </si>
  <si>
    <t>Könyvtár,Tari L. múzeum, Szentháromság tér 12. hmke tervdok.</t>
  </si>
  <si>
    <t xml:space="preserve">Öregvár u. 57/A.ép.felúj. terv. </t>
  </si>
  <si>
    <t>Öregvár u. 54. épület felúj. terv</t>
  </si>
  <si>
    <t>Öregvár u. 45. épület felúj. terv</t>
  </si>
  <si>
    <t>Csongrád, Zöldkert u. 2. 3/2. lakás felújítás</t>
  </si>
  <si>
    <t>Önk. lakásban lakók felújításai</t>
  </si>
  <si>
    <t>Első lakáshoz jutás kölcsön, támogatás</t>
  </si>
  <si>
    <t>Piroskavárosi Szoc. Kft. felhalm. átadott pe.</t>
  </si>
  <si>
    <t>2.1.5. Az önkormányzat által adott közvetett támogatások az érvényben levő hosszabb távra szóló szerződések alapján  2023.</t>
  </si>
  <si>
    <t>KRESZ-táblák cseréje, pótlása, forgalomtechnikai eszközök beszerzése, Útburkolati jelek festése</t>
  </si>
  <si>
    <t>Csapadékvíz csatorna fenntartás, belvízvédelem</t>
  </si>
  <si>
    <t>összesen</t>
  </si>
  <si>
    <t>Kiegyenlítés dátuma</t>
  </si>
  <si>
    <t>Összeg (Ft)</t>
  </si>
  <si>
    <t>Úttal kapcsolatos munkálatok a helyi adók terhére felhasznált szakmai anyag</t>
  </si>
  <si>
    <t>dolomit, egyéb anyag</t>
  </si>
  <si>
    <t>Medivia Kft.</t>
  </si>
  <si>
    <t>1532/2023</t>
  </si>
  <si>
    <t>tájékoztatást adó tábla</t>
  </si>
  <si>
    <t>167/2023</t>
  </si>
  <si>
    <t>utca névtábla, kiegészítő táblák, tiltalmi táblák</t>
  </si>
  <si>
    <t>1310/2023</t>
  </si>
  <si>
    <t xml:space="preserve">behajtási tábla, veszélyt jelző tábla </t>
  </si>
  <si>
    <t>1309/2023</t>
  </si>
  <si>
    <t>hígító, festékek</t>
  </si>
  <si>
    <t>1104/2023</t>
  </si>
  <si>
    <t>útfestés</t>
  </si>
  <si>
    <t>1072/2023</t>
  </si>
  <si>
    <t>oldószer, hígító</t>
  </si>
  <si>
    <t>Szűcs Tibor ev.</t>
  </si>
  <si>
    <t>SZ / 2023-000619</t>
  </si>
  <si>
    <t>SZD / 2023-000585</t>
  </si>
  <si>
    <t>utca tábla</t>
  </si>
  <si>
    <t>SZD/2023-000537</t>
  </si>
  <si>
    <t>adat tábla</t>
  </si>
  <si>
    <t>SZD/2023-000479</t>
  </si>
  <si>
    <t>tájékoztató tábla</t>
  </si>
  <si>
    <t>SZD/2023-00399</t>
  </si>
  <si>
    <t>közúti jelzőtábla</t>
  </si>
  <si>
    <t>SZD/2023-000186</t>
  </si>
  <si>
    <t>tájékoztató tábla- Nagy posta elé parkolási idejét módosító tábla</t>
  </si>
  <si>
    <t>SZD/2023-000029</t>
  </si>
  <si>
    <t>KOVI-Növénypatika Kft</t>
  </si>
  <si>
    <t>KVNVN-2023-689</t>
  </si>
  <si>
    <t>gyomírtás temető, köztelület</t>
  </si>
  <si>
    <t>KVNVN-2023-688</t>
  </si>
  <si>
    <t>kerékpárút gyomírtózás</t>
  </si>
  <si>
    <t>KVNVN-2023-676</t>
  </si>
  <si>
    <t xml:space="preserve">csapcsatlakozó, shade-fix, proplant, fekete fólia </t>
  </si>
  <si>
    <t>KVNVN-2023-677</t>
  </si>
  <si>
    <t>calcium-klorid</t>
  </si>
  <si>
    <t>KVNVN-2023-426</t>
  </si>
  <si>
    <t>totális gyomírtó, rovarölő</t>
  </si>
  <si>
    <t>KVNVN-2023-425</t>
  </si>
  <si>
    <t>KVNVN-2023-275</t>
  </si>
  <si>
    <t>cirokseprű, gumikesztyű, permetező, proplant</t>
  </si>
  <si>
    <t>Agro-Gyep Kft.</t>
  </si>
  <si>
    <t>VGPLT-2023-61</t>
  </si>
  <si>
    <t>fűnyírás</t>
  </si>
  <si>
    <t>VGPLT-2023-48</t>
  </si>
  <si>
    <t>városi fűnyírás</t>
  </si>
  <si>
    <t>VGPLT-2023-37</t>
  </si>
  <si>
    <t>VGPLT-2023-25</t>
  </si>
  <si>
    <t>VGPLT-2023-18</t>
  </si>
  <si>
    <t>város fűnyírás</t>
  </si>
  <si>
    <t>VGPLT-2023-12</t>
  </si>
  <si>
    <t>Kováts Zoltán</t>
  </si>
  <si>
    <t>KZ-2023-7</t>
  </si>
  <si>
    <t>zöldterület kezelés</t>
  </si>
  <si>
    <t>KZ-2023-6</t>
  </si>
  <si>
    <t>KZ-2023-5</t>
  </si>
  <si>
    <t>KZ-2023-4</t>
  </si>
  <si>
    <t>zöldterület-kezelés</t>
  </si>
  <si>
    <t>KZ-2023-3</t>
  </si>
  <si>
    <t>KZ-2023-1</t>
  </si>
  <si>
    <t>Floretum Kft.</t>
  </si>
  <si>
    <t>FL2110/2023</t>
  </si>
  <si>
    <t>virág</t>
  </si>
  <si>
    <t>FL2061/2023</t>
  </si>
  <si>
    <t>FL684/2023</t>
  </si>
  <si>
    <t>FL1358/2023</t>
  </si>
  <si>
    <t>virágok</t>
  </si>
  <si>
    <t>FL1468/2023</t>
  </si>
  <si>
    <t>Vígh Csaba</t>
  </si>
  <si>
    <t>IN4SA3883657</t>
  </si>
  <si>
    <t>NJ6SA6267950</t>
  </si>
  <si>
    <t xml:space="preserve">palánták - begonia stb </t>
  </si>
  <si>
    <t>Bogármérnökség KFT.</t>
  </si>
  <si>
    <t>BOGAR-2023-865</t>
  </si>
  <si>
    <t>BOGAR-2023-800</t>
  </si>
  <si>
    <t>földi biológiai csípőszúnyog- lárva írtás</t>
  </si>
  <si>
    <t>BOGAR-2023-758</t>
  </si>
  <si>
    <t>FÖLDI szúnyoggyérítés</t>
  </si>
  <si>
    <t>BOGAR-2023-715</t>
  </si>
  <si>
    <t>BOGAR-2023-679</t>
  </si>
  <si>
    <t>földi bilógiai szúnyoggyérítés</t>
  </si>
  <si>
    <t>BOGAR-2023-635</t>
  </si>
  <si>
    <t>földi, szúnyoggyérítés</t>
  </si>
  <si>
    <t>BOGAR-2023-478</t>
  </si>
  <si>
    <t xml:space="preserve">földi biológiai csípőszűnyog-lárva írtás </t>
  </si>
  <si>
    <t>BOGAR-2023-454</t>
  </si>
  <si>
    <t>Földi biológiai csípőszúnyog- lárva</t>
  </si>
  <si>
    <t>BOGAR-2023-448</t>
  </si>
  <si>
    <t>szúnyoggyérítés-földi biológiai lárva gyérítés</t>
  </si>
  <si>
    <t>WSCSSA9327236</t>
  </si>
  <si>
    <t>WSCSA9327213</t>
  </si>
  <si>
    <t xml:space="preserve">rágcsálóírtás </t>
  </si>
  <si>
    <t>BTESA0479350</t>
  </si>
  <si>
    <t>BTESA0479324</t>
  </si>
  <si>
    <t>WRCSA9419090</t>
  </si>
  <si>
    <t>WRCSA9419059</t>
  </si>
  <si>
    <t>WRCSA9419058</t>
  </si>
  <si>
    <t>WRCSA8828889</t>
  </si>
  <si>
    <t>CS-9311</t>
  </si>
  <si>
    <t>egyéb biológiai hulladék</t>
  </si>
  <si>
    <t>CS-9185</t>
  </si>
  <si>
    <t>egyéb hulladék 2023.április</t>
  </si>
  <si>
    <t>Cs-9126</t>
  </si>
  <si>
    <t>egyéb hulladék 2023.03</t>
  </si>
  <si>
    <t>CS-9146</t>
  </si>
  <si>
    <t>egyéb települési hulladék</t>
  </si>
  <si>
    <t>KVNVN-2023-680</t>
  </si>
  <si>
    <t>tuskómarás</t>
  </si>
  <si>
    <t>Bodor János</t>
  </si>
  <si>
    <t>BJ-2023-4</t>
  </si>
  <si>
    <t>favágás</t>
  </si>
  <si>
    <t>BOGAR-2023-1027</t>
  </si>
  <si>
    <t>Parkfenntartás és parki eszközök:növény beszerz.stb</t>
  </si>
  <si>
    <t>Csongrádi Víz- és Kommunális 
Szolgáltató Nonprofit Kft.</t>
  </si>
  <si>
    <t>Csongrádi Víz- és Kommunális
Szolgáltató Nonprofit Kft.</t>
  </si>
  <si>
    <t>Aszfaltburkolati utak, kátyúzás, foltszerű javítások, útkez. költségei</t>
  </si>
  <si>
    <t xml:space="preserve">                                                    Adatok Ft-ban</t>
  </si>
  <si>
    <t>kötél, bilincs, gyorskötegelő, kapa, fólia, kesztyű, tisztítószer, virágmag</t>
  </si>
  <si>
    <t>Aljzatbeton készítés Bercsényi</t>
  </si>
  <si>
    <t>Belterületi járdák felújít.kivitelezési munkák</t>
  </si>
  <si>
    <t>Körös-torok gyermektábor épület kerékpáros pihenő, kölcsönző</t>
  </si>
  <si>
    <t>Csongrádi óvodák fejlesztéséhez kapcs. környezetrend.tervek</t>
  </si>
  <si>
    <t>Rév István u. 1. 1642/7 hrsz. ingatlant érintő bekötő út kialak.</t>
  </si>
  <si>
    <t>Fő u.- Arany J. u. - Vég u. l. csomópont jelzőlámpás csomópont k.</t>
  </si>
  <si>
    <t>Szent Rókus tér 6. plébánia megsüllyedt falszakasz helyreállít.</t>
  </si>
  <si>
    <t>Ajtócsere Fő utca 2-4. 3/59.</t>
  </si>
  <si>
    <t>Ajtócsere Fő utca 2-4. 4/64</t>
  </si>
  <si>
    <t>hrsz: 662/1 alatt létesítendő kompl. geoterm. közműrendsz.</t>
  </si>
  <si>
    <t>Tetőhéjazat csere Bethlen G.u.13/2.</t>
  </si>
  <si>
    <t>Központi városrész rehab. Kertépítési kiviteli terv</t>
  </si>
</sst>
</file>

<file path=xl/styles.xml><?xml version="1.0" encoding="utf-8"?>
<styleSheet xmlns="http://schemas.openxmlformats.org/spreadsheetml/2006/main">
  <numFmts count="6">
    <numFmt numFmtId="43" formatCode="_-* #,##0.00\ _F_t_-;\-* #,##0.00\ _F_t_-;_-* &quot;-&quot;??\ _F_t_-;_-@_-"/>
    <numFmt numFmtId="164" formatCode="_-* #,##0\ _F_t_-;\-* #,##0\ _F_t_-;_-* &quot;-&quot;??\ _F_t_-;_-@_-"/>
    <numFmt numFmtId="165" formatCode="yyyy\.mm\.dd\."/>
    <numFmt numFmtId="166" formatCode="#,##0;[Red]\-#,##0"/>
    <numFmt numFmtId="167" formatCode="_-* #,##0\ _F_t_-;\-* #,##0\ _F_t_-;_-* &quot;-&quot;??\ _F_t_-;_-@"/>
    <numFmt numFmtId="168" formatCode="0.0%"/>
  </numFmts>
  <fonts count="50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Arial CE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rgb="FF000000"/>
      <name val="Tahoma"/>
      <family val="2"/>
      <charset val="238"/>
    </font>
    <font>
      <b/>
      <sz val="11"/>
      <name val="Arial CE"/>
      <charset val="238"/>
    </font>
    <font>
      <sz val="9"/>
      <name val="Tahoma"/>
      <family val="2"/>
      <charset val="238"/>
    </font>
    <font>
      <b/>
      <sz val="12"/>
      <name val="Arial CE"/>
      <charset val="238"/>
    </font>
    <font>
      <sz val="9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sz val="12"/>
      <name val="Arial CE"/>
      <charset val="238"/>
    </font>
    <font>
      <sz val="12"/>
      <name val="Times New Roman"/>
      <family val="1"/>
    </font>
    <font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name val="Times "/>
      <charset val="238"/>
    </font>
    <font>
      <sz val="11"/>
      <color theme="1"/>
      <name val="Times New Roman"/>
      <family val="1"/>
      <charset val="238"/>
    </font>
    <font>
      <sz val="9"/>
      <name val="Arial CE"/>
      <charset val="238"/>
    </font>
    <font>
      <b/>
      <sz val="11.5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5">
    <xf numFmtId="0" fontId="0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81">
    <xf numFmtId="0" fontId="0" fillId="0" borderId="0" xfId="0"/>
    <xf numFmtId="1" fontId="3" fillId="0" borderId="2" xfId="0" applyNumberFormat="1" applyFont="1" applyFill="1" applyBorder="1"/>
    <xf numFmtId="1" fontId="4" fillId="2" borderId="2" xfId="0" applyNumberFormat="1" applyFont="1" applyFill="1" applyBorder="1" applyAlignment="1">
      <alignment vertical="center"/>
    </xf>
    <xf numFmtId="1" fontId="2" fillId="2" borderId="2" xfId="0" applyNumberFormat="1" applyFont="1" applyFill="1" applyBorder="1" applyAlignment="1">
      <alignment vertical="center"/>
    </xf>
    <xf numFmtId="1" fontId="3" fillId="2" borderId="2" xfId="0" applyNumberFormat="1" applyFont="1" applyFill="1" applyBorder="1" applyAlignment="1">
      <alignment vertical="center"/>
    </xf>
    <xf numFmtId="1" fontId="6" fillId="2" borderId="2" xfId="0" applyNumberFormat="1" applyFont="1" applyFill="1" applyBorder="1" applyAlignment="1">
      <alignment vertical="center"/>
    </xf>
    <xf numFmtId="1" fontId="8" fillId="2" borderId="2" xfId="0" applyNumberFormat="1" applyFont="1" applyFill="1" applyBorder="1"/>
    <xf numFmtId="1" fontId="3" fillId="2" borderId="2" xfId="0" applyNumberFormat="1" applyFont="1" applyFill="1" applyBorder="1"/>
    <xf numFmtId="1" fontId="2" fillId="2" borderId="2" xfId="0" applyNumberFormat="1" applyFont="1" applyFill="1" applyBorder="1"/>
    <xf numFmtId="1" fontId="10" fillId="2" borderId="2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vertical="center"/>
    </xf>
    <xf numFmtId="49" fontId="10" fillId="0" borderId="1" xfId="0" applyNumberFormat="1" applyFont="1" applyBorder="1"/>
    <xf numFmtId="49" fontId="9" fillId="0" borderId="1" xfId="0" applyNumberFormat="1" applyFont="1" applyBorder="1"/>
    <xf numFmtId="1" fontId="9" fillId="0" borderId="2" xfId="0" applyNumberFormat="1" applyFont="1" applyBorder="1"/>
    <xf numFmtId="49" fontId="9" fillId="0" borderId="1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8" fillId="0" borderId="2" xfId="0" applyNumberFormat="1" applyFont="1" applyBorder="1"/>
    <xf numFmtId="49" fontId="13" fillId="0" borderId="1" xfId="0" applyNumberFormat="1" applyFont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1" fontId="10" fillId="0" borderId="2" xfId="0" applyNumberFormat="1" applyFont="1" applyBorder="1" applyAlignment="1">
      <alignment horizontal="center" vertical="center"/>
    </xf>
    <xf numFmtId="49" fontId="8" fillId="0" borderId="1" xfId="0" applyNumberFormat="1" applyFont="1" applyBorder="1"/>
    <xf numFmtId="1" fontId="7" fillId="0" borderId="2" xfId="0" applyNumberFormat="1" applyFont="1" applyBorder="1" applyAlignment="1">
      <alignment horizontal="left"/>
    </xf>
    <xf numFmtId="49" fontId="13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left"/>
    </xf>
    <xf numFmtId="1" fontId="7" fillId="0" borderId="2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horizontal="center" vertical="center"/>
    </xf>
    <xf numFmtId="49" fontId="8" fillId="0" borderId="4" xfId="0" applyNumberFormat="1" applyFont="1" applyBorder="1"/>
    <xf numFmtId="1" fontId="7" fillId="0" borderId="3" xfId="0" applyNumberFormat="1" applyFont="1" applyBorder="1"/>
    <xf numFmtId="1" fontId="7" fillId="0" borderId="2" xfId="0" applyNumberFormat="1" applyFont="1" applyBorder="1"/>
    <xf numFmtId="49" fontId="7" fillId="0" borderId="1" xfId="0" applyNumberFormat="1" applyFont="1" applyBorder="1"/>
    <xf numFmtId="49" fontId="7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/>
    </xf>
    <xf numFmtId="1" fontId="7" fillId="0" borderId="5" xfId="0" applyNumberFormat="1" applyFont="1" applyBorder="1"/>
    <xf numFmtId="49" fontId="10" fillId="0" borderId="1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vertical="center"/>
    </xf>
    <xf numFmtId="0" fontId="0" fillId="0" borderId="2" xfId="0" applyBorder="1"/>
    <xf numFmtId="0" fontId="0" fillId="0" borderId="7" xfId="0" applyBorder="1"/>
    <xf numFmtId="1" fontId="12" fillId="0" borderId="3" xfId="0" applyNumberFormat="1" applyFont="1" applyBorder="1" applyAlignment="1">
      <alignment vertical="center"/>
    </xf>
    <xf numFmtId="1" fontId="9" fillId="0" borderId="3" xfId="0" applyNumberFormat="1" applyFont="1" applyBorder="1"/>
    <xf numFmtId="1" fontId="9" fillId="0" borderId="3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left"/>
    </xf>
    <xf numFmtId="1" fontId="8" fillId="0" borderId="3" xfId="0" applyNumberFormat="1" applyFont="1" applyBorder="1"/>
    <xf numFmtId="1" fontId="10" fillId="0" borderId="3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left"/>
    </xf>
    <xf numFmtId="1" fontId="14" fillId="0" borderId="3" xfId="0" applyNumberFormat="1" applyFont="1" applyBorder="1"/>
    <xf numFmtId="0" fontId="8" fillId="0" borderId="0" xfId="9" applyFont="1" applyFill="1" applyBorder="1" applyAlignment="1">
      <alignment horizontal="center" vertical="center" wrapText="1"/>
    </xf>
    <xf numFmtId="0" fontId="7" fillId="0" borderId="20" xfId="9" applyFont="1" applyFill="1" applyBorder="1" applyAlignment="1">
      <alignment horizontal="center" vertical="center" wrapText="1"/>
    </xf>
    <xf numFmtId="0" fontId="7" fillId="0" borderId="2" xfId="9" applyFont="1" applyFill="1" applyBorder="1" applyAlignment="1">
      <alignment horizontal="left" vertical="center" wrapText="1"/>
    </xf>
    <xf numFmtId="0" fontId="9" fillId="0" borderId="2" xfId="9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horizontal="center" vertical="center" wrapText="1"/>
    </xf>
    <xf numFmtId="3" fontId="7" fillId="0" borderId="2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>
      <alignment horizontal="left" vertical="center" wrapText="1"/>
    </xf>
    <xf numFmtId="3" fontId="7" fillId="0" borderId="0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>
      <alignment horizontal="center" vertical="center" wrapText="1"/>
    </xf>
    <xf numFmtId="0" fontId="22" fillId="0" borderId="2" xfId="9" applyFont="1" applyFill="1" applyBorder="1" applyAlignment="1">
      <alignment horizontal="center" vertical="center" wrapText="1"/>
    </xf>
    <xf numFmtId="3" fontId="22" fillId="0" borderId="2" xfId="9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5" fillId="0" borderId="2" xfId="0" applyFont="1" applyBorder="1" applyAlignment="1">
      <alignment horizontal="center"/>
    </xf>
    <xf numFmtId="0" fontId="19" fillId="3" borderId="0" xfId="0" applyFont="1" applyFill="1"/>
    <xf numFmtId="0" fontId="27" fillId="2" borderId="2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19" fillId="2" borderId="2" xfId="0" applyFont="1" applyFill="1" applyBorder="1"/>
    <xf numFmtId="0" fontId="26" fillId="2" borderId="2" xfId="0" applyFont="1" applyFill="1" applyBorder="1" applyAlignment="1">
      <alignment horizontal="left"/>
    </xf>
    <xf numFmtId="0" fontId="26" fillId="2" borderId="2" xfId="0" applyFont="1" applyFill="1" applyBorder="1" applyAlignment="1">
      <alignment horizontal="center"/>
    </xf>
    <xf numFmtId="0" fontId="27" fillId="2" borderId="2" xfId="0" applyFont="1" applyFill="1" applyBorder="1" applyAlignment="1">
      <alignment horizontal="left"/>
    </xf>
    <xf numFmtId="14" fontId="0" fillId="0" borderId="2" xfId="0" applyNumberFormat="1" applyBorder="1"/>
    <xf numFmtId="0" fontId="19" fillId="4" borderId="0" xfId="0" applyFont="1" applyFill="1"/>
    <xf numFmtId="0" fontId="28" fillId="0" borderId="2" xfId="0" applyFont="1" applyBorder="1"/>
    <xf numFmtId="0" fontId="19" fillId="2" borderId="0" xfId="0" applyFont="1" applyFill="1" applyBorder="1"/>
    <xf numFmtId="14" fontId="16" fillId="2" borderId="7" xfId="0" applyNumberFormat="1" applyFont="1" applyFill="1" applyBorder="1"/>
    <xf numFmtId="0" fontId="0" fillId="2" borderId="5" xfId="0" applyFont="1" applyFill="1" applyBorder="1" applyAlignment="1" applyProtection="1">
      <alignment vertical="center"/>
    </xf>
    <xf numFmtId="0" fontId="0" fillId="2" borderId="2" xfId="0" applyFill="1" applyBorder="1"/>
    <xf numFmtId="14" fontId="0" fillId="2" borderId="2" xfId="0" applyNumberFormat="1" applyFill="1" applyBorder="1"/>
    <xf numFmtId="3" fontId="0" fillId="2" borderId="7" xfId="0" applyNumberFormat="1" applyFont="1" applyFill="1" applyBorder="1" applyAlignment="1" applyProtection="1">
      <alignment vertical="center"/>
    </xf>
    <xf numFmtId="0" fontId="11" fillId="2" borderId="2" xfId="0" applyFont="1" applyFill="1" applyBorder="1" applyAlignment="1">
      <alignment horizontal="left"/>
    </xf>
    <xf numFmtId="0" fontId="19" fillId="2" borderId="0" xfId="0" applyFont="1" applyFill="1"/>
    <xf numFmtId="0" fontId="19" fillId="0" borderId="2" xfId="0" applyFont="1" applyFill="1" applyBorder="1"/>
    <xf numFmtId="0" fontId="0" fillId="0" borderId="9" xfId="0" applyBorder="1"/>
    <xf numFmtId="165" fontId="0" fillId="0" borderId="9" xfId="0" applyNumberFormat="1" applyFont="1" applyBorder="1" applyAlignment="1" applyProtection="1"/>
    <xf numFmtId="0" fontId="0" fillId="0" borderId="6" xfId="0" applyBorder="1"/>
    <xf numFmtId="0" fontId="0" fillId="0" borderId="13" xfId="0" applyBorder="1"/>
    <xf numFmtId="0" fontId="25" fillId="0" borderId="13" xfId="0" applyFont="1" applyBorder="1" applyAlignment="1">
      <alignment horizontal="right"/>
    </xf>
    <xf numFmtId="3" fontId="25" fillId="0" borderId="21" xfId="0" applyNumberFormat="1" applyFont="1" applyBorder="1"/>
    <xf numFmtId="0" fontId="0" fillId="4" borderId="0" xfId="0" applyFill="1"/>
    <xf numFmtId="0" fontId="19" fillId="0" borderId="0" xfId="0" applyFont="1" applyFill="1"/>
    <xf numFmtId="0" fontId="0" fillId="0" borderId="5" xfId="0" applyBorder="1"/>
    <xf numFmtId="0" fontId="25" fillId="0" borderId="7" xfId="0" applyFont="1" applyBorder="1" applyAlignment="1">
      <alignment horizontal="right"/>
    </xf>
    <xf numFmtId="3" fontId="25" fillId="0" borderId="7" xfId="0" applyNumberFormat="1" applyFont="1" applyBorder="1"/>
    <xf numFmtId="165" fontId="0" fillId="0" borderId="3" xfId="0" applyNumberFormat="1" applyFont="1" applyBorder="1" applyAlignment="1" applyProtection="1"/>
    <xf numFmtId="165" fontId="0" fillId="2" borderId="2" xfId="0" applyNumberFormat="1" applyFont="1" applyFill="1" applyBorder="1" applyAlignment="1" applyProtection="1"/>
    <xf numFmtId="3" fontId="0" fillId="2" borderId="2" xfId="0" applyNumberFormat="1" applyFont="1" applyFill="1" applyBorder="1" applyAlignment="1" applyProtection="1"/>
    <xf numFmtId="0" fontId="0" fillId="2" borderId="0" xfId="0" applyFill="1"/>
    <xf numFmtId="0" fontId="0" fillId="2" borderId="2" xfId="0" applyFill="1" applyBorder="1" applyAlignment="1" applyProtection="1"/>
    <xf numFmtId="165" fontId="25" fillId="2" borderId="2" xfId="0" applyNumberFormat="1" applyFont="1" applyFill="1" applyBorder="1" applyAlignment="1" applyProtection="1">
      <alignment horizontal="right"/>
    </xf>
    <xf numFmtId="14" fontId="28" fillId="0" borderId="2" xfId="0" applyNumberFormat="1" applyFont="1" applyBorder="1"/>
    <xf numFmtId="0" fontId="28" fillId="5" borderId="2" xfId="0" applyFont="1" applyFill="1" applyBorder="1" applyAlignment="1">
      <alignment vertical="center"/>
    </xf>
    <xf numFmtId="0" fontId="24" fillId="0" borderId="5" xfId="0" applyFont="1" applyBorder="1" applyAlignment="1"/>
    <xf numFmtId="0" fontId="11" fillId="0" borderId="0" xfId="0" applyFont="1"/>
    <xf numFmtId="0" fontId="27" fillId="0" borderId="0" xfId="0" applyFont="1"/>
    <xf numFmtId="0" fontId="26" fillId="0" borderId="0" xfId="0" applyFont="1"/>
    <xf numFmtId="0" fontId="27" fillId="0" borderId="2" xfId="0" applyFont="1" applyBorder="1"/>
    <xf numFmtId="3" fontId="27" fillId="0" borderId="2" xfId="0" applyNumberFormat="1" applyFont="1" applyBorder="1"/>
    <xf numFmtId="0" fontId="27" fillId="0" borderId="7" xfId="0" applyFont="1" applyBorder="1"/>
    <xf numFmtId="0" fontId="27" fillId="0" borderId="2" xfId="0" applyFont="1" applyBorder="1" applyAlignment="1">
      <alignment wrapText="1"/>
    </xf>
    <xf numFmtId="0" fontId="27" fillId="0" borderId="7" xfId="0" applyFont="1" applyBorder="1" applyAlignment="1"/>
    <xf numFmtId="0" fontId="27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vertical="center" wrapText="1"/>
    </xf>
    <xf numFmtId="3" fontId="27" fillId="0" borderId="2" xfId="0" applyNumberFormat="1" applyFont="1" applyBorder="1" applyAlignment="1">
      <alignment vertical="center"/>
    </xf>
    <xf numFmtId="0" fontId="27" fillId="0" borderId="3" xfId="0" applyFont="1" applyBorder="1"/>
    <xf numFmtId="0" fontId="27" fillId="0" borderId="5" xfId="0" applyFont="1" applyBorder="1"/>
    <xf numFmtId="0" fontId="26" fillId="0" borderId="5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3" fontId="26" fillId="0" borderId="2" xfId="0" applyNumberFormat="1" applyFont="1" applyBorder="1" applyAlignment="1">
      <alignment vertical="center"/>
    </xf>
    <xf numFmtId="167" fontId="22" fillId="0" borderId="22" xfId="0" applyNumberFormat="1" applyFont="1" applyBorder="1" applyAlignment="1"/>
    <xf numFmtId="167" fontId="22" fillId="0" borderId="22" xfId="0" applyNumberFormat="1" applyFont="1" applyBorder="1"/>
    <xf numFmtId="164" fontId="7" fillId="0" borderId="5" xfId="10" applyNumberFormat="1" applyFont="1" applyFill="1" applyBorder="1" applyAlignment="1"/>
    <xf numFmtId="164" fontId="7" fillId="0" borderId="5" xfId="10" applyNumberFormat="1" applyFont="1" applyFill="1" applyBorder="1" applyAlignment="1">
      <alignment horizontal="right"/>
    </xf>
    <xf numFmtId="164" fontId="7" fillId="0" borderId="5" xfId="10" applyNumberFormat="1" applyFont="1" applyBorder="1"/>
    <xf numFmtId="164" fontId="7" fillId="0" borderId="2" xfId="10" applyNumberFormat="1" applyFont="1" applyBorder="1"/>
    <xf numFmtId="1" fontId="5" fillId="2" borderId="2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/>
    <xf numFmtId="3" fontId="32" fillId="0" borderId="2" xfId="0" applyNumberFormat="1" applyFont="1" applyFill="1" applyBorder="1" applyAlignment="1"/>
    <xf numFmtId="3" fontId="32" fillId="0" borderId="2" xfId="0" applyNumberFormat="1" applyFont="1" applyFill="1" applyBorder="1" applyAlignment="1">
      <alignment horizontal="center"/>
    </xf>
    <xf numFmtId="3" fontId="32" fillId="0" borderId="2" xfId="0" applyNumberFormat="1" applyFont="1" applyFill="1" applyBorder="1"/>
    <xf numFmtId="3" fontId="33" fillId="2" borderId="2" xfId="0" applyNumberFormat="1" applyFont="1" applyFill="1" applyBorder="1" applyAlignment="1"/>
    <xf numFmtId="3" fontId="32" fillId="2" borderId="2" xfId="0" applyNumberFormat="1" applyFont="1" applyFill="1" applyBorder="1" applyAlignment="1"/>
    <xf numFmtId="1" fontId="2" fillId="2" borderId="2" xfId="0" applyNumberFormat="1" applyFont="1" applyFill="1" applyBorder="1" applyAlignment="1">
      <alignment wrapText="1"/>
    </xf>
    <xf numFmtId="1" fontId="10" fillId="2" borderId="2" xfId="0" applyNumberFormat="1" applyFont="1" applyFill="1" applyBorder="1"/>
    <xf numFmtId="1" fontId="7" fillId="2" borderId="2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33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justify" vertical="center" wrapText="1"/>
    </xf>
    <xf numFmtId="3" fontId="32" fillId="2" borderId="2" xfId="0" applyNumberFormat="1" applyFont="1" applyFill="1" applyBorder="1"/>
    <xf numFmtId="3" fontId="10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3" fontId="34" fillId="2" borderId="2" xfId="0" applyNumberFormat="1" applyFont="1" applyFill="1" applyBorder="1" applyAlignment="1"/>
    <xf numFmtId="1" fontId="3" fillId="0" borderId="2" xfId="0" applyNumberFormat="1" applyFont="1" applyFill="1" applyBorder="1" applyAlignment="1">
      <alignment vertical="center"/>
    </xf>
    <xf numFmtId="1" fontId="21" fillId="0" borderId="2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vertical="center"/>
    </xf>
    <xf numFmtId="1" fontId="8" fillId="0" borderId="1" xfId="0" applyNumberFormat="1" applyFont="1" applyFill="1" applyBorder="1"/>
    <xf numFmtId="3" fontId="8" fillId="0" borderId="2" xfId="0" applyNumberFormat="1" applyFont="1" applyFill="1" applyBorder="1" applyAlignment="1"/>
    <xf numFmtId="3" fontId="8" fillId="0" borderId="11" xfId="0" applyNumberFormat="1" applyFont="1" applyFill="1" applyBorder="1" applyAlignment="1"/>
    <xf numFmtId="168" fontId="8" fillId="0" borderId="3" xfId="0" applyNumberFormat="1" applyFont="1" applyFill="1" applyBorder="1"/>
    <xf numFmtId="1" fontId="3" fillId="0" borderId="1" xfId="0" applyNumberFormat="1" applyFont="1" applyFill="1" applyBorder="1"/>
    <xf numFmtId="3" fontId="7" fillId="0" borderId="2" xfId="0" applyNumberFormat="1" applyFont="1" applyFill="1" applyBorder="1" applyAlignment="1"/>
    <xf numFmtId="3" fontId="7" fillId="0" borderId="11" xfId="0" applyNumberFormat="1" applyFont="1" applyFill="1" applyBorder="1" applyAlignment="1"/>
    <xf numFmtId="168" fontId="7" fillId="0" borderId="3" xfId="0" applyNumberFormat="1" applyFont="1" applyFill="1" applyBorder="1"/>
    <xf numFmtId="1" fontId="32" fillId="0" borderId="1" xfId="0" applyNumberFormat="1" applyFont="1" applyFill="1" applyBorder="1"/>
    <xf numFmtId="3" fontId="3" fillId="0" borderId="2" xfId="0" applyNumberFormat="1" applyFont="1" applyFill="1" applyBorder="1" applyAlignment="1">
      <alignment vertical="center"/>
    </xf>
    <xf numFmtId="3" fontId="3" fillId="0" borderId="2" xfId="0" applyNumberFormat="1" applyFont="1" applyFill="1" applyBorder="1" applyAlignment="1"/>
    <xf numFmtId="3" fontId="22" fillId="0" borderId="26" xfId="0" applyNumberFormat="1" applyFont="1" applyBorder="1" applyAlignment="1">
      <alignment vertical="center"/>
    </xf>
    <xf numFmtId="3" fontId="22" fillId="0" borderId="26" xfId="0" applyNumberFormat="1" applyFont="1" applyBorder="1"/>
    <xf numFmtId="3" fontId="22" fillId="0" borderId="26" xfId="0" applyNumberFormat="1" applyFont="1" applyBorder="1" applyAlignment="1"/>
    <xf numFmtId="3" fontId="3" fillId="0" borderId="2" xfId="0" applyNumberFormat="1" applyFont="1" applyFill="1" applyBorder="1"/>
    <xf numFmtId="3" fontId="3" fillId="0" borderId="1" xfId="0" applyNumberFormat="1" applyFont="1" applyFill="1" applyBorder="1"/>
    <xf numFmtId="3" fontId="7" fillId="0" borderId="3" xfId="0" applyNumberFormat="1" applyFont="1" applyFill="1" applyBorder="1"/>
    <xf numFmtId="1" fontId="15" fillId="0" borderId="1" xfId="0" applyNumberFormat="1" applyFont="1" applyFill="1" applyBorder="1"/>
    <xf numFmtId="3" fontId="10" fillId="0" borderId="2" xfId="0" applyNumberFormat="1" applyFont="1" applyFill="1" applyBorder="1" applyAlignment="1"/>
    <xf numFmtId="3" fontId="10" fillId="0" borderId="11" xfId="0" applyNumberFormat="1" applyFont="1" applyFill="1" applyBorder="1" applyAlignment="1"/>
    <xf numFmtId="168" fontId="10" fillId="0" borderId="3" xfId="0" applyNumberFormat="1" applyFont="1" applyFill="1" applyBorder="1"/>
    <xf numFmtId="3" fontId="9" fillId="0" borderId="2" xfId="0" applyNumberFormat="1" applyFont="1" applyFill="1" applyBorder="1" applyAlignment="1"/>
    <xf numFmtId="168" fontId="9" fillId="0" borderId="3" xfId="0" applyNumberFormat="1" applyFont="1" applyFill="1" applyBorder="1"/>
    <xf numFmtId="1" fontId="2" fillId="0" borderId="2" xfId="0" applyNumberFormat="1" applyFont="1" applyFill="1" applyBorder="1"/>
    <xf numFmtId="1" fontId="7" fillId="0" borderId="2" xfId="0" applyNumberFormat="1" applyFont="1" applyFill="1" applyBorder="1"/>
    <xf numFmtId="3" fontId="7" fillId="0" borderId="2" xfId="0" applyNumberFormat="1" applyFont="1" applyFill="1" applyBorder="1"/>
    <xf numFmtId="1" fontId="7" fillId="0" borderId="1" xfId="0" applyNumberFormat="1" applyFont="1" applyFill="1" applyBorder="1"/>
    <xf numFmtId="1" fontId="2" fillId="0" borderId="1" xfId="0" applyNumberFormat="1" applyFont="1" applyFill="1" applyBorder="1"/>
    <xf numFmtId="1" fontId="9" fillId="0" borderId="1" xfId="0" applyNumberFormat="1" applyFont="1" applyFill="1" applyBorder="1"/>
    <xf numFmtId="1" fontId="8" fillId="0" borderId="3" xfId="0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3" fontId="10" fillId="0" borderId="11" xfId="0" applyNumberFormat="1" applyFont="1" applyFill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/>
    </xf>
    <xf numFmtId="0" fontId="8" fillId="0" borderId="1" xfId="0" applyFont="1" applyBorder="1"/>
    <xf numFmtId="1" fontId="8" fillId="0" borderId="27" xfId="0" applyNumberFormat="1" applyFont="1" applyFill="1" applyBorder="1"/>
    <xf numFmtId="3" fontId="8" fillId="0" borderId="12" xfId="0" applyNumberFormat="1" applyFont="1" applyFill="1" applyBorder="1" applyAlignment="1"/>
    <xf numFmtId="3" fontId="8" fillId="0" borderId="23" xfId="0" applyNumberFormat="1" applyFont="1" applyFill="1" applyBorder="1" applyAlignment="1"/>
    <xf numFmtId="3" fontId="8" fillId="0" borderId="28" xfId="0" applyNumberFormat="1" applyFont="1" applyFill="1" applyBorder="1" applyAlignment="1"/>
    <xf numFmtId="1" fontId="3" fillId="0" borderId="4" xfId="0" applyNumberFormat="1" applyFont="1" applyFill="1" applyBorder="1"/>
    <xf numFmtId="1" fontId="3" fillId="0" borderId="9" xfId="0" applyNumberFormat="1" applyFont="1" applyFill="1" applyBorder="1"/>
    <xf numFmtId="1" fontId="7" fillId="0" borderId="9" xfId="0" applyNumberFormat="1" applyFont="1" applyFill="1" applyBorder="1"/>
    <xf numFmtId="1" fontId="37" fillId="0" borderId="3" xfId="0" applyNumberFormat="1" applyFont="1" applyFill="1" applyBorder="1"/>
    <xf numFmtId="0" fontId="26" fillId="3" borderId="14" xfId="0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25" fillId="0" borderId="2" xfId="0" applyFont="1" applyBorder="1"/>
    <xf numFmtId="3" fontId="26" fillId="6" borderId="2" xfId="0" applyNumberFormat="1" applyFont="1" applyFill="1" applyBorder="1" applyAlignment="1">
      <alignment horizontal="center"/>
    </xf>
    <xf numFmtId="0" fontId="26" fillId="4" borderId="2" xfId="0" applyFont="1" applyFill="1" applyBorder="1"/>
    <xf numFmtId="0" fontId="29" fillId="4" borderId="2" xfId="0" applyFont="1" applyFill="1" applyBorder="1" applyAlignment="1" applyProtection="1">
      <alignment vertical="center"/>
    </xf>
    <xf numFmtId="165" fontId="19" fillId="4" borderId="2" xfId="0" applyNumberFormat="1" applyFont="1" applyFill="1" applyBorder="1" applyAlignment="1" applyProtection="1"/>
    <xf numFmtId="0" fontId="30" fillId="0" borderId="0" xfId="0" applyFont="1"/>
    <xf numFmtId="0" fontId="26" fillId="2" borderId="2" xfId="0" applyFont="1" applyFill="1" applyBorder="1"/>
    <xf numFmtId="0" fontId="26" fillId="0" borderId="2" xfId="0" applyFont="1" applyFill="1" applyBorder="1" applyAlignment="1">
      <alignment horizontal="center"/>
    </xf>
    <xf numFmtId="165" fontId="0" fillId="0" borderId="2" xfId="0" applyNumberFormat="1" applyFont="1" applyBorder="1" applyAlignment="1" applyProtection="1"/>
    <xf numFmtId="0" fontId="0" fillId="4" borderId="2" xfId="0" applyFill="1" applyBorder="1"/>
    <xf numFmtId="0" fontId="27" fillId="0" borderId="2" xfId="0" applyFont="1" applyFill="1" applyBorder="1"/>
    <xf numFmtId="0" fontId="36" fillId="0" borderId="21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49" fontId="8" fillId="0" borderId="29" xfId="0" applyNumberFormat="1" applyFont="1" applyBorder="1" applyAlignment="1">
      <alignment horizontal="centerContinuous" vertical="center"/>
    </xf>
    <xf numFmtId="49" fontId="8" fillId="0" borderId="30" xfId="0" applyNumberFormat="1" applyFont="1" applyBorder="1" applyAlignment="1">
      <alignment horizontal="centerContinuous" vertical="center"/>
    </xf>
    <xf numFmtId="49" fontId="8" fillId="0" borderId="31" xfId="0" applyNumberFormat="1" applyFont="1" applyBorder="1" applyAlignment="1">
      <alignment horizontal="centerContinuous" vertical="center"/>
    </xf>
    <xf numFmtId="38" fontId="7" fillId="0" borderId="6" xfId="12" applyNumberFormat="1" applyFont="1" applyFill="1" applyBorder="1" applyAlignment="1"/>
    <xf numFmtId="166" fontId="7" fillId="0" borderId="6" xfId="12" applyNumberFormat="1" applyFont="1" applyFill="1" applyBorder="1" applyAlignment="1"/>
    <xf numFmtId="164" fontId="7" fillId="0" borderId="5" xfId="12" applyNumberFormat="1" applyFont="1" applyFill="1" applyBorder="1" applyAlignment="1"/>
    <xf numFmtId="164" fontId="8" fillId="0" borderId="2" xfId="12" applyNumberFormat="1" applyFont="1" applyFill="1" applyBorder="1" applyAlignment="1">
      <alignment horizontal="right"/>
    </xf>
    <xf numFmtId="164" fontId="8" fillId="0" borderId="5" xfId="12" applyNumberFormat="1" applyFont="1" applyFill="1" applyBorder="1" applyAlignment="1">
      <alignment horizontal="right"/>
    </xf>
    <xf numFmtId="38" fontId="10" fillId="0" borderId="5" xfId="12" applyNumberFormat="1" applyFont="1" applyFill="1" applyBorder="1" applyAlignment="1">
      <alignment horizontal="left"/>
    </xf>
    <xf numFmtId="166" fontId="10" fillId="0" borderId="5" xfId="12" applyNumberFormat="1" applyFont="1" applyFill="1" applyBorder="1" applyAlignment="1">
      <alignment horizontal="left"/>
    </xf>
    <xf numFmtId="164" fontId="7" fillId="0" borderId="5" xfId="12" applyNumberFormat="1" applyFont="1" applyFill="1" applyBorder="1" applyAlignment="1">
      <alignment horizontal="right"/>
    </xf>
    <xf numFmtId="164" fontId="8" fillId="0" borderId="2" xfId="12" applyNumberFormat="1" applyFont="1" applyFill="1" applyBorder="1" applyAlignment="1"/>
    <xf numFmtId="38" fontId="7" fillId="0" borderId="5" xfId="12" applyNumberFormat="1" applyFont="1" applyFill="1" applyBorder="1" applyAlignment="1"/>
    <xf numFmtId="166" fontId="7" fillId="0" borderId="5" xfId="12" applyNumberFormat="1" applyFont="1" applyFill="1" applyBorder="1" applyAlignment="1"/>
    <xf numFmtId="38" fontId="9" fillId="0" borderId="5" xfId="12" applyNumberFormat="1" applyFont="1" applyFill="1" applyBorder="1" applyAlignment="1"/>
    <xf numFmtId="166" fontId="9" fillId="0" borderId="5" xfId="12" applyNumberFormat="1" applyFont="1" applyFill="1" applyBorder="1" applyAlignment="1"/>
    <xf numFmtId="38" fontId="10" fillId="0" borderId="5" xfId="12" applyNumberFormat="1" applyFont="1" applyFill="1" applyBorder="1" applyAlignment="1"/>
    <xf numFmtId="166" fontId="10" fillId="0" borderId="5" xfId="12" applyNumberFormat="1" applyFont="1" applyFill="1" applyBorder="1" applyAlignment="1"/>
    <xf numFmtId="164" fontId="10" fillId="0" borderId="5" xfId="12" applyNumberFormat="1" applyFont="1" applyFill="1" applyBorder="1" applyAlignment="1">
      <alignment horizontal="center" vertical="center"/>
    </xf>
    <xf numFmtId="164" fontId="7" fillId="0" borderId="5" xfId="12" applyNumberFormat="1" applyFont="1" applyFill="1" applyBorder="1" applyAlignment="1">
      <alignment horizontal="left"/>
    </xf>
    <xf numFmtId="164" fontId="7" fillId="0" borderId="5" xfId="12" applyNumberFormat="1" applyFont="1" applyBorder="1" applyAlignment="1">
      <alignment horizontal="left"/>
    </xf>
    <xf numFmtId="164" fontId="7" fillId="0" borderId="5" xfId="7" applyNumberFormat="1" applyFont="1" applyFill="1" applyBorder="1" applyAlignment="1">
      <alignment horizontal="right"/>
    </xf>
    <xf numFmtId="164" fontId="8" fillId="0" borderId="5" xfId="12" applyNumberFormat="1" applyFont="1" applyBorder="1"/>
    <xf numFmtId="164" fontId="8" fillId="0" borderId="2" xfId="12" applyNumberFormat="1" applyFont="1" applyBorder="1"/>
    <xf numFmtId="164" fontId="7" fillId="0" borderId="5" xfId="12" applyNumberFormat="1" applyFont="1" applyBorder="1"/>
    <xf numFmtId="164" fontId="7" fillId="0" borderId="2" xfId="12" applyNumberFormat="1" applyFont="1" applyBorder="1"/>
    <xf numFmtId="3" fontId="7" fillId="0" borderId="5" xfId="10" applyNumberFormat="1" applyFont="1" applyBorder="1"/>
    <xf numFmtId="3" fontId="7" fillId="0" borderId="2" xfId="10" applyNumberFormat="1" applyFont="1" applyBorder="1"/>
    <xf numFmtId="3" fontId="8" fillId="0" borderId="5" xfId="10" applyNumberFormat="1" applyFont="1" applyBorder="1"/>
    <xf numFmtId="3" fontId="8" fillId="0" borderId="2" xfId="12" applyNumberFormat="1" applyFont="1" applyBorder="1"/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3" fontId="21" fillId="0" borderId="2" xfId="0" applyNumberFormat="1" applyFont="1" applyFill="1" applyBorder="1" applyAlignment="1"/>
    <xf numFmtId="1" fontId="8" fillId="0" borderId="11" xfId="0" applyNumberFormat="1" applyFont="1" applyFill="1" applyBorder="1" applyAlignment="1">
      <alignment horizontal="center" vertical="center" wrapText="1"/>
    </xf>
    <xf numFmtId="1" fontId="38" fillId="0" borderId="1" xfId="0" applyNumberFormat="1" applyFont="1" applyFill="1" applyBorder="1" applyAlignment="1">
      <alignment wrapText="1"/>
    </xf>
    <xf numFmtId="1" fontId="32" fillId="0" borderId="1" xfId="0" applyNumberFormat="1" applyFont="1" applyFill="1" applyBorder="1" applyAlignment="1">
      <alignment wrapText="1"/>
    </xf>
    <xf numFmtId="0" fontId="38" fillId="0" borderId="1" xfId="0" applyFont="1" applyFill="1" applyBorder="1" applyAlignment="1">
      <alignment horizontal="justify" vertical="center" wrapText="1"/>
    </xf>
    <xf numFmtId="0" fontId="8" fillId="0" borderId="19" xfId="9" applyFont="1" applyFill="1" applyBorder="1" applyAlignment="1">
      <alignment horizontal="center" vertical="center" wrapText="1"/>
    </xf>
    <xf numFmtId="0" fontId="8" fillId="0" borderId="20" xfId="9" applyFont="1" applyFill="1" applyBorder="1" applyAlignment="1">
      <alignment horizontal="center" vertical="center" wrapText="1"/>
    </xf>
    <xf numFmtId="0" fontId="7" fillId="0" borderId="9" xfId="9" applyFont="1" applyFill="1" applyBorder="1" applyAlignment="1">
      <alignment horizontal="left" vertical="center" wrapText="1"/>
    </xf>
    <xf numFmtId="0" fontId="7" fillId="0" borderId="9" xfId="9" applyFont="1" applyFill="1" applyBorder="1" applyAlignment="1">
      <alignment horizontal="center" vertical="center" wrapText="1"/>
    </xf>
    <xf numFmtId="0" fontId="12" fillId="0" borderId="20" xfId="9" applyFont="1" applyFill="1" applyBorder="1" applyAlignment="1">
      <alignment horizontal="center" vertical="center" wrapText="1"/>
    </xf>
    <xf numFmtId="0" fontId="7" fillId="0" borderId="39" xfId="9" applyFont="1" applyFill="1" applyBorder="1" applyAlignment="1">
      <alignment horizontal="center" vertical="center" wrapText="1"/>
    </xf>
    <xf numFmtId="0" fontId="8" fillId="0" borderId="2" xfId="9" applyFont="1" applyFill="1" applyBorder="1" applyAlignment="1">
      <alignment horizontal="left" vertical="center" wrapText="1"/>
    </xf>
    <xf numFmtId="0" fontId="7" fillId="0" borderId="6" xfId="9" applyFont="1" applyFill="1" applyBorder="1" applyAlignment="1">
      <alignment horizontal="center" vertical="center" wrapText="1"/>
    </xf>
    <xf numFmtId="3" fontId="7" fillId="0" borderId="6" xfId="9" applyNumberFormat="1" applyFont="1" applyFill="1" applyBorder="1" applyAlignment="1">
      <alignment horizontal="center" vertical="center" wrapText="1"/>
    </xf>
    <xf numFmtId="3" fontId="22" fillId="0" borderId="34" xfId="9" applyNumberFormat="1" applyFont="1" applyFill="1" applyBorder="1" applyAlignment="1">
      <alignment horizontal="center" vertical="center" wrapText="1"/>
    </xf>
    <xf numFmtId="0" fontId="22" fillId="0" borderId="18" xfId="9" applyFont="1" applyFill="1" applyBorder="1" applyAlignment="1">
      <alignment horizontal="center" vertical="center" wrapText="1"/>
    </xf>
    <xf numFmtId="3" fontId="22" fillId="0" borderId="21" xfId="9" applyNumberFormat="1" applyFont="1" applyFill="1" applyBorder="1" applyAlignment="1">
      <alignment horizontal="center" vertical="center" wrapText="1"/>
    </xf>
    <xf numFmtId="0" fontId="22" fillId="0" borderId="15" xfId="9" applyFont="1" applyFill="1" applyBorder="1" applyAlignment="1">
      <alignment horizontal="center" vertical="center" wrapText="1"/>
    </xf>
    <xf numFmtId="3" fontId="22" fillId="0" borderId="15" xfId="9" applyNumberFormat="1" applyFont="1" applyFill="1" applyBorder="1" applyAlignment="1">
      <alignment horizontal="center" vertical="center" wrapText="1"/>
    </xf>
    <xf numFmtId="0" fontId="21" fillId="0" borderId="2" xfId="9" applyFont="1" applyFill="1" applyBorder="1" applyAlignment="1">
      <alignment horizontal="left" vertical="center" wrapText="1"/>
    </xf>
    <xf numFmtId="0" fontId="38" fillId="0" borderId="2" xfId="9" applyFont="1" applyFill="1" applyBorder="1" applyAlignment="1">
      <alignment horizontal="center" vertical="center" wrapText="1"/>
    </xf>
    <xf numFmtId="3" fontId="22" fillId="0" borderId="14" xfId="9" applyNumberFormat="1" applyFont="1" applyFill="1" applyBorder="1" applyAlignment="1">
      <alignment horizontal="center" vertical="center" wrapText="1"/>
    </xf>
    <xf numFmtId="0" fontId="8" fillId="0" borderId="2" xfId="9" applyFont="1" applyFill="1" applyBorder="1" applyAlignment="1">
      <alignment horizontal="center" vertical="center" wrapText="1"/>
    </xf>
    <xf numFmtId="3" fontId="8" fillId="0" borderId="2" xfId="9" applyNumberFormat="1" applyFont="1" applyFill="1" applyBorder="1" applyAlignment="1">
      <alignment horizontal="center" vertical="center" wrapText="1"/>
    </xf>
    <xf numFmtId="3" fontId="39" fillId="0" borderId="2" xfId="9" applyNumberFormat="1" applyFont="1" applyFill="1" applyBorder="1" applyAlignment="1">
      <alignment horizontal="center" vertical="center" wrapText="1"/>
    </xf>
    <xf numFmtId="3" fontId="39" fillId="0" borderId="21" xfId="9" applyNumberFormat="1" applyFont="1" applyFill="1" applyBorder="1" applyAlignment="1">
      <alignment horizontal="center" vertical="center" wrapText="1"/>
    </xf>
    <xf numFmtId="0" fontId="8" fillId="0" borderId="43" xfId="9" applyFont="1" applyFill="1" applyBorder="1" applyAlignment="1">
      <alignment horizontal="center" vertical="center" wrapText="1"/>
    </xf>
    <xf numFmtId="3" fontId="8" fillId="0" borderId="43" xfId="9" applyNumberFormat="1" applyFont="1" applyFill="1" applyBorder="1" applyAlignment="1">
      <alignment horizontal="center" vertical="center" wrapText="1"/>
    </xf>
    <xf numFmtId="0" fontId="7" fillId="0" borderId="43" xfId="9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/>
    <xf numFmtId="3" fontId="22" fillId="0" borderId="44" xfId="0" applyNumberFormat="1" applyFont="1" applyBorder="1" applyAlignment="1">
      <alignment vertical="center"/>
    </xf>
    <xf numFmtId="3" fontId="22" fillId="0" borderId="44" xfId="0" applyNumberFormat="1" applyFont="1" applyBorder="1"/>
    <xf numFmtId="3" fontId="22" fillId="0" borderId="2" xfId="0" applyNumberFormat="1" applyFont="1" applyBorder="1" applyAlignment="1">
      <alignment vertical="center"/>
    </xf>
    <xf numFmtId="3" fontId="22" fillId="0" borderId="2" xfId="0" applyNumberFormat="1" applyFont="1" applyBorder="1"/>
    <xf numFmtId="3" fontId="22" fillId="0" borderId="44" xfId="0" applyNumberFormat="1" applyFont="1" applyBorder="1" applyAlignment="1"/>
    <xf numFmtId="3" fontId="22" fillId="0" borderId="2" xfId="0" applyNumberFormat="1" applyFont="1" applyBorder="1" applyAlignment="1"/>
    <xf numFmtId="9" fontId="7" fillId="0" borderId="32" xfId="0" applyNumberFormat="1" applyFont="1" applyBorder="1" applyAlignment="1">
      <alignment horizontal="right" vertical="center"/>
    </xf>
    <xf numFmtId="9" fontId="7" fillId="0" borderId="10" xfId="12" applyNumberFormat="1" applyFont="1" applyFill="1" applyBorder="1" applyAlignment="1">
      <alignment horizontal="right"/>
    </xf>
    <xf numFmtId="9" fontId="7" fillId="0" borderId="11" xfId="12" applyNumberFormat="1" applyFont="1" applyFill="1" applyBorder="1" applyAlignment="1">
      <alignment horizontal="right"/>
    </xf>
    <xf numFmtId="9" fontId="9" fillId="0" borderId="11" xfId="0" applyNumberFormat="1" applyFont="1" applyBorder="1" applyAlignment="1">
      <alignment horizontal="right"/>
    </xf>
    <xf numFmtId="9" fontId="7" fillId="0" borderId="11" xfId="0" applyNumberFormat="1" applyFont="1" applyBorder="1" applyAlignment="1">
      <alignment horizontal="right"/>
    </xf>
    <xf numFmtId="9" fontId="7" fillId="0" borderId="2" xfId="0" applyNumberFormat="1" applyFont="1" applyBorder="1" applyAlignment="1">
      <alignment horizontal="right"/>
    </xf>
    <xf numFmtId="0" fontId="22" fillId="2" borderId="2" xfId="0" applyFont="1" applyFill="1" applyBorder="1" applyAlignment="1">
      <alignment horizontal="justify" vertical="center" wrapText="1"/>
    </xf>
    <xf numFmtId="49" fontId="40" fillId="0" borderId="1" xfId="0" applyNumberFormat="1" applyFont="1" applyBorder="1"/>
    <xf numFmtId="3" fontId="3" fillId="2" borderId="2" xfId="0" applyNumberFormat="1" applyFont="1" applyFill="1" applyBorder="1"/>
    <xf numFmtId="9" fontId="7" fillId="0" borderId="45" xfId="0" applyNumberFormat="1" applyFont="1" applyBorder="1" applyAlignment="1">
      <alignment horizontal="center" vertical="center" wrapText="1"/>
    </xf>
    <xf numFmtId="9" fontId="7" fillId="0" borderId="46" xfId="0" applyNumberFormat="1" applyFont="1" applyBorder="1" applyAlignment="1">
      <alignment horizontal="right" vertical="center" wrapText="1"/>
    </xf>
    <xf numFmtId="0" fontId="5" fillId="0" borderId="47" xfId="0" applyNumberFormat="1" applyFont="1" applyBorder="1" applyAlignment="1">
      <alignment horizontal="center" vertical="center"/>
    </xf>
    <xf numFmtId="1" fontId="8" fillId="0" borderId="36" xfId="0" applyNumberFormat="1" applyFont="1" applyBorder="1" applyAlignment="1">
      <alignment horizontal="centerContinuous" vertical="center" wrapText="1"/>
    </xf>
    <xf numFmtId="1" fontId="8" fillId="0" borderId="48" xfId="0" applyNumberFormat="1" applyFont="1" applyBorder="1" applyAlignment="1">
      <alignment horizontal="centerContinuous" vertical="center" wrapText="1"/>
    </xf>
    <xf numFmtId="1" fontId="8" fillId="0" borderId="49" xfId="0" applyNumberFormat="1" applyFont="1" applyBorder="1" applyAlignment="1">
      <alignment horizont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8" fillId="0" borderId="38" xfId="0" applyNumberFormat="1" applyFont="1" applyBorder="1" applyAlignment="1">
      <alignment horizontal="centerContinuous" vertical="center" wrapText="1"/>
    </xf>
    <xf numFmtId="1" fontId="8" fillId="0" borderId="21" xfId="0" applyNumberFormat="1" applyFont="1" applyBorder="1" applyAlignment="1">
      <alignment horizontal="centerContinuous" vertical="center" wrapText="1"/>
    </xf>
    <xf numFmtId="1" fontId="8" fillId="0" borderId="3" xfId="0" applyNumberFormat="1" applyFont="1" applyBorder="1" applyAlignment="1">
      <alignment horizontal="center" wrapText="1"/>
    </xf>
    <xf numFmtId="1" fontId="5" fillId="0" borderId="28" xfId="0" applyNumberFormat="1" applyFont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Continuous" vertical="center" wrapText="1"/>
    </xf>
    <xf numFmtId="1" fontId="8" fillId="0" borderId="9" xfId="0" applyNumberFormat="1" applyFont="1" applyBorder="1" applyAlignment="1">
      <alignment horizontal="centerContinuous" vertical="center" wrapText="1"/>
    </xf>
    <xf numFmtId="1" fontId="8" fillId="0" borderId="2" xfId="0" applyNumberFormat="1" applyFont="1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vertical="center"/>
    </xf>
    <xf numFmtId="0" fontId="31" fillId="0" borderId="0" xfId="0" applyFont="1"/>
    <xf numFmtId="0" fontId="19" fillId="0" borderId="0" xfId="0" applyFont="1"/>
    <xf numFmtId="0" fontId="20" fillId="0" borderId="2" xfId="0" applyFont="1" applyBorder="1" applyAlignment="1">
      <alignment horizontal="center"/>
    </xf>
    <xf numFmtId="0" fontId="41" fillId="0" borderId="2" xfId="0" applyFont="1" applyBorder="1"/>
    <xf numFmtId="0" fontId="42" fillId="0" borderId="2" xfId="0" applyFont="1" applyBorder="1"/>
    <xf numFmtId="3" fontId="41" fillId="0" borderId="2" xfId="0" applyNumberFormat="1" applyFont="1" applyBorder="1"/>
    <xf numFmtId="0" fontId="43" fillId="0" borderId="2" xfId="0" applyFont="1" applyBorder="1"/>
    <xf numFmtId="3" fontId="43" fillId="0" borderId="2" xfId="0" applyNumberFormat="1" applyFont="1" applyFill="1" applyBorder="1"/>
    <xf numFmtId="0" fontId="41" fillId="0" borderId="2" xfId="0" applyFont="1" applyBorder="1" applyAlignment="1"/>
    <xf numFmtId="3" fontId="41" fillId="0" borderId="2" xfId="0" applyNumberFormat="1" applyFont="1" applyBorder="1" applyAlignment="1">
      <alignment horizontal="right"/>
    </xf>
    <xf numFmtId="0" fontId="41" fillId="0" borderId="14" xfId="0" applyFont="1" applyBorder="1" applyAlignment="1"/>
    <xf numFmtId="3" fontId="41" fillId="0" borderId="14" xfId="0" applyNumberFormat="1" applyFont="1" applyBorder="1" applyAlignment="1">
      <alignment horizontal="right"/>
    </xf>
    <xf numFmtId="0" fontId="44" fillId="0" borderId="14" xfId="0" applyFont="1" applyBorder="1" applyAlignment="1"/>
    <xf numFmtId="3" fontId="44" fillId="0" borderId="14" xfId="0" applyNumberFormat="1" applyFont="1" applyBorder="1" applyAlignment="1">
      <alignment horizontal="right"/>
    </xf>
    <xf numFmtId="3" fontId="41" fillId="0" borderId="2" xfId="0" applyNumberFormat="1" applyFont="1" applyFill="1" applyBorder="1"/>
    <xf numFmtId="0" fontId="41" fillId="0" borderId="2" xfId="0" applyFont="1" applyFill="1" applyBorder="1"/>
    <xf numFmtId="0" fontId="43" fillId="0" borderId="2" xfId="0" applyFont="1" applyBorder="1" applyAlignment="1"/>
    <xf numFmtId="3" fontId="43" fillId="0" borderId="2" xfId="0" applyNumberFormat="1" applyFont="1" applyBorder="1" applyAlignment="1">
      <alignment horizontal="right"/>
    </xf>
    <xf numFmtId="0" fontId="43" fillId="0" borderId="14" xfId="0" applyFont="1" applyBorder="1" applyAlignment="1"/>
    <xf numFmtId="0" fontId="19" fillId="0" borderId="2" xfId="0" applyFont="1" applyBorder="1"/>
    <xf numFmtId="0" fontId="42" fillId="0" borderId="2" xfId="0" applyFont="1" applyBorder="1" applyAlignment="1"/>
    <xf numFmtId="3" fontId="43" fillId="0" borderId="14" xfId="0" applyNumberFormat="1" applyFont="1" applyBorder="1" applyAlignment="1">
      <alignment horizontal="right"/>
    </xf>
    <xf numFmtId="0" fontId="42" fillId="0" borderId="14" xfId="0" applyFont="1" applyBorder="1" applyAlignment="1"/>
    <xf numFmtId="0" fontId="41" fillId="0" borderId="2" xfId="8" applyFont="1" applyBorder="1"/>
    <xf numFmtId="3" fontId="41" fillId="0" borderId="2" xfId="8" applyNumberFormat="1" applyFont="1" applyBorder="1"/>
    <xf numFmtId="0" fontId="41" fillId="0" borderId="0" xfId="0" applyFont="1"/>
    <xf numFmtId="3" fontId="43" fillId="0" borderId="2" xfId="0" applyNumberFormat="1" applyFont="1" applyBorder="1"/>
    <xf numFmtId="0" fontId="41" fillId="0" borderId="15" xfId="0" applyFont="1" applyBorder="1"/>
    <xf numFmtId="0" fontId="41" fillId="0" borderId="2" xfId="0" applyFont="1" applyBorder="1" applyAlignment="1">
      <alignment wrapText="1"/>
    </xf>
    <xf numFmtId="0" fontId="41" fillId="0" borderId="9" xfId="0" applyFont="1" applyBorder="1"/>
    <xf numFmtId="0" fontId="42" fillId="0" borderId="2" xfId="0" applyFont="1" applyBorder="1" applyAlignment="1">
      <alignment wrapText="1"/>
    </xf>
    <xf numFmtId="0" fontId="41" fillId="0" borderId="14" xfId="0" applyFont="1" applyBorder="1"/>
    <xf numFmtId="3" fontId="41" fillId="0" borderId="14" xfId="0" applyNumberFormat="1" applyFont="1" applyBorder="1"/>
    <xf numFmtId="0" fontId="41" fillId="0" borderId="14" xfId="0" applyFont="1" applyFill="1" applyBorder="1"/>
    <xf numFmtId="3" fontId="41" fillId="0" borderId="14" xfId="0" applyNumberFormat="1" applyFont="1" applyFill="1" applyBorder="1"/>
    <xf numFmtId="0" fontId="43" fillId="0" borderId="50" xfId="0" applyFont="1" applyBorder="1" applyAlignment="1">
      <alignment vertical="center"/>
    </xf>
    <xf numFmtId="3" fontId="20" fillId="0" borderId="39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3" fontId="45" fillId="0" borderId="2" xfId="0" applyNumberFormat="1" applyFont="1" applyBorder="1"/>
    <xf numFmtId="3" fontId="45" fillId="0" borderId="2" xfId="0" applyNumberFormat="1" applyFont="1" applyFill="1" applyBorder="1"/>
    <xf numFmtId="3" fontId="14" fillId="0" borderId="2" xfId="0" applyNumberFormat="1" applyFont="1" applyBorder="1"/>
    <xf numFmtId="0" fontId="20" fillId="0" borderId="0" xfId="0" applyFont="1"/>
    <xf numFmtId="0" fontId="46" fillId="0" borderId="0" xfId="0" applyFont="1" applyAlignment="1">
      <alignment horizontal="center"/>
    </xf>
    <xf numFmtId="0" fontId="41" fillId="2" borderId="2" xfId="0" applyFont="1" applyFill="1" applyBorder="1"/>
    <xf numFmtId="0" fontId="47" fillId="0" borderId="2" xfId="0" applyFont="1" applyBorder="1"/>
    <xf numFmtId="3" fontId="44" fillId="0" borderId="2" xfId="0" applyNumberFormat="1" applyFont="1" applyBorder="1" applyAlignment="1">
      <alignment horizontal="right"/>
    </xf>
    <xf numFmtId="0" fontId="23" fillId="0" borderId="0" xfId="0" applyFont="1" applyAlignment="1">
      <alignment horizontal="center"/>
    </xf>
    <xf numFmtId="0" fontId="0" fillId="0" borderId="0" xfId="0" applyAlignment="1"/>
    <xf numFmtId="0" fontId="36" fillId="0" borderId="5" xfId="0" applyFont="1" applyBorder="1" applyAlignment="1">
      <alignment horizontal="left"/>
    </xf>
    <xf numFmtId="0" fontId="36" fillId="0" borderId="3" xfId="0" applyFont="1" applyBorder="1" applyAlignment="1">
      <alignment horizontal="left"/>
    </xf>
    <xf numFmtId="164" fontId="0" fillId="0" borderId="2" xfId="10" applyNumberFormat="1" applyFont="1" applyBorder="1" applyAlignment="1"/>
    <xf numFmtId="0" fontId="26" fillId="3" borderId="0" xfId="0" applyFont="1" applyFill="1" applyBorder="1" applyAlignment="1">
      <alignment horizontal="left"/>
    </xf>
    <xf numFmtId="164" fontId="27" fillId="2" borderId="2" xfId="10" applyNumberFormat="1" applyFont="1" applyFill="1" applyBorder="1" applyAlignment="1">
      <alignment horizontal="right"/>
    </xf>
    <xf numFmtId="14" fontId="25" fillId="3" borderId="2" xfId="0" applyNumberFormat="1" applyFont="1" applyFill="1" applyBorder="1" applyAlignment="1">
      <alignment horizontal="right"/>
    </xf>
    <xf numFmtId="0" fontId="0" fillId="0" borderId="15" xfId="0" applyBorder="1"/>
    <xf numFmtId="14" fontId="0" fillId="0" borderId="0" xfId="0" applyNumberFormat="1" applyBorder="1"/>
    <xf numFmtId="14" fontId="25" fillId="0" borderId="0" xfId="0" applyNumberFormat="1" applyFont="1" applyBorder="1" applyAlignment="1">
      <alignment horizontal="right"/>
    </xf>
    <xf numFmtId="164" fontId="25" fillId="0" borderId="14" xfId="10" applyNumberFormat="1" applyFont="1" applyBorder="1"/>
    <xf numFmtId="0" fontId="0" fillId="0" borderId="0" xfId="0" applyBorder="1"/>
    <xf numFmtId="0" fontId="29" fillId="4" borderId="15" xfId="0" applyFont="1" applyFill="1" applyBorder="1" applyAlignment="1" applyProtection="1">
      <alignment vertical="center"/>
    </xf>
    <xf numFmtId="14" fontId="19" fillId="4" borderId="0" xfId="0" applyNumberFormat="1" applyFont="1" applyFill="1" applyBorder="1"/>
    <xf numFmtId="14" fontId="26" fillId="4" borderId="0" xfId="0" applyNumberFormat="1" applyFont="1" applyFill="1" applyBorder="1" applyAlignment="1">
      <alignment horizontal="right"/>
    </xf>
    <xf numFmtId="164" fontId="26" fillId="4" borderId="14" xfId="10" applyNumberFormat="1" applyFont="1" applyFill="1" applyBorder="1"/>
    <xf numFmtId="0" fontId="19" fillId="4" borderId="0" xfId="0" applyFont="1" applyFill="1" applyBorder="1"/>
    <xf numFmtId="0" fontId="0" fillId="0" borderId="51" xfId="0" applyFont="1" applyBorder="1" applyAlignment="1" applyProtection="1"/>
    <xf numFmtId="0" fontId="0" fillId="0" borderId="52" xfId="0" applyFont="1" applyBorder="1" applyAlignment="1" applyProtection="1"/>
    <xf numFmtId="165" fontId="0" fillId="0" borderId="52" xfId="0" applyNumberFormat="1" applyFont="1" applyBorder="1" applyAlignment="1" applyProtection="1"/>
    <xf numFmtId="164" fontId="0" fillId="0" borderId="52" xfId="10" applyNumberFormat="1" applyFont="1" applyBorder="1" applyAlignment="1" applyProtection="1"/>
    <xf numFmtId="0" fontId="0" fillId="0" borderId="53" xfId="0" applyFont="1" applyBorder="1" applyAlignment="1" applyProtection="1"/>
    <xf numFmtId="0" fontId="28" fillId="0" borderId="0" xfId="0" applyFont="1"/>
    <xf numFmtId="14" fontId="30" fillId="0" borderId="0" xfId="0" applyNumberFormat="1" applyFont="1"/>
    <xf numFmtId="164" fontId="26" fillId="2" borderId="2" xfId="10" applyNumberFormat="1" applyFont="1" applyFill="1" applyBorder="1" applyAlignment="1">
      <alignment horizontal="center"/>
    </xf>
    <xf numFmtId="164" fontId="11" fillId="2" borderId="2" xfId="10" applyNumberFormat="1" applyFont="1" applyFill="1" applyBorder="1" applyAlignment="1">
      <alignment horizontal="right"/>
    </xf>
    <xf numFmtId="3" fontId="26" fillId="4" borderId="14" xfId="0" applyNumberFormat="1" applyFont="1" applyFill="1" applyBorder="1"/>
    <xf numFmtId="0" fontId="0" fillId="0" borderId="54" xfId="0" applyFont="1" applyBorder="1" applyAlignment="1" applyProtection="1"/>
    <xf numFmtId="165" fontId="0" fillId="0" borderId="54" xfId="0" applyNumberFormat="1" applyFont="1" applyBorder="1" applyAlignment="1" applyProtection="1"/>
    <xf numFmtId="164" fontId="0" fillId="0" borderId="54" xfId="10" applyNumberFormat="1" applyFont="1" applyBorder="1" applyAlignment="1" applyProtection="1"/>
    <xf numFmtId="0" fontId="25" fillId="0" borderId="9" xfId="0" applyFont="1" applyBorder="1" applyAlignment="1">
      <alignment horizontal="right"/>
    </xf>
    <xf numFmtId="0" fontId="19" fillId="4" borderId="14" xfId="0" applyFont="1" applyFill="1" applyBorder="1"/>
    <xf numFmtId="0" fontId="25" fillId="0" borderId="2" xfId="0" applyFont="1" applyBorder="1" applyAlignment="1">
      <alignment horizontal="right"/>
    </xf>
    <xf numFmtId="0" fontId="0" fillId="4" borderId="14" xfId="0" applyFill="1" applyBorder="1"/>
    <xf numFmtId="165" fontId="0" fillId="4" borderId="14" xfId="0" applyNumberFormat="1" applyFont="1" applyFill="1" applyBorder="1" applyAlignment="1" applyProtection="1"/>
    <xf numFmtId="0" fontId="0" fillId="4" borderId="0" xfId="0" applyFill="1" applyBorder="1"/>
    <xf numFmtId="0" fontId="0" fillId="0" borderId="52" xfId="0" applyBorder="1" applyAlignment="1" applyProtection="1"/>
    <xf numFmtId="0" fontId="48" fillId="0" borderId="52" xfId="0" applyFont="1" applyBorder="1" applyAlignment="1" applyProtection="1"/>
    <xf numFmtId="0" fontId="16" fillId="0" borderId="2" xfId="0" applyFont="1" applyBorder="1" applyAlignment="1"/>
    <xf numFmtId="164" fontId="49" fillId="0" borderId="2" xfId="10" applyNumberFormat="1" applyFont="1" applyBorder="1" applyAlignment="1">
      <alignment horizontal="center" vertical="center" wrapText="1"/>
    </xf>
    <xf numFmtId="164" fontId="49" fillId="0" borderId="2" xfId="10" applyNumberFormat="1" applyFont="1" applyBorder="1" applyAlignment="1">
      <alignment vertical="center" wrapText="1"/>
    </xf>
    <xf numFmtId="0" fontId="0" fillId="0" borderId="52" xfId="0" applyBorder="1" applyAlignment="1" applyProtection="1">
      <alignment wrapText="1"/>
    </xf>
    <xf numFmtId="0" fontId="28" fillId="5" borderId="7" xfId="0" applyFont="1" applyFill="1" applyBorder="1" applyAlignment="1">
      <alignment vertical="center"/>
    </xf>
    <xf numFmtId="0" fontId="28" fillId="0" borderId="7" xfId="0" applyFont="1" applyBorder="1"/>
    <xf numFmtId="0" fontId="24" fillId="0" borderId="3" xfId="0" applyFont="1" applyBorder="1" applyAlignment="1"/>
    <xf numFmtId="0" fontId="0" fillId="0" borderId="3" xfId="0" applyBorder="1"/>
    <xf numFmtId="14" fontId="19" fillId="4" borderId="7" xfId="0" applyNumberFormat="1" applyFont="1" applyFill="1" applyBorder="1"/>
    <xf numFmtId="14" fontId="26" fillId="4" borderId="7" xfId="0" applyNumberFormat="1" applyFont="1" applyFill="1" applyBorder="1" applyAlignment="1">
      <alignment horizontal="right"/>
    </xf>
    <xf numFmtId="164" fontId="26" fillId="4" borderId="2" xfId="10" applyNumberFormat="1" applyFont="1" applyFill="1" applyBorder="1"/>
    <xf numFmtId="0" fontId="19" fillId="4" borderId="3" xfId="0" applyFont="1" applyFill="1" applyBorder="1"/>
    <xf numFmtId="164" fontId="16" fillId="6" borderId="2" xfId="10" applyNumberFormat="1" applyFont="1" applyFill="1" applyBorder="1" applyAlignment="1"/>
    <xf numFmtId="164" fontId="25" fillId="6" borderId="2" xfId="10" applyNumberFormat="1" applyFont="1" applyFill="1" applyBorder="1"/>
    <xf numFmtId="164" fontId="16" fillId="6" borderId="3" xfId="10" applyNumberFormat="1" applyFont="1" applyFill="1" applyBorder="1" applyAlignment="1" applyProtection="1">
      <alignment vertical="center"/>
    </xf>
    <xf numFmtId="164" fontId="26" fillId="6" borderId="2" xfId="10" applyNumberFormat="1" applyFont="1" applyFill="1" applyBorder="1" applyAlignment="1">
      <alignment horizontal="center"/>
    </xf>
    <xf numFmtId="3" fontId="25" fillId="6" borderId="9" xfId="0" applyNumberFormat="1" applyFont="1" applyFill="1" applyBorder="1"/>
    <xf numFmtId="164" fontId="25" fillId="6" borderId="9" xfId="10" applyNumberFormat="1" applyFont="1" applyFill="1" applyBorder="1"/>
    <xf numFmtId="3" fontId="25" fillId="6" borderId="2" xfId="0" applyNumberFormat="1" applyFont="1" applyFill="1" applyBorder="1"/>
    <xf numFmtId="0" fontId="25" fillId="0" borderId="16" xfId="0" applyFont="1" applyBorder="1"/>
    <xf numFmtId="0" fontId="26" fillId="2" borderId="13" xfId="0" applyFont="1" applyFill="1" applyBorder="1" applyAlignment="1">
      <alignment horizontal="center"/>
    </xf>
    <xf numFmtId="164" fontId="26" fillId="2" borderId="13" xfId="1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" fontId="2" fillId="0" borderId="18" xfId="0" applyNumberFormat="1" applyFont="1" applyFill="1" applyBorder="1" applyAlignment="1">
      <alignment horizontal="center" vertical="center"/>
    </xf>
    <xf numFmtId="1" fontId="2" fillId="0" borderId="25" xfId="0" applyNumberFormat="1" applyFont="1" applyFill="1" applyBorder="1" applyAlignment="1">
      <alignment horizontal="center" vertical="center"/>
    </xf>
    <xf numFmtId="1" fontId="35" fillId="0" borderId="17" xfId="0" applyNumberFormat="1" applyFont="1" applyFill="1" applyBorder="1" applyAlignment="1">
      <alignment horizontal="center" vertical="center"/>
    </xf>
    <xf numFmtId="0" fontId="36" fillId="0" borderId="21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" fontId="2" fillId="0" borderId="24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36" fillId="0" borderId="2" xfId="0" applyFont="1" applyBorder="1" applyAlignment="1"/>
    <xf numFmtId="0" fontId="23" fillId="0" borderId="0" xfId="0" applyFont="1" applyAlignment="1">
      <alignment horizontal="center"/>
    </xf>
    <xf numFmtId="0" fontId="24" fillId="0" borderId="0" xfId="0" applyFont="1" applyAlignment="1"/>
    <xf numFmtId="0" fontId="0" fillId="0" borderId="0" xfId="0" applyAlignment="1"/>
    <xf numFmtId="0" fontId="36" fillId="0" borderId="2" xfId="0" applyFont="1" applyBorder="1" applyAlignment="1">
      <alignment wrapText="1"/>
    </xf>
    <xf numFmtId="0" fontId="29" fillId="4" borderId="5" xfId="0" applyFont="1" applyFill="1" applyBorder="1" applyAlignment="1">
      <alignment horizontal="left" wrapText="1"/>
    </xf>
    <xf numFmtId="0" fontId="29" fillId="4" borderId="7" xfId="0" applyFont="1" applyFill="1" applyBorder="1" applyAlignment="1">
      <alignment horizontal="left" wrapText="1"/>
    </xf>
    <xf numFmtId="0" fontId="29" fillId="4" borderId="3" xfId="0" applyFont="1" applyFill="1" applyBorder="1" applyAlignment="1">
      <alignment horizontal="left" wrapText="1"/>
    </xf>
    <xf numFmtId="0" fontId="36" fillId="0" borderId="2" xfId="0" applyFont="1" applyBorder="1" applyAlignment="1">
      <alignment horizontal="left"/>
    </xf>
    <xf numFmtId="0" fontId="36" fillId="0" borderId="5" xfId="0" applyFont="1" applyBorder="1" applyAlignment="1">
      <alignment horizontal="left"/>
    </xf>
    <xf numFmtId="0" fontId="36" fillId="0" borderId="3" xfId="0" applyFont="1" applyBorder="1" applyAlignment="1">
      <alignment horizontal="left"/>
    </xf>
    <xf numFmtId="0" fontId="49" fillId="0" borderId="5" xfId="0" applyFont="1" applyBorder="1" applyAlignment="1">
      <alignment horizontal="center" vertical="center" wrapText="1"/>
    </xf>
    <xf numFmtId="0" fontId="49" fillId="0" borderId="3" xfId="0" applyFont="1" applyBorder="1" applyAlignment="1">
      <alignment horizontal="center" vertical="center" wrapText="1"/>
    </xf>
    <xf numFmtId="0" fontId="29" fillId="4" borderId="16" xfId="0" applyFont="1" applyFill="1" applyBorder="1" applyAlignment="1">
      <alignment horizontal="left" wrapText="1"/>
    </xf>
    <xf numFmtId="0" fontId="29" fillId="4" borderId="43" xfId="0" applyFont="1" applyFill="1" applyBorder="1" applyAlignment="1">
      <alignment horizontal="left" wrapText="1"/>
    </xf>
    <xf numFmtId="0" fontId="29" fillId="4" borderId="17" xfId="0" applyFont="1" applyFill="1" applyBorder="1" applyAlignment="1">
      <alignment horizontal="left" wrapText="1"/>
    </xf>
    <xf numFmtId="0" fontId="29" fillId="4" borderId="16" xfId="0" applyFont="1" applyFill="1" applyBorder="1" applyAlignment="1">
      <alignment horizontal="left"/>
    </xf>
    <xf numFmtId="0" fontId="29" fillId="4" borderId="43" xfId="0" applyFont="1" applyFill="1" applyBorder="1" applyAlignment="1">
      <alignment horizontal="left"/>
    </xf>
    <xf numFmtId="0" fontId="29" fillId="4" borderId="17" xfId="0" applyFont="1" applyFill="1" applyBorder="1" applyAlignment="1">
      <alignment horizontal="left"/>
    </xf>
    <xf numFmtId="0" fontId="27" fillId="0" borderId="5" xfId="0" applyFont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5" xfId="0" applyFont="1" applyBorder="1" applyAlignment="1"/>
    <xf numFmtId="0" fontId="27" fillId="0" borderId="3" xfId="0" applyFont="1" applyBorder="1" applyAlignment="1"/>
    <xf numFmtId="0" fontId="7" fillId="0" borderId="43" xfId="9" applyFont="1" applyFill="1" applyBorder="1" applyAlignment="1">
      <alignment horizontal="left" vertical="center" wrapText="1"/>
    </xf>
    <xf numFmtId="0" fontId="0" fillId="0" borderId="43" xfId="0" applyFont="1" applyBorder="1" applyAlignment="1">
      <alignment horizontal="left" vertical="center" wrapText="1"/>
    </xf>
    <xf numFmtId="0" fontId="8" fillId="0" borderId="20" xfId="9" applyFont="1" applyFill="1" applyBorder="1" applyAlignment="1">
      <alignment horizontal="center" vertical="center" wrapText="1"/>
    </xf>
    <xf numFmtId="0" fontId="8" fillId="0" borderId="39" xfId="9" applyFont="1" applyFill="1" applyBorder="1" applyAlignment="1">
      <alignment horizontal="center" vertical="center" wrapText="1"/>
    </xf>
    <xf numFmtId="0" fontId="8" fillId="0" borderId="14" xfId="9" applyFont="1" applyFill="1" applyBorder="1" applyAlignment="1">
      <alignment horizontal="left" vertical="center" wrapText="1"/>
    </xf>
    <xf numFmtId="0" fontId="8" fillId="0" borderId="9" xfId="9" applyFont="1" applyFill="1" applyBorder="1" applyAlignment="1">
      <alignment horizontal="left" vertical="center" wrapText="1"/>
    </xf>
    <xf numFmtId="0" fontId="7" fillId="0" borderId="14" xfId="9" applyFont="1" applyFill="1" applyBorder="1" applyAlignment="1">
      <alignment horizontal="left" vertical="center" wrapText="1"/>
    </xf>
    <xf numFmtId="0" fontId="7" fillId="0" borderId="9" xfId="9" applyFont="1" applyFill="1" applyBorder="1" applyAlignment="1">
      <alignment horizontal="left" vertical="center" wrapText="1"/>
    </xf>
    <xf numFmtId="0" fontId="7" fillId="0" borderId="14" xfId="9" applyFont="1" applyFill="1" applyBorder="1" applyAlignment="1">
      <alignment horizontal="center" vertical="center" wrapText="1"/>
    </xf>
    <xf numFmtId="0" fontId="7" fillId="0" borderId="9" xfId="9" applyFont="1" applyFill="1" applyBorder="1" applyAlignment="1">
      <alignment horizontal="center" vertical="center" wrapText="1"/>
    </xf>
    <xf numFmtId="0" fontId="8" fillId="0" borderId="2" xfId="9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0" fillId="0" borderId="13" xfId="9" applyFont="1" applyFill="1" applyBorder="1" applyAlignment="1">
      <alignment horizontal="center" vertical="center" wrapText="1"/>
    </xf>
    <xf numFmtId="0" fontId="20" fillId="0" borderId="0" xfId="9" applyFont="1" applyFill="1" applyBorder="1" applyAlignment="1">
      <alignment horizontal="center" vertical="center" wrapText="1"/>
    </xf>
    <xf numFmtId="0" fontId="8" fillId="0" borderId="16" xfId="9" applyFont="1" applyFill="1" applyBorder="1" applyAlignment="1">
      <alignment horizontal="center" vertical="center" wrapText="1"/>
    </xf>
    <xf numFmtId="0" fontId="8" fillId="0" borderId="6" xfId="9" applyFont="1" applyFill="1" applyBorder="1" applyAlignment="1">
      <alignment horizontal="center" vertical="center" wrapText="1"/>
    </xf>
    <xf numFmtId="0" fontId="8" fillId="0" borderId="33" xfId="9" applyFont="1" applyFill="1" applyBorder="1" applyAlignment="1">
      <alignment horizontal="center" vertical="center" wrapText="1"/>
    </xf>
    <xf numFmtId="0" fontId="8" fillId="0" borderId="40" xfId="9" applyFont="1" applyFill="1" applyBorder="1" applyAlignment="1">
      <alignment horizontal="center" vertical="center" wrapText="1"/>
    </xf>
    <xf numFmtId="0" fontId="8" fillId="0" borderId="34" xfId="9" applyFont="1" applyFill="1" applyBorder="1" applyAlignment="1">
      <alignment horizontal="center" vertical="center" wrapText="1"/>
    </xf>
    <xf numFmtId="0" fontId="8" fillId="0" borderId="41" xfId="9" applyFont="1" applyFill="1" applyBorder="1" applyAlignment="1">
      <alignment horizontal="center" vertical="center" wrapText="1"/>
    </xf>
    <xf numFmtId="0" fontId="8" fillId="0" borderId="35" xfId="9" applyFont="1" applyFill="1" applyBorder="1" applyAlignment="1">
      <alignment horizontal="center" vertical="center" wrapText="1"/>
    </xf>
    <xf numFmtId="0" fontId="8" fillId="0" borderId="42" xfId="9" applyFont="1" applyFill="1" applyBorder="1" applyAlignment="1">
      <alignment horizontal="center" vertical="center" wrapText="1"/>
    </xf>
    <xf numFmtId="0" fontId="8" fillId="0" borderId="36" xfId="9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</cellXfs>
  <cellStyles count="15">
    <cellStyle name="Ezres" xfId="10" builtinId="3"/>
    <cellStyle name="Ezres 2" xfId="6"/>
    <cellStyle name="Ezres 2 2" xfId="11"/>
    <cellStyle name="Ezres 2 2 2" xfId="13"/>
    <cellStyle name="Ezres 2 3" xfId="12"/>
    <cellStyle name="Ezres 2 4" xfId="14"/>
    <cellStyle name="Ezres 3" xfId="7"/>
    <cellStyle name="Ezres 4" xfId="5"/>
    <cellStyle name="Normál" xfId="0" builtinId="0"/>
    <cellStyle name="Normál 2" xfId="1"/>
    <cellStyle name="Normál 2 2" xfId="8"/>
    <cellStyle name="Normál 3" xfId="2"/>
    <cellStyle name="Normál 4" xfId="3"/>
    <cellStyle name="Normál 5" xfId="4"/>
    <cellStyle name="Normál_1.Bevételek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30"/>
  <sheetViews>
    <sheetView view="pageLayout" zoomScaleSheetLayoutView="100" workbookViewId="0">
      <selection activeCell="A535" sqref="A535"/>
    </sheetView>
  </sheetViews>
  <sheetFormatPr defaultColWidth="9.109375" defaultRowHeight="13.5" customHeight="1"/>
  <cols>
    <col min="1" max="1" width="46.5546875" style="36" customWidth="1"/>
    <col min="2" max="2" width="16.6640625" style="35" customWidth="1"/>
    <col min="3" max="3" width="17.109375" style="35" customWidth="1"/>
    <col min="4" max="4" width="16.21875" style="35" customWidth="1"/>
    <col min="5" max="5" width="13.109375" style="288" customWidth="1"/>
    <col min="6" max="6" width="13.109375" style="52" customWidth="1"/>
    <col min="7" max="8" width="9.109375" style="35"/>
    <col min="9" max="9" width="9.5546875" style="35" customWidth="1"/>
    <col min="10" max="16384" width="9.109375" style="35"/>
  </cols>
  <sheetData>
    <row r="1" spans="1:6" s="31" customFormat="1" ht="41.25" customHeight="1">
      <c r="A1" s="214" t="s">
        <v>0</v>
      </c>
      <c r="B1" s="295" t="s">
        <v>293</v>
      </c>
      <c r="C1" s="303" t="s">
        <v>294</v>
      </c>
      <c r="D1" s="299" t="s">
        <v>295</v>
      </c>
      <c r="E1" s="292" t="s">
        <v>102</v>
      </c>
      <c r="F1" s="45"/>
    </row>
    <row r="2" spans="1:6" s="31" customFormat="1" ht="35.25" customHeight="1">
      <c r="A2" s="215"/>
      <c r="B2" s="296"/>
      <c r="C2" s="304"/>
      <c r="D2" s="300"/>
      <c r="E2" s="293"/>
      <c r="F2" s="45"/>
    </row>
    <row r="3" spans="1:6" s="31" customFormat="1" ht="15" customHeight="1">
      <c r="A3" s="216"/>
      <c r="B3" s="297" t="s">
        <v>142</v>
      </c>
      <c r="C3" s="305" t="s">
        <v>142</v>
      </c>
      <c r="D3" s="301"/>
      <c r="E3" s="283"/>
      <c r="F3" s="45"/>
    </row>
    <row r="4" spans="1:6" s="11" customFormat="1" ht="13.5" customHeight="1" thickBot="1">
      <c r="A4" s="32">
        <v>1</v>
      </c>
      <c r="B4" s="298">
        <v>2</v>
      </c>
      <c r="C4" s="306">
        <v>3</v>
      </c>
      <c r="D4" s="302">
        <v>4</v>
      </c>
      <c r="E4" s="294">
        <v>5</v>
      </c>
      <c r="F4" s="42"/>
    </row>
    <row r="5" spans="1:6" ht="13.5" customHeight="1">
      <c r="A5" s="33"/>
      <c r="B5" s="217"/>
      <c r="C5" s="217"/>
      <c r="D5" s="218"/>
      <c r="E5" s="284"/>
      <c r="F5" s="34"/>
    </row>
    <row r="6" spans="1:6" ht="13.5" customHeight="1">
      <c r="A6" s="12" t="s">
        <v>37</v>
      </c>
      <c r="B6" s="219"/>
      <c r="C6" s="219"/>
      <c r="D6" s="219"/>
      <c r="E6" s="285"/>
      <c r="F6" s="34"/>
    </row>
    <row r="7" spans="1:6" s="14" customFormat="1" ht="13.5" customHeight="1">
      <c r="A7" s="13" t="s">
        <v>38</v>
      </c>
      <c r="B7" s="121">
        <v>175635978</v>
      </c>
      <c r="C7" s="121">
        <v>186618599</v>
      </c>
      <c r="D7" s="219">
        <v>183032433</v>
      </c>
      <c r="E7" s="286">
        <f>SUM(D7/C7)</f>
        <v>0.98078344806350193</v>
      </c>
      <c r="F7" s="46"/>
    </row>
    <row r="8" spans="1:6" s="14" customFormat="1" ht="13.5" customHeight="1">
      <c r="A8" s="13" t="s">
        <v>39</v>
      </c>
      <c r="B8" s="121">
        <v>22832706</v>
      </c>
      <c r="C8" s="121">
        <v>24767447</v>
      </c>
      <c r="D8" s="219">
        <v>24696180</v>
      </c>
      <c r="E8" s="286">
        <f t="shared" ref="E8:E44" si="0">SUM(D8/C8)</f>
        <v>0.99712255364874713</v>
      </c>
      <c r="F8" s="46"/>
    </row>
    <row r="9" spans="1:6" ht="13.5" customHeight="1">
      <c r="A9" s="13" t="s">
        <v>40</v>
      </c>
      <c r="B9" s="122"/>
      <c r="C9" s="122"/>
      <c r="D9" s="219"/>
      <c r="E9" s="286"/>
      <c r="F9" s="34"/>
    </row>
    <row r="10" spans="1:6" ht="13.5" customHeight="1">
      <c r="A10" s="36" t="s">
        <v>41</v>
      </c>
      <c r="B10" s="121">
        <v>42000</v>
      </c>
      <c r="C10" s="121">
        <v>44360</v>
      </c>
      <c r="D10" s="219">
        <v>11824</v>
      </c>
      <c r="E10" s="286">
        <f t="shared" si="0"/>
        <v>0.26654643823264201</v>
      </c>
      <c r="F10" s="34"/>
    </row>
    <row r="11" spans="1:6" ht="13.5" customHeight="1">
      <c r="A11" s="36" t="s">
        <v>42</v>
      </c>
      <c r="B11" s="121">
        <v>207856000</v>
      </c>
      <c r="C11" s="121">
        <v>211076670</v>
      </c>
      <c r="D11" s="219">
        <v>196888442</v>
      </c>
      <c r="E11" s="286">
        <f t="shared" si="0"/>
        <v>0.932781638065448</v>
      </c>
      <c r="F11" s="34"/>
    </row>
    <row r="12" spans="1:6" ht="13.5" customHeight="1">
      <c r="A12" s="36" t="s">
        <v>43</v>
      </c>
      <c r="B12" s="122"/>
      <c r="C12" s="122"/>
      <c r="D12" s="219"/>
      <c r="E12" s="286"/>
      <c r="F12" s="34"/>
    </row>
    <row r="13" spans="1:6" ht="13.5" customHeight="1">
      <c r="A13" s="36" t="s">
        <v>44</v>
      </c>
      <c r="B13" s="121">
        <v>1243000</v>
      </c>
      <c r="C13" s="121">
        <v>1588924</v>
      </c>
      <c r="D13" s="219">
        <v>1553323</v>
      </c>
      <c r="E13" s="286">
        <f t="shared" si="0"/>
        <v>0.97759427134337451</v>
      </c>
      <c r="F13" s="34"/>
    </row>
    <row r="14" spans="1:6" ht="13.5" customHeight="1">
      <c r="A14" s="36" t="s">
        <v>45</v>
      </c>
      <c r="B14" s="121">
        <v>290000</v>
      </c>
      <c r="C14" s="121">
        <v>327857</v>
      </c>
      <c r="D14" s="219">
        <v>327857</v>
      </c>
      <c r="E14" s="286">
        <f t="shared" si="0"/>
        <v>1</v>
      </c>
      <c r="F14" s="34"/>
    </row>
    <row r="15" spans="1:6" ht="13.5" customHeight="1">
      <c r="A15" s="36" t="s">
        <v>46</v>
      </c>
      <c r="B15" s="121">
        <v>50790000</v>
      </c>
      <c r="C15" s="121">
        <v>49334077</v>
      </c>
      <c r="D15" s="219">
        <v>31369602</v>
      </c>
      <c r="E15" s="286">
        <f t="shared" si="0"/>
        <v>0.6358607256400074</v>
      </c>
      <c r="F15" s="34"/>
    </row>
    <row r="16" spans="1:6" ht="13.5" customHeight="1">
      <c r="A16" s="36" t="s">
        <v>86</v>
      </c>
      <c r="B16" s="121">
        <v>56000</v>
      </c>
      <c r="C16" s="121">
        <v>173604</v>
      </c>
      <c r="D16" s="219">
        <v>173604</v>
      </c>
      <c r="E16" s="286">
        <f t="shared" si="0"/>
        <v>1</v>
      </c>
      <c r="F16" s="34"/>
    </row>
    <row r="17" spans="1:6" ht="13.5" customHeight="1">
      <c r="A17" s="36" t="s">
        <v>47</v>
      </c>
      <c r="B17" s="122"/>
      <c r="C17" s="122"/>
      <c r="D17" s="219"/>
      <c r="E17" s="286"/>
      <c r="F17" s="34"/>
    </row>
    <row r="18" spans="1:6" ht="13.5" customHeight="1">
      <c r="A18" s="36" t="s">
        <v>48</v>
      </c>
      <c r="B18" s="121">
        <v>2000000</v>
      </c>
      <c r="C18" s="121">
        <v>2000000</v>
      </c>
      <c r="D18" s="219">
        <v>1292912</v>
      </c>
      <c r="E18" s="286">
        <f t="shared" si="0"/>
        <v>0.64645600000000003</v>
      </c>
      <c r="F18" s="34"/>
    </row>
    <row r="19" spans="1:6" ht="13.5" customHeight="1">
      <c r="A19" s="36" t="s">
        <v>49</v>
      </c>
      <c r="B19" s="121">
        <v>3703000</v>
      </c>
      <c r="C19" s="121">
        <v>3750085</v>
      </c>
      <c r="D19" s="219">
        <v>2965834</v>
      </c>
      <c r="E19" s="286">
        <f t="shared" si="0"/>
        <v>0.79087114025415428</v>
      </c>
      <c r="F19" s="34"/>
    </row>
    <row r="20" spans="1:6" ht="13.5" customHeight="1">
      <c r="A20" s="36" t="s">
        <v>50</v>
      </c>
      <c r="B20" s="121">
        <v>625000</v>
      </c>
      <c r="C20" s="121">
        <v>625000</v>
      </c>
      <c r="D20" s="219">
        <v>555054</v>
      </c>
      <c r="E20" s="286">
        <f t="shared" si="0"/>
        <v>0.88808640000000005</v>
      </c>
      <c r="F20" s="34"/>
    </row>
    <row r="21" spans="1:6" ht="13.5" customHeight="1">
      <c r="A21" s="36" t="s">
        <v>51</v>
      </c>
      <c r="B21" s="121">
        <v>3670000</v>
      </c>
      <c r="C21" s="121">
        <v>4122653</v>
      </c>
      <c r="D21" s="219">
        <v>3913874</v>
      </c>
      <c r="E21" s="286">
        <f t="shared" si="0"/>
        <v>0.94935809538178451</v>
      </c>
      <c r="F21" s="34"/>
    </row>
    <row r="22" spans="1:6" ht="13.5" customHeight="1">
      <c r="A22" s="36" t="s">
        <v>52</v>
      </c>
      <c r="B22" s="121">
        <v>85000</v>
      </c>
      <c r="C22" s="121">
        <v>92239</v>
      </c>
      <c r="D22" s="219">
        <v>7239</v>
      </c>
      <c r="E22" s="286">
        <f t="shared" si="0"/>
        <v>7.8480902871887165E-2</v>
      </c>
      <c r="F22" s="34"/>
    </row>
    <row r="23" spans="1:6" ht="13.5" customHeight="1">
      <c r="A23" s="36" t="s">
        <v>89</v>
      </c>
      <c r="B23" s="122"/>
      <c r="C23" s="122"/>
      <c r="D23" s="219"/>
      <c r="E23" s="286"/>
      <c r="F23" s="34"/>
    </row>
    <row r="24" spans="1:6" ht="13.5" customHeight="1">
      <c r="A24" s="37" t="s">
        <v>53</v>
      </c>
      <c r="B24" s="121">
        <v>58905000</v>
      </c>
      <c r="C24" s="121">
        <v>58461640</v>
      </c>
      <c r="D24" s="219">
        <v>48467755</v>
      </c>
      <c r="E24" s="286">
        <f t="shared" si="0"/>
        <v>0.82905226401448884</v>
      </c>
      <c r="F24" s="34"/>
    </row>
    <row r="25" spans="1:6" ht="13.5" customHeight="1">
      <c r="A25" s="36" t="s">
        <v>91</v>
      </c>
      <c r="B25" s="121">
        <v>54823000</v>
      </c>
      <c r="C25" s="121">
        <v>54823000</v>
      </c>
      <c r="D25" s="219">
        <v>53492000</v>
      </c>
      <c r="E25" s="286">
        <f t="shared" si="0"/>
        <v>0.9757218685588166</v>
      </c>
      <c r="F25" s="34"/>
    </row>
    <row r="26" spans="1:6" ht="13.5" customHeight="1">
      <c r="A26" s="36" t="s">
        <v>54</v>
      </c>
      <c r="B26" s="122"/>
      <c r="C26" s="122"/>
      <c r="D26" s="219"/>
      <c r="E26" s="286"/>
      <c r="F26" s="34"/>
    </row>
    <row r="27" spans="1:6" ht="13.5" customHeight="1">
      <c r="A27" s="36" t="s">
        <v>55</v>
      </c>
      <c r="B27" s="122"/>
      <c r="C27" s="122">
        <v>54831</v>
      </c>
      <c r="D27" s="219">
        <v>54323</v>
      </c>
      <c r="E27" s="286">
        <f t="shared" si="0"/>
        <v>0.99073516806186279</v>
      </c>
      <c r="F27" s="34"/>
    </row>
    <row r="28" spans="1:6" s="16" customFormat="1" ht="13.5" customHeight="1">
      <c r="A28" s="15" t="s">
        <v>56</v>
      </c>
      <c r="B28" s="220">
        <f>SUM(B10:B27)</f>
        <v>384088000</v>
      </c>
      <c r="C28" s="220">
        <f>SUM(C10:C27)</f>
        <v>386474940</v>
      </c>
      <c r="D28" s="220">
        <f>SUM(D10:D27)</f>
        <v>341073643</v>
      </c>
      <c r="E28" s="286">
        <f t="shared" si="0"/>
        <v>0.88252460301824487</v>
      </c>
      <c r="F28" s="47"/>
    </row>
    <row r="29" spans="1:6" ht="13.5" customHeight="1">
      <c r="A29" s="13" t="s">
        <v>57</v>
      </c>
      <c r="B29" s="219"/>
      <c r="C29" s="219"/>
      <c r="D29" s="219"/>
      <c r="E29" s="286"/>
      <c r="F29" s="34"/>
    </row>
    <row r="30" spans="1:6" ht="13.5" customHeight="1">
      <c r="A30" s="13" t="s">
        <v>58</v>
      </c>
      <c r="B30" s="219"/>
      <c r="C30" s="219"/>
      <c r="D30" s="219"/>
      <c r="E30" s="286"/>
      <c r="F30" s="34"/>
    </row>
    <row r="31" spans="1:6" ht="13.5" customHeight="1">
      <c r="A31" s="17" t="s">
        <v>59</v>
      </c>
      <c r="B31" s="219"/>
      <c r="C31" s="219"/>
      <c r="D31" s="219"/>
      <c r="E31" s="286"/>
      <c r="F31" s="34"/>
    </row>
    <row r="32" spans="1:6" ht="13.5" customHeight="1">
      <c r="A32" s="36" t="s">
        <v>60</v>
      </c>
      <c r="B32" s="219"/>
      <c r="C32" s="219"/>
      <c r="D32" s="219"/>
      <c r="E32" s="286"/>
      <c r="F32" s="34"/>
    </row>
    <row r="33" spans="1:6" ht="13.5" customHeight="1">
      <c r="A33" s="36" t="s">
        <v>90</v>
      </c>
      <c r="B33" s="219"/>
      <c r="C33" s="219"/>
      <c r="D33" s="219"/>
      <c r="E33" s="286"/>
      <c r="F33" s="34"/>
    </row>
    <row r="34" spans="1:6" ht="13.5" customHeight="1">
      <c r="A34" s="36" t="s">
        <v>61</v>
      </c>
      <c r="B34" s="219"/>
      <c r="C34" s="219"/>
      <c r="D34" s="219"/>
      <c r="E34" s="286"/>
      <c r="F34" s="34"/>
    </row>
    <row r="35" spans="1:6" ht="13.5" customHeight="1">
      <c r="A35" s="13" t="s">
        <v>62</v>
      </c>
      <c r="B35" s="219"/>
      <c r="C35" s="219">
        <v>11311975</v>
      </c>
      <c r="D35" s="219">
        <v>11311975</v>
      </c>
      <c r="E35" s="286">
        <f t="shared" si="0"/>
        <v>1</v>
      </c>
      <c r="F35" s="34"/>
    </row>
    <row r="36" spans="1:6" ht="13.5" customHeight="1">
      <c r="A36" s="13" t="s">
        <v>63</v>
      </c>
      <c r="B36" s="219"/>
      <c r="C36" s="219"/>
      <c r="D36" s="219"/>
      <c r="E36" s="286"/>
      <c r="F36" s="34"/>
    </row>
    <row r="37" spans="1:6" ht="13.5" customHeight="1">
      <c r="A37" s="13" t="s">
        <v>64</v>
      </c>
      <c r="B37" s="219"/>
      <c r="C37" s="219"/>
      <c r="D37" s="219"/>
      <c r="E37" s="286"/>
      <c r="F37" s="34"/>
    </row>
    <row r="38" spans="1:6" ht="13.5" customHeight="1">
      <c r="A38" s="36" t="s">
        <v>65</v>
      </c>
      <c r="B38" s="219"/>
      <c r="C38" s="219"/>
      <c r="D38" s="219"/>
      <c r="E38" s="286"/>
      <c r="F38" s="34"/>
    </row>
    <row r="39" spans="1:6" ht="13.5" customHeight="1">
      <c r="A39" s="36" t="s">
        <v>66</v>
      </c>
      <c r="B39" s="219"/>
      <c r="C39" s="219"/>
      <c r="D39" s="219"/>
      <c r="E39" s="286"/>
      <c r="F39" s="34"/>
    </row>
    <row r="40" spans="1:6" ht="13.5" customHeight="1">
      <c r="A40" s="36" t="s">
        <v>67</v>
      </c>
      <c r="B40" s="219"/>
      <c r="C40" s="219"/>
      <c r="D40" s="219"/>
      <c r="E40" s="286"/>
      <c r="F40" s="34"/>
    </row>
    <row r="41" spans="1:6" ht="13.5" customHeight="1">
      <c r="A41" s="36" t="s">
        <v>68</v>
      </c>
      <c r="B41" s="219"/>
      <c r="C41" s="219"/>
      <c r="D41" s="219"/>
      <c r="E41" s="286"/>
      <c r="F41" s="34"/>
    </row>
    <row r="42" spans="1:6" ht="13.5" customHeight="1">
      <c r="A42" s="36" t="s">
        <v>69</v>
      </c>
      <c r="B42" s="219"/>
      <c r="C42" s="219"/>
      <c r="D42" s="219"/>
      <c r="E42" s="286"/>
      <c r="F42" s="34"/>
    </row>
    <row r="43" spans="1:6" ht="13.5" customHeight="1">
      <c r="A43" s="13" t="s">
        <v>70</v>
      </c>
      <c r="B43" s="219"/>
      <c r="C43" s="219"/>
      <c r="D43" s="219"/>
      <c r="E43" s="286"/>
      <c r="F43" s="34"/>
    </row>
    <row r="44" spans="1:6" s="19" customFormat="1" ht="13.5" customHeight="1">
      <c r="A44" s="18" t="s">
        <v>71</v>
      </c>
      <c r="B44" s="220">
        <f>B28+B8+B7+B35</f>
        <v>582556684</v>
      </c>
      <c r="C44" s="220">
        <f>C28+C8+C7+C35</f>
        <v>609172961</v>
      </c>
      <c r="D44" s="220">
        <f>D28+D8+D7+D35</f>
        <v>560114231</v>
      </c>
      <c r="E44" s="286">
        <f t="shared" si="0"/>
        <v>0.91946666523171572</v>
      </c>
      <c r="F44" s="48"/>
    </row>
    <row r="45" spans="1:6" s="19" customFormat="1" ht="13.5" customHeight="1">
      <c r="A45" s="18"/>
      <c r="B45" s="222"/>
      <c r="C45" s="222"/>
      <c r="D45" s="223"/>
      <c r="E45" s="286"/>
      <c r="F45" s="48"/>
    </row>
    <row r="46" spans="1:6" s="19" customFormat="1" ht="13.5" customHeight="1">
      <c r="A46" s="18" t="s">
        <v>72</v>
      </c>
      <c r="B46" s="222"/>
      <c r="C46" s="222"/>
      <c r="D46" s="223"/>
      <c r="E46" s="286"/>
      <c r="F46" s="48"/>
    </row>
    <row r="47" spans="1:6" s="19" customFormat="1" ht="13.5" customHeight="1">
      <c r="A47" s="13" t="s">
        <v>38</v>
      </c>
      <c r="B47" s="123">
        <v>222949895</v>
      </c>
      <c r="C47" s="123">
        <v>231856773</v>
      </c>
      <c r="D47" s="219">
        <v>231353894</v>
      </c>
      <c r="E47" s="286">
        <f>SUM(D47/C47)</f>
        <v>0.99783107910330482</v>
      </c>
      <c r="F47" s="48"/>
    </row>
    <row r="48" spans="1:6" s="19" customFormat="1" ht="13.5" customHeight="1">
      <c r="A48" s="13" t="s">
        <v>39</v>
      </c>
      <c r="B48" s="123">
        <v>28983486</v>
      </c>
      <c r="C48" s="123">
        <v>31335842</v>
      </c>
      <c r="D48" s="219">
        <v>31328302</v>
      </c>
      <c r="E48" s="286">
        <f t="shared" ref="E48:E108" si="1">SUM(D48/C48)</f>
        <v>0.999759380967009</v>
      </c>
      <c r="F48" s="48"/>
    </row>
    <row r="49" spans="1:6" s="19" customFormat="1" ht="13.5" customHeight="1">
      <c r="A49" s="13" t="s">
        <v>40</v>
      </c>
      <c r="B49" s="123"/>
      <c r="C49" s="123"/>
      <c r="D49" s="219"/>
      <c r="E49" s="286"/>
      <c r="F49" s="48"/>
    </row>
    <row r="50" spans="1:6" s="19" customFormat="1" ht="13.5" customHeight="1">
      <c r="A50" s="36" t="s">
        <v>41</v>
      </c>
      <c r="B50" s="123"/>
      <c r="C50" s="123">
        <v>3937</v>
      </c>
      <c r="D50" s="219">
        <v>3937</v>
      </c>
      <c r="E50" s="286">
        <f t="shared" si="1"/>
        <v>1</v>
      </c>
      <c r="F50" s="48"/>
    </row>
    <row r="51" spans="1:6" s="19" customFormat="1" ht="13.5" customHeight="1">
      <c r="A51" s="36" t="s">
        <v>42</v>
      </c>
      <c r="B51" s="123">
        <v>52665000</v>
      </c>
      <c r="C51" s="219">
        <v>58255990</v>
      </c>
      <c r="D51" s="219">
        <v>55099255</v>
      </c>
      <c r="E51" s="286">
        <f t="shared" si="1"/>
        <v>0.94581269668578283</v>
      </c>
      <c r="F51" s="48"/>
    </row>
    <row r="52" spans="1:6" s="19" customFormat="1" ht="13.5" customHeight="1">
      <c r="A52" s="36" t="s">
        <v>43</v>
      </c>
      <c r="B52" s="123"/>
      <c r="C52" s="123"/>
      <c r="D52" s="219"/>
      <c r="E52" s="286"/>
      <c r="F52" s="48"/>
    </row>
    <row r="53" spans="1:6" s="19" customFormat="1" ht="13.5" customHeight="1">
      <c r="A53" s="36" t="s">
        <v>44</v>
      </c>
      <c r="B53" s="123">
        <v>247000</v>
      </c>
      <c r="C53" s="123">
        <v>431894</v>
      </c>
      <c r="D53" s="219">
        <v>335178</v>
      </c>
      <c r="E53" s="286">
        <f t="shared" si="1"/>
        <v>0.77606542346038609</v>
      </c>
      <c r="F53" s="48"/>
    </row>
    <row r="54" spans="1:6" s="19" customFormat="1" ht="13.5" customHeight="1">
      <c r="A54" s="36" t="s">
        <v>45</v>
      </c>
      <c r="B54" s="123">
        <v>306000</v>
      </c>
      <c r="C54" s="123">
        <v>331012</v>
      </c>
      <c r="D54" s="219">
        <v>331012</v>
      </c>
      <c r="E54" s="286">
        <f t="shared" si="1"/>
        <v>1</v>
      </c>
      <c r="F54" s="48"/>
    </row>
    <row r="55" spans="1:6" s="19" customFormat="1" ht="13.5" customHeight="1">
      <c r="A55" s="36" t="s">
        <v>46</v>
      </c>
      <c r="B55" s="123">
        <v>22117000</v>
      </c>
      <c r="C55" s="123">
        <v>22241190</v>
      </c>
      <c r="D55" s="219">
        <v>20583761</v>
      </c>
      <c r="E55" s="286">
        <f t="shared" si="1"/>
        <v>0.92547930214165697</v>
      </c>
      <c r="F55" s="48"/>
    </row>
    <row r="56" spans="1:6" s="19" customFormat="1" ht="13.5" customHeight="1">
      <c r="A56" s="36" t="s">
        <v>86</v>
      </c>
      <c r="B56" s="123"/>
      <c r="C56" s="123">
        <v>181375</v>
      </c>
      <c r="D56" s="219">
        <v>154505</v>
      </c>
      <c r="E56" s="286">
        <f t="shared" si="1"/>
        <v>0.85185389386629906</v>
      </c>
      <c r="F56" s="48"/>
    </row>
    <row r="57" spans="1:6" s="19" customFormat="1" ht="13.5" customHeight="1">
      <c r="A57" s="36" t="s">
        <v>47</v>
      </c>
      <c r="B57" s="123">
        <v>1200000</v>
      </c>
      <c r="C57" s="219">
        <v>1100000</v>
      </c>
      <c r="D57" s="219">
        <v>1100000</v>
      </c>
      <c r="E57" s="286">
        <f t="shared" si="1"/>
        <v>1</v>
      </c>
      <c r="F57" s="48"/>
    </row>
    <row r="58" spans="1:6" s="19" customFormat="1" ht="13.5" customHeight="1">
      <c r="A58" s="36" t="s">
        <v>48</v>
      </c>
      <c r="B58" s="123">
        <v>6840000</v>
      </c>
      <c r="C58" s="123">
        <v>11302740</v>
      </c>
      <c r="D58" s="219">
        <v>10811006</v>
      </c>
      <c r="E58" s="286">
        <f t="shared" si="1"/>
        <v>0.95649426599213994</v>
      </c>
      <c r="F58" s="48"/>
    </row>
    <row r="59" spans="1:6" s="19" customFormat="1" ht="13.5" customHeight="1">
      <c r="A59" s="36" t="s">
        <v>49</v>
      </c>
      <c r="B59" s="123">
        <v>750000</v>
      </c>
      <c r="C59" s="123">
        <v>805952</v>
      </c>
      <c r="D59" s="219">
        <v>288939</v>
      </c>
      <c r="E59" s="286">
        <f t="shared" si="1"/>
        <v>0.35850646192329072</v>
      </c>
      <c r="F59" s="48"/>
    </row>
    <row r="60" spans="1:6" s="19" customFormat="1" ht="13.5" customHeight="1">
      <c r="A60" s="36" t="s">
        <v>50</v>
      </c>
      <c r="B60" s="123">
        <v>1260000</v>
      </c>
      <c r="C60" s="123">
        <v>2487715</v>
      </c>
      <c r="D60" s="219">
        <v>1255715</v>
      </c>
      <c r="E60" s="286">
        <f t="shared" si="1"/>
        <v>0.50476642219868428</v>
      </c>
      <c r="F60" s="48"/>
    </row>
    <row r="61" spans="1:6" s="19" customFormat="1" ht="13.5" customHeight="1">
      <c r="A61" s="36" t="s">
        <v>51</v>
      </c>
      <c r="B61" s="123">
        <v>42544000</v>
      </c>
      <c r="C61" s="123">
        <v>63844834</v>
      </c>
      <c r="D61" s="219">
        <v>60618067</v>
      </c>
      <c r="E61" s="286">
        <f t="shared" si="1"/>
        <v>0.94945923111022579</v>
      </c>
      <c r="F61" s="48"/>
    </row>
    <row r="62" spans="1:6" s="19" customFormat="1" ht="13.5" customHeight="1">
      <c r="A62" s="36" t="s">
        <v>52</v>
      </c>
      <c r="B62" s="123"/>
      <c r="C62" s="123">
        <v>79866</v>
      </c>
      <c r="D62" s="219">
        <v>64866</v>
      </c>
      <c r="E62" s="286">
        <f t="shared" si="1"/>
        <v>0.81218541056269256</v>
      </c>
      <c r="F62" s="48"/>
    </row>
    <row r="63" spans="1:6" s="19" customFormat="1" ht="13.5" customHeight="1">
      <c r="A63" s="36" t="s">
        <v>89</v>
      </c>
      <c r="B63" s="123"/>
      <c r="C63" s="123"/>
      <c r="D63" s="219"/>
      <c r="E63" s="286"/>
      <c r="F63" s="48"/>
    </row>
    <row r="64" spans="1:6" s="19" customFormat="1" ht="13.5" customHeight="1">
      <c r="A64" s="37" t="s">
        <v>53</v>
      </c>
      <c r="B64" s="123">
        <v>33188000</v>
      </c>
      <c r="C64" s="123">
        <v>37847307</v>
      </c>
      <c r="D64" s="219">
        <v>36425774</v>
      </c>
      <c r="E64" s="286">
        <f t="shared" si="1"/>
        <v>0.96244031312452427</v>
      </c>
      <c r="F64" s="48"/>
    </row>
    <row r="65" spans="1:6" s="19" customFormat="1" ht="13.5" customHeight="1">
      <c r="A65" s="36" t="s">
        <v>91</v>
      </c>
      <c r="B65" s="123">
        <v>9244000</v>
      </c>
      <c r="C65" s="123">
        <v>11468000</v>
      </c>
      <c r="D65" s="219">
        <v>11468000</v>
      </c>
      <c r="E65" s="286">
        <f t="shared" si="1"/>
        <v>1</v>
      </c>
      <c r="F65" s="48"/>
    </row>
    <row r="66" spans="1:6" s="19" customFormat="1" ht="13.5" customHeight="1">
      <c r="A66" s="36" t="s">
        <v>54</v>
      </c>
      <c r="B66" s="123"/>
      <c r="C66" s="123"/>
      <c r="D66" s="219"/>
      <c r="E66" s="286" t="e">
        <f t="shared" si="1"/>
        <v>#DIV/0!</v>
      </c>
      <c r="F66" s="48"/>
    </row>
    <row r="67" spans="1:6" s="19" customFormat="1" ht="13.5" customHeight="1">
      <c r="A67" s="36" t="s">
        <v>55</v>
      </c>
      <c r="B67" s="124">
        <v>1032000</v>
      </c>
      <c r="C67" s="124">
        <v>3379561</v>
      </c>
      <c r="D67" s="224">
        <v>2509115</v>
      </c>
      <c r="E67" s="286">
        <f t="shared" si="1"/>
        <v>0.74243814507268846</v>
      </c>
      <c r="F67" s="48"/>
    </row>
    <row r="68" spans="1:6" s="19" customFormat="1" ht="13.5" customHeight="1">
      <c r="A68" s="15" t="s">
        <v>56</v>
      </c>
      <c r="B68" s="225">
        <f>SUM(B50:B67)</f>
        <v>171393000</v>
      </c>
      <c r="C68" s="225">
        <f>SUM(C50:C67)</f>
        <v>213761373</v>
      </c>
      <c r="D68" s="225">
        <f>SUM(D50:D67)</f>
        <v>201049130</v>
      </c>
      <c r="E68" s="286">
        <f t="shared" si="1"/>
        <v>0.94053068231368442</v>
      </c>
      <c r="F68" s="48"/>
    </row>
    <row r="69" spans="1:6" s="19" customFormat="1" ht="13.5" customHeight="1">
      <c r="A69" s="13" t="s">
        <v>57</v>
      </c>
      <c r="B69" s="226"/>
      <c r="C69" s="226"/>
      <c r="D69" s="227"/>
      <c r="E69" s="286"/>
      <c r="F69" s="48"/>
    </row>
    <row r="70" spans="1:6" s="19" customFormat="1" ht="13.5" customHeight="1">
      <c r="A70" s="13" t="s">
        <v>58</v>
      </c>
      <c r="B70" s="226"/>
      <c r="C70" s="226"/>
      <c r="D70" s="227"/>
      <c r="E70" s="286"/>
      <c r="F70" s="48"/>
    </row>
    <row r="71" spans="1:6" s="19" customFormat="1" ht="13.5" customHeight="1">
      <c r="A71" s="17" t="s">
        <v>59</v>
      </c>
      <c r="B71" s="226"/>
      <c r="C71" s="226"/>
      <c r="D71" s="227"/>
      <c r="E71" s="286"/>
      <c r="F71" s="48"/>
    </row>
    <row r="72" spans="1:6" s="19" customFormat="1" ht="13.5" customHeight="1">
      <c r="A72" s="36" t="s">
        <v>60</v>
      </c>
      <c r="B72" s="226"/>
      <c r="C72" s="226"/>
      <c r="D72" s="227"/>
      <c r="E72" s="286"/>
      <c r="F72" s="48"/>
    </row>
    <row r="73" spans="1:6" s="19" customFormat="1" ht="13.5" customHeight="1">
      <c r="A73" s="36" t="s">
        <v>90</v>
      </c>
      <c r="B73" s="226"/>
      <c r="C73" s="226"/>
      <c r="D73" s="227"/>
      <c r="E73" s="286"/>
      <c r="F73" s="48"/>
    </row>
    <row r="74" spans="1:6" s="19" customFormat="1" ht="13.5" customHeight="1">
      <c r="A74" s="36" t="s">
        <v>61</v>
      </c>
      <c r="B74" s="226"/>
      <c r="C74" s="226"/>
      <c r="D74" s="227"/>
      <c r="E74" s="286"/>
      <c r="F74" s="48"/>
    </row>
    <row r="75" spans="1:6" s="19" customFormat="1" ht="13.5" customHeight="1">
      <c r="A75" s="13" t="s">
        <v>62</v>
      </c>
      <c r="B75" s="123"/>
      <c r="C75" s="123">
        <v>180900</v>
      </c>
      <c r="D75" s="227">
        <v>180900</v>
      </c>
      <c r="E75" s="286">
        <f t="shared" si="1"/>
        <v>1</v>
      </c>
      <c r="F75" s="48"/>
    </row>
    <row r="76" spans="1:6" s="19" customFormat="1" ht="13.5" customHeight="1">
      <c r="A76" s="13" t="s">
        <v>63</v>
      </c>
      <c r="B76" s="226"/>
      <c r="C76" s="226">
        <v>33471566</v>
      </c>
      <c r="D76" s="227">
        <v>29736629</v>
      </c>
      <c r="E76" s="286">
        <f t="shared" si="1"/>
        <v>0.88841463228819351</v>
      </c>
      <c r="F76" s="48"/>
    </row>
    <row r="77" spans="1:6" s="19" customFormat="1" ht="13.5" customHeight="1">
      <c r="A77" s="13" t="s">
        <v>64</v>
      </c>
      <c r="B77" s="226"/>
      <c r="C77" s="226"/>
      <c r="D77" s="227"/>
      <c r="E77" s="286"/>
      <c r="F77" s="48"/>
    </row>
    <row r="78" spans="1:6" s="19" customFormat="1" ht="13.5" customHeight="1">
      <c r="A78" s="36" t="s">
        <v>65</v>
      </c>
      <c r="B78" s="226"/>
      <c r="C78" s="226"/>
      <c r="D78" s="227"/>
      <c r="E78" s="286"/>
      <c r="F78" s="48"/>
    </row>
    <row r="79" spans="1:6" s="19" customFormat="1" ht="13.5" customHeight="1">
      <c r="A79" s="36" t="s">
        <v>66</v>
      </c>
      <c r="B79" s="226"/>
      <c r="C79" s="226"/>
      <c r="D79" s="227"/>
      <c r="E79" s="286"/>
      <c r="F79" s="48"/>
    </row>
    <row r="80" spans="1:6" s="19" customFormat="1" ht="13.5" customHeight="1">
      <c r="A80" s="36" t="s">
        <v>67</v>
      </c>
      <c r="B80" s="226"/>
      <c r="C80" s="226"/>
      <c r="D80" s="227"/>
      <c r="E80" s="286"/>
      <c r="F80" s="48"/>
    </row>
    <row r="81" spans="1:6" s="19" customFormat="1" ht="13.5" customHeight="1">
      <c r="A81" s="36" t="s">
        <v>68</v>
      </c>
      <c r="B81" s="226"/>
      <c r="C81" s="226"/>
      <c r="D81" s="227"/>
      <c r="E81" s="286"/>
      <c r="F81" s="48"/>
    </row>
    <row r="82" spans="1:6" s="19" customFormat="1" ht="13.5" customHeight="1">
      <c r="A82" s="36" t="s">
        <v>69</v>
      </c>
      <c r="B82" s="226"/>
      <c r="C82" s="226"/>
      <c r="D82" s="227"/>
      <c r="E82" s="286"/>
      <c r="F82" s="48"/>
    </row>
    <row r="83" spans="1:6" s="19" customFormat="1" ht="13.5" customHeight="1">
      <c r="A83" s="13" t="s">
        <v>70</v>
      </c>
      <c r="B83" s="226"/>
      <c r="C83" s="226"/>
      <c r="D83" s="227"/>
      <c r="E83" s="286"/>
      <c r="F83" s="48"/>
    </row>
    <row r="84" spans="1:6" s="19" customFormat="1" ht="13.5" customHeight="1">
      <c r="A84" s="18" t="s">
        <v>71</v>
      </c>
      <c r="B84" s="225">
        <f>B68+B48+B47+B75+B76</f>
        <v>423326381</v>
      </c>
      <c r="C84" s="225">
        <f>C68+C48+C47+C75+C76</f>
        <v>510606454</v>
      </c>
      <c r="D84" s="225">
        <f>D68+D48+D47+D75+D76</f>
        <v>493648855</v>
      </c>
      <c r="E84" s="286">
        <f t="shared" si="1"/>
        <v>0.96678929757515364</v>
      </c>
      <c r="F84" s="48"/>
    </row>
    <row r="85" spans="1:6" s="19" customFormat="1" ht="13.5" customHeight="1">
      <c r="A85" s="18"/>
      <c r="B85" s="222"/>
      <c r="C85" s="222"/>
      <c r="D85" s="223"/>
      <c r="E85" s="286"/>
      <c r="F85" s="48"/>
    </row>
    <row r="86" spans="1:6" ht="13.5" customHeight="1">
      <c r="A86" s="12" t="s">
        <v>73</v>
      </c>
      <c r="B86" s="226"/>
      <c r="C86" s="226"/>
      <c r="D86" s="227"/>
      <c r="E86" s="286"/>
      <c r="F86" s="34"/>
    </row>
    <row r="87" spans="1:6" ht="13.5" customHeight="1">
      <c r="A87" s="13" t="s">
        <v>38</v>
      </c>
      <c r="B87" s="121">
        <v>364104896</v>
      </c>
      <c r="C87" s="121">
        <v>400813243</v>
      </c>
      <c r="D87" s="219">
        <v>388343356</v>
      </c>
      <c r="E87" s="286">
        <f t="shared" si="1"/>
        <v>0.96888853545190867</v>
      </c>
      <c r="F87" s="34"/>
    </row>
    <row r="88" spans="1:6" ht="13.5" customHeight="1">
      <c r="A88" s="13" t="s">
        <v>39</v>
      </c>
      <c r="B88" s="121">
        <v>47255083</v>
      </c>
      <c r="C88" s="121">
        <v>52305583</v>
      </c>
      <c r="D88" s="219">
        <v>51808110</v>
      </c>
      <c r="E88" s="286">
        <f t="shared" si="1"/>
        <v>0.99048910323779393</v>
      </c>
      <c r="F88" s="34"/>
    </row>
    <row r="89" spans="1:6" ht="13.5" customHeight="1">
      <c r="A89" s="13" t="s">
        <v>40</v>
      </c>
      <c r="B89" s="122"/>
      <c r="C89" s="122"/>
      <c r="D89" s="219"/>
      <c r="E89" s="286"/>
      <c r="F89" s="34"/>
    </row>
    <row r="90" spans="1:6" ht="13.5" customHeight="1">
      <c r="A90" s="36" t="s">
        <v>41</v>
      </c>
      <c r="B90" s="121">
        <v>290000</v>
      </c>
      <c r="C90" s="121">
        <v>290000</v>
      </c>
      <c r="D90" s="219">
        <v>123106</v>
      </c>
      <c r="E90" s="286">
        <f t="shared" si="1"/>
        <v>0.42450344827586206</v>
      </c>
      <c r="F90" s="34"/>
    </row>
    <row r="91" spans="1:6" ht="13.5" customHeight="1">
      <c r="A91" s="36" t="s">
        <v>42</v>
      </c>
      <c r="B91" s="121">
        <v>6410000</v>
      </c>
      <c r="C91" s="121">
        <v>6955299</v>
      </c>
      <c r="D91" s="219">
        <v>6792775</v>
      </c>
      <c r="E91" s="286">
        <f t="shared" si="1"/>
        <v>0.97663306782353998</v>
      </c>
      <c r="F91" s="34"/>
    </row>
    <row r="92" spans="1:6" ht="13.5" customHeight="1">
      <c r="A92" s="36" t="s">
        <v>43</v>
      </c>
      <c r="B92" s="122"/>
      <c r="C92" s="122"/>
      <c r="D92" s="219"/>
      <c r="E92" s="286"/>
      <c r="F92" s="34"/>
    </row>
    <row r="93" spans="1:6" ht="13.5" customHeight="1">
      <c r="A93" s="36" t="s">
        <v>44</v>
      </c>
      <c r="B93" s="121">
        <v>392000</v>
      </c>
      <c r="C93" s="121">
        <v>480452</v>
      </c>
      <c r="D93" s="219">
        <v>466173</v>
      </c>
      <c r="E93" s="286">
        <f t="shared" si="1"/>
        <v>0.97028006960112556</v>
      </c>
      <c r="F93" s="34"/>
    </row>
    <row r="94" spans="1:6" ht="13.5" customHeight="1">
      <c r="A94" s="36" t="s">
        <v>45</v>
      </c>
      <c r="B94" s="121">
        <v>368000</v>
      </c>
      <c r="C94" s="121">
        <v>384232</v>
      </c>
      <c r="D94" s="219">
        <v>384232</v>
      </c>
      <c r="E94" s="286">
        <f t="shared" si="1"/>
        <v>1</v>
      </c>
      <c r="F94" s="34"/>
    </row>
    <row r="95" spans="1:6" ht="13.5" customHeight="1">
      <c r="A95" s="36" t="s">
        <v>46</v>
      </c>
      <c r="B95" s="121">
        <v>33469000</v>
      </c>
      <c r="C95" s="121">
        <v>22366966</v>
      </c>
      <c r="D95" s="219">
        <v>21492047</v>
      </c>
      <c r="E95" s="286">
        <f t="shared" si="1"/>
        <v>0.96088342960775275</v>
      </c>
      <c r="F95" s="34"/>
    </row>
    <row r="96" spans="1:6" ht="13.5" customHeight="1">
      <c r="A96" s="36" t="s">
        <v>86</v>
      </c>
      <c r="B96" s="121">
        <v>40000</v>
      </c>
      <c r="C96" s="121">
        <v>40000</v>
      </c>
      <c r="D96" s="219">
        <v>11433</v>
      </c>
      <c r="E96" s="286">
        <f t="shared" si="1"/>
        <v>0.285825</v>
      </c>
      <c r="F96" s="34"/>
    </row>
    <row r="97" spans="1:6" ht="13.5" customHeight="1">
      <c r="A97" s="36" t="s">
        <v>47</v>
      </c>
      <c r="B97" s="121">
        <v>1008000</v>
      </c>
      <c r="C97" s="121">
        <v>1156661</v>
      </c>
      <c r="D97" s="219">
        <v>1015372</v>
      </c>
      <c r="E97" s="286">
        <f t="shared" si="1"/>
        <v>0.87784752835964908</v>
      </c>
      <c r="F97" s="34"/>
    </row>
    <row r="98" spans="1:6" ht="13.5" customHeight="1">
      <c r="A98" s="36" t="s">
        <v>48</v>
      </c>
      <c r="B98" s="121">
        <v>2170000</v>
      </c>
      <c r="C98" s="121">
        <v>2170000</v>
      </c>
      <c r="D98" s="219">
        <v>1652336</v>
      </c>
      <c r="E98" s="286">
        <f t="shared" si="1"/>
        <v>0.76144516129032258</v>
      </c>
      <c r="F98" s="34"/>
    </row>
    <row r="99" spans="1:6" ht="13.5" customHeight="1">
      <c r="A99" s="36" t="s">
        <v>49</v>
      </c>
      <c r="B99" s="121">
        <v>7154000</v>
      </c>
      <c r="C99" s="121">
        <v>5731723</v>
      </c>
      <c r="D99" s="219">
        <v>5123795</v>
      </c>
      <c r="E99" s="286">
        <f t="shared" si="1"/>
        <v>0.89393625616590333</v>
      </c>
      <c r="F99" s="34"/>
    </row>
    <row r="100" spans="1:6" ht="13.5" customHeight="1">
      <c r="A100" s="36" t="s">
        <v>50</v>
      </c>
      <c r="B100" s="121">
        <v>4802000</v>
      </c>
      <c r="C100" s="121">
        <v>5067037</v>
      </c>
      <c r="D100" s="219">
        <v>4673097</v>
      </c>
      <c r="E100" s="286">
        <f t="shared" si="1"/>
        <v>0.9222543668025317</v>
      </c>
      <c r="F100" s="34"/>
    </row>
    <row r="101" spans="1:6" ht="13.5" customHeight="1">
      <c r="A101" s="36" t="s">
        <v>51</v>
      </c>
      <c r="B101" s="121">
        <v>1632000</v>
      </c>
      <c r="C101" s="121">
        <v>2461696</v>
      </c>
      <c r="D101" s="219">
        <v>2421020</v>
      </c>
      <c r="E101" s="286">
        <f t="shared" si="1"/>
        <v>0.98347643250831951</v>
      </c>
      <c r="F101" s="34"/>
    </row>
    <row r="102" spans="1:6" ht="13.5" customHeight="1">
      <c r="A102" s="36" t="s">
        <v>52</v>
      </c>
      <c r="B102" s="121">
        <v>135000</v>
      </c>
      <c r="C102" s="121">
        <v>135000</v>
      </c>
      <c r="D102" s="219">
        <v>84875</v>
      </c>
      <c r="E102" s="286">
        <f t="shared" si="1"/>
        <v>0.62870370370370365</v>
      </c>
      <c r="F102" s="34"/>
    </row>
    <row r="103" spans="1:6" ht="13.5" customHeight="1">
      <c r="A103" s="36" t="s">
        <v>89</v>
      </c>
      <c r="B103" s="122"/>
      <c r="C103" s="122"/>
      <c r="D103" s="219"/>
      <c r="E103" s="286"/>
      <c r="F103" s="34"/>
    </row>
    <row r="104" spans="1:6" ht="13.5" customHeight="1">
      <c r="A104" s="37" t="s">
        <v>53</v>
      </c>
      <c r="B104" s="121">
        <v>15134000</v>
      </c>
      <c r="C104" s="121">
        <v>12988582</v>
      </c>
      <c r="D104" s="219">
        <v>10242589</v>
      </c>
      <c r="E104" s="286">
        <f t="shared" si="1"/>
        <v>0.78858408100283772</v>
      </c>
      <c r="F104" s="34"/>
    </row>
    <row r="105" spans="1:6" ht="13.5" customHeight="1">
      <c r="A105" s="36" t="s">
        <v>91</v>
      </c>
      <c r="B105" s="122"/>
      <c r="C105" s="122"/>
      <c r="D105" s="219"/>
      <c r="E105" s="286"/>
      <c r="F105" s="34"/>
    </row>
    <row r="106" spans="1:6" ht="13.5" customHeight="1">
      <c r="A106" s="36" t="s">
        <v>54</v>
      </c>
      <c r="B106" s="122"/>
      <c r="C106" s="122"/>
      <c r="D106" s="219"/>
      <c r="E106" s="286"/>
      <c r="F106" s="34"/>
    </row>
    <row r="107" spans="1:6" ht="13.5" customHeight="1">
      <c r="A107" s="36" t="s">
        <v>55</v>
      </c>
      <c r="B107" s="122"/>
      <c r="C107" s="122">
        <v>222867</v>
      </c>
      <c r="D107" s="219">
        <v>222867</v>
      </c>
      <c r="E107" s="286">
        <f t="shared" si="1"/>
        <v>1</v>
      </c>
      <c r="F107" s="34"/>
    </row>
    <row r="108" spans="1:6" ht="13.5" customHeight="1">
      <c r="A108" s="15" t="s">
        <v>56</v>
      </c>
      <c r="B108" s="225">
        <f>SUM(B90:B107)</f>
        <v>73004000</v>
      </c>
      <c r="C108" s="225">
        <f>SUM(C90:C107)</f>
        <v>60450515</v>
      </c>
      <c r="D108" s="225">
        <f>SUM(D90:D107)</f>
        <v>54705717</v>
      </c>
      <c r="E108" s="286">
        <f t="shared" si="1"/>
        <v>0.90496693038926135</v>
      </c>
      <c r="F108" s="34"/>
    </row>
    <row r="109" spans="1:6" ht="13.5" customHeight="1">
      <c r="A109" s="13" t="s">
        <v>57</v>
      </c>
      <c r="B109" s="226"/>
      <c r="C109" s="226"/>
      <c r="D109" s="227"/>
      <c r="E109" s="286"/>
      <c r="F109" s="34"/>
    </row>
    <row r="110" spans="1:6" ht="13.5" customHeight="1">
      <c r="A110" s="13" t="s">
        <v>58</v>
      </c>
      <c r="B110" s="226"/>
      <c r="C110" s="226"/>
      <c r="D110" s="227"/>
      <c r="E110" s="286"/>
      <c r="F110" s="34"/>
    </row>
    <row r="111" spans="1:6" ht="13.5" customHeight="1">
      <c r="A111" s="17" t="s">
        <v>59</v>
      </c>
      <c r="B111" s="226"/>
      <c r="C111" s="226"/>
      <c r="D111" s="227"/>
      <c r="E111" s="286"/>
      <c r="F111" s="34"/>
    </row>
    <row r="112" spans="1:6" ht="13.5" customHeight="1">
      <c r="A112" s="36" t="s">
        <v>60</v>
      </c>
      <c r="B112" s="226"/>
      <c r="C112" s="226"/>
      <c r="D112" s="227"/>
      <c r="E112" s="286"/>
      <c r="F112" s="34"/>
    </row>
    <row r="113" spans="1:6" s="20" customFormat="1" ht="13.5" customHeight="1">
      <c r="A113" s="36" t="s">
        <v>90</v>
      </c>
      <c r="B113" s="228"/>
      <c r="C113" s="228"/>
      <c r="D113" s="229"/>
      <c r="E113" s="286"/>
      <c r="F113" s="49"/>
    </row>
    <row r="114" spans="1:6" s="20" customFormat="1" ht="13.5" customHeight="1">
      <c r="A114" s="36" t="s">
        <v>61</v>
      </c>
      <c r="B114" s="228"/>
      <c r="C114" s="228"/>
      <c r="D114" s="229"/>
      <c r="E114" s="286"/>
      <c r="F114" s="49"/>
    </row>
    <row r="115" spans="1:6" s="20" customFormat="1" ht="13.5" customHeight="1">
      <c r="A115" s="13" t="s">
        <v>62</v>
      </c>
      <c r="B115" s="226"/>
      <c r="C115" s="226">
        <v>17809620</v>
      </c>
      <c r="D115" s="227">
        <v>17809620</v>
      </c>
      <c r="E115" s="286">
        <f t="shared" ref="E115:E175" si="2">SUM(D115/C115)</f>
        <v>1</v>
      </c>
      <c r="F115" s="49"/>
    </row>
    <row r="116" spans="1:6" ht="13.5" customHeight="1">
      <c r="A116" s="13" t="s">
        <v>63</v>
      </c>
      <c r="B116" s="226"/>
      <c r="C116" s="226">
        <v>2222054</v>
      </c>
      <c r="D116" s="227">
        <v>2222054</v>
      </c>
      <c r="E116" s="286">
        <f t="shared" si="2"/>
        <v>1</v>
      </c>
      <c r="F116" s="34"/>
    </row>
    <row r="117" spans="1:6" ht="13.5" customHeight="1">
      <c r="A117" s="13" t="s">
        <v>64</v>
      </c>
      <c r="B117" s="226"/>
      <c r="C117" s="226"/>
      <c r="D117" s="227"/>
      <c r="E117" s="286"/>
      <c r="F117" s="34"/>
    </row>
    <row r="118" spans="1:6" ht="13.5" customHeight="1">
      <c r="A118" s="36" t="s">
        <v>65</v>
      </c>
      <c r="B118" s="228"/>
      <c r="C118" s="228"/>
      <c r="D118" s="229"/>
      <c r="E118" s="286"/>
      <c r="F118" s="34"/>
    </row>
    <row r="119" spans="1:6" s="20" customFormat="1" ht="13.5" customHeight="1">
      <c r="A119" s="36" t="s">
        <v>66</v>
      </c>
      <c r="B119" s="230"/>
      <c r="C119" s="230"/>
      <c r="D119" s="231"/>
      <c r="E119" s="286"/>
      <c r="F119" s="49"/>
    </row>
    <row r="120" spans="1:6" s="20" customFormat="1" ht="13.5" customHeight="1">
      <c r="A120" s="36" t="s">
        <v>67</v>
      </c>
      <c r="B120" s="230"/>
      <c r="C120" s="230"/>
      <c r="D120" s="231"/>
      <c r="E120" s="286"/>
      <c r="F120" s="49"/>
    </row>
    <row r="121" spans="1:6" ht="13.5" customHeight="1">
      <c r="A121" s="36" t="s">
        <v>68</v>
      </c>
      <c r="B121" s="226"/>
      <c r="C121" s="226"/>
      <c r="D121" s="227"/>
      <c r="E121" s="286"/>
      <c r="F121" s="34"/>
    </row>
    <row r="122" spans="1:6" ht="13.5" customHeight="1">
      <c r="A122" s="36" t="s">
        <v>69</v>
      </c>
      <c r="B122" s="226"/>
      <c r="C122" s="226"/>
      <c r="D122" s="227"/>
      <c r="E122" s="286"/>
      <c r="F122" s="34"/>
    </row>
    <row r="123" spans="1:6" ht="13.5" customHeight="1">
      <c r="A123" s="13" t="s">
        <v>70</v>
      </c>
      <c r="B123" s="226"/>
      <c r="C123" s="226"/>
      <c r="D123" s="227"/>
      <c r="E123" s="286"/>
      <c r="F123" s="34"/>
    </row>
    <row r="124" spans="1:6" ht="13.5" customHeight="1">
      <c r="A124" s="18" t="s">
        <v>71</v>
      </c>
      <c r="B124" s="225">
        <f>B108+B87+B88+B115</f>
        <v>484363979</v>
      </c>
      <c r="C124" s="225">
        <f>C108+C87+C88+C115+C116</f>
        <v>533601015</v>
      </c>
      <c r="D124" s="225">
        <f>D108+D87+D88+D115+D116</f>
        <v>514888857</v>
      </c>
      <c r="E124" s="286">
        <f t="shared" si="2"/>
        <v>0.96493230433604027</v>
      </c>
      <c r="F124" s="34"/>
    </row>
    <row r="125" spans="1:6" ht="19.8" customHeight="1">
      <c r="A125" s="21"/>
      <c r="B125" s="219"/>
      <c r="C125" s="219"/>
      <c r="D125" s="219"/>
      <c r="E125" s="286"/>
      <c r="F125" s="34"/>
    </row>
    <row r="126" spans="1:6" ht="13.5" customHeight="1">
      <c r="A126" s="22" t="s">
        <v>74</v>
      </c>
      <c r="B126" s="219"/>
      <c r="C126" s="219"/>
      <c r="D126" s="219"/>
      <c r="E126" s="286"/>
      <c r="F126" s="34"/>
    </row>
    <row r="127" spans="1:6" ht="13.5" customHeight="1">
      <c r="A127" s="13" t="s">
        <v>38</v>
      </c>
      <c r="B127" s="121">
        <v>51633443</v>
      </c>
      <c r="C127" s="121">
        <v>56700673</v>
      </c>
      <c r="D127" s="219">
        <v>56476582</v>
      </c>
      <c r="E127" s="286">
        <f t="shared" si="2"/>
        <v>0.99604782468807729</v>
      </c>
      <c r="F127" s="34"/>
    </row>
    <row r="128" spans="1:6" ht="13.5" customHeight="1">
      <c r="A128" s="13" t="s">
        <v>39</v>
      </c>
      <c r="B128" s="121">
        <v>6712348</v>
      </c>
      <c r="C128" s="121">
        <v>7263998</v>
      </c>
      <c r="D128" s="219">
        <v>7249432</v>
      </c>
      <c r="E128" s="286">
        <f t="shared" si="2"/>
        <v>0.9979947681703657</v>
      </c>
      <c r="F128" s="34"/>
    </row>
    <row r="129" spans="1:6" ht="13.5" customHeight="1">
      <c r="A129" s="13" t="s">
        <v>40</v>
      </c>
      <c r="B129" s="122"/>
      <c r="C129" s="122"/>
      <c r="D129" s="219"/>
      <c r="E129" s="286" t="e">
        <f t="shared" si="2"/>
        <v>#DIV/0!</v>
      </c>
      <c r="F129" s="34"/>
    </row>
    <row r="130" spans="1:6" ht="13.5" customHeight="1">
      <c r="A130" s="36" t="s">
        <v>41</v>
      </c>
      <c r="B130" s="121">
        <v>5020000</v>
      </c>
      <c r="C130" s="121">
        <v>40944508</v>
      </c>
      <c r="D130" s="219">
        <v>1202371</v>
      </c>
      <c r="E130" s="286">
        <f t="shared" si="2"/>
        <v>2.9365867578626175E-2</v>
      </c>
      <c r="F130" s="34"/>
    </row>
    <row r="131" spans="1:6" ht="13.5" customHeight="1">
      <c r="A131" s="36" t="s">
        <v>42</v>
      </c>
      <c r="B131" s="121">
        <v>1555000</v>
      </c>
      <c r="C131" s="121">
        <v>1838229</v>
      </c>
      <c r="D131" s="219">
        <v>1490133</v>
      </c>
      <c r="E131" s="286">
        <f t="shared" si="2"/>
        <v>0.81063512761467693</v>
      </c>
      <c r="F131" s="34"/>
    </row>
    <row r="132" spans="1:6" ht="13.5" customHeight="1">
      <c r="A132" s="36" t="s">
        <v>43</v>
      </c>
      <c r="B132" s="122"/>
      <c r="C132" s="122"/>
      <c r="D132" s="219"/>
      <c r="E132" s="286" t="e">
        <f t="shared" si="2"/>
        <v>#DIV/0!</v>
      </c>
      <c r="F132" s="34"/>
    </row>
    <row r="133" spans="1:6" ht="13.5" customHeight="1">
      <c r="A133" s="36" t="s">
        <v>44</v>
      </c>
      <c r="B133" s="121">
        <v>1365000</v>
      </c>
      <c r="C133" s="121">
        <v>1428820</v>
      </c>
      <c r="D133" s="219">
        <v>1376152</v>
      </c>
      <c r="E133" s="286">
        <f t="shared" si="2"/>
        <v>0.96313881384639077</v>
      </c>
      <c r="F133" s="34"/>
    </row>
    <row r="134" spans="1:6" ht="13.5" customHeight="1">
      <c r="A134" s="36" t="s">
        <v>45</v>
      </c>
      <c r="B134" s="121">
        <v>185000</v>
      </c>
      <c r="C134" s="121">
        <v>270332</v>
      </c>
      <c r="D134" s="219">
        <v>270332</v>
      </c>
      <c r="E134" s="286">
        <f t="shared" si="2"/>
        <v>1</v>
      </c>
      <c r="F134" s="34"/>
    </row>
    <row r="135" spans="1:6" ht="13.5" customHeight="1">
      <c r="A135" s="36" t="s">
        <v>46</v>
      </c>
      <c r="B135" s="121">
        <v>12282000</v>
      </c>
      <c r="C135" s="121">
        <v>11332216</v>
      </c>
      <c r="D135" s="219">
        <v>10394634</v>
      </c>
      <c r="E135" s="286">
        <f t="shared" si="2"/>
        <v>0.91726401967629279</v>
      </c>
      <c r="F135" s="34"/>
    </row>
    <row r="136" spans="1:6" ht="13.5" customHeight="1">
      <c r="A136" s="36" t="s">
        <v>86</v>
      </c>
      <c r="B136" s="121">
        <v>300000</v>
      </c>
      <c r="C136" s="121">
        <v>2478581</v>
      </c>
      <c r="D136" s="219">
        <v>2478581</v>
      </c>
      <c r="E136" s="286">
        <f t="shared" si="2"/>
        <v>1</v>
      </c>
      <c r="F136" s="34"/>
    </row>
    <row r="137" spans="1:6" ht="13.5" customHeight="1">
      <c r="A137" s="36" t="s">
        <v>47</v>
      </c>
      <c r="B137" s="122"/>
      <c r="C137" s="122"/>
      <c r="D137" s="219"/>
      <c r="E137" s="286" t="e">
        <f t="shared" si="2"/>
        <v>#DIV/0!</v>
      </c>
      <c r="F137" s="34"/>
    </row>
    <row r="138" spans="1:6" ht="13.5" customHeight="1">
      <c r="A138" s="36" t="s">
        <v>48</v>
      </c>
      <c r="B138" s="121">
        <v>450000</v>
      </c>
      <c r="C138" s="121">
        <v>450000</v>
      </c>
      <c r="D138" s="219">
        <v>443705</v>
      </c>
      <c r="E138" s="286">
        <f t="shared" si="2"/>
        <v>0.98601111111111106</v>
      </c>
      <c r="F138" s="34"/>
    </row>
    <row r="139" spans="1:6" ht="13.5" customHeight="1">
      <c r="A139" s="36" t="s">
        <v>49</v>
      </c>
      <c r="B139" s="122"/>
      <c r="C139" s="122">
        <v>1082565</v>
      </c>
      <c r="D139" s="219">
        <v>1082565</v>
      </c>
      <c r="E139" s="286">
        <f t="shared" si="2"/>
        <v>1</v>
      </c>
      <c r="F139" s="34"/>
    </row>
    <row r="140" spans="1:6" ht="13.5" customHeight="1">
      <c r="A140" s="36" t="s">
        <v>50</v>
      </c>
      <c r="B140" s="121">
        <v>900000</v>
      </c>
      <c r="C140" s="121">
        <v>6256443</v>
      </c>
      <c r="D140" s="219">
        <v>5457420</v>
      </c>
      <c r="E140" s="286">
        <f t="shared" si="2"/>
        <v>0.87228797577153661</v>
      </c>
      <c r="F140" s="34"/>
    </row>
    <row r="141" spans="1:6" ht="13.5" customHeight="1">
      <c r="A141" s="36" t="s">
        <v>51</v>
      </c>
      <c r="B141" s="121">
        <v>1000000</v>
      </c>
      <c r="C141" s="121">
        <v>3260222</v>
      </c>
      <c r="D141" s="219">
        <v>2344958</v>
      </c>
      <c r="E141" s="286">
        <f t="shared" si="2"/>
        <v>0.71926328943243745</v>
      </c>
      <c r="F141" s="34"/>
    </row>
    <row r="142" spans="1:6" ht="13.5" customHeight="1">
      <c r="A142" s="36" t="s">
        <v>52</v>
      </c>
      <c r="B142" s="121">
        <v>100000</v>
      </c>
      <c r="C142" s="121">
        <v>100000</v>
      </c>
      <c r="D142" s="219">
        <v>36283</v>
      </c>
      <c r="E142" s="286">
        <f t="shared" si="2"/>
        <v>0.36282999999999999</v>
      </c>
      <c r="F142" s="34"/>
    </row>
    <row r="143" spans="1:6" ht="13.5" customHeight="1">
      <c r="A143" s="36" t="s">
        <v>89</v>
      </c>
      <c r="B143" s="122"/>
      <c r="C143" s="122">
        <v>38100</v>
      </c>
      <c r="D143" s="219">
        <v>38100</v>
      </c>
      <c r="E143" s="286">
        <f t="shared" si="2"/>
        <v>1</v>
      </c>
      <c r="F143" s="34"/>
    </row>
    <row r="144" spans="1:6" ht="13.5" customHeight="1">
      <c r="A144" s="37" t="s">
        <v>53</v>
      </c>
      <c r="B144" s="121">
        <v>5083000</v>
      </c>
      <c r="C144" s="121">
        <v>5412361</v>
      </c>
      <c r="D144" s="219">
        <v>4687671</v>
      </c>
      <c r="E144" s="286">
        <f t="shared" si="2"/>
        <v>0.86610464453498204</v>
      </c>
      <c r="F144" s="34"/>
    </row>
    <row r="145" spans="1:6" ht="13.5" customHeight="1">
      <c r="A145" s="36" t="s">
        <v>91</v>
      </c>
      <c r="B145" s="121">
        <v>1175000</v>
      </c>
      <c r="C145" s="121">
        <v>1946000</v>
      </c>
      <c r="D145" s="219">
        <v>1946000</v>
      </c>
      <c r="E145" s="286">
        <f t="shared" si="2"/>
        <v>1</v>
      </c>
      <c r="F145" s="34"/>
    </row>
    <row r="146" spans="1:6" ht="13.5" customHeight="1">
      <c r="A146" s="36" t="s">
        <v>54</v>
      </c>
      <c r="B146" s="122"/>
      <c r="C146" s="122">
        <v>53</v>
      </c>
      <c r="D146" s="219">
        <v>53</v>
      </c>
      <c r="E146" s="286">
        <f t="shared" si="2"/>
        <v>1</v>
      </c>
      <c r="F146" s="34"/>
    </row>
    <row r="147" spans="1:6" ht="13.5" customHeight="1">
      <c r="A147" s="36" t="s">
        <v>55</v>
      </c>
      <c r="B147" s="121">
        <v>228000</v>
      </c>
      <c r="C147" s="121">
        <v>3048483</v>
      </c>
      <c r="D147" s="219">
        <v>3047812</v>
      </c>
      <c r="E147" s="286">
        <f t="shared" si="2"/>
        <v>0.99977989052259764</v>
      </c>
      <c r="F147" s="34"/>
    </row>
    <row r="148" spans="1:6" ht="13.5" customHeight="1">
      <c r="A148" s="15" t="s">
        <v>56</v>
      </c>
      <c r="B148" s="225">
        <f>SUM(B130:B147)</f>
        <v>29643000</v>
      </c>
      <c r="C148" s="225">
        <f>SUM(C130:C147)</f>
        <v>79886913</v>
      </c>
      <c r="D148" s="225">
        <f>SUM(D130:D147)</f>
        <v>36296770</v>
      </c>
      <c r="E148" s="286">
        <f t="shared" si="2"/>
        <v>0.45435189115393654</v>
      </c>
      <c r="F148" s="34"/>
    </row>
    <row r="149" spans="1:6" ht="13.5" customHeight="1">
      <c r="A149" s="13" t="s">
        <v>57</v>
      </c>
      <c r="B149" s="219"/>
      <c r="C149" s="219"/>
      <c r="D149" s="219"/>
      <c r="E149" s="286"/>
      <c r="F149" s="34"/>
    </row>
    <row r="150" spans="1:6" ht="13.5" customHeight="1">
      <c r="A150" s="13" t="s">
        <v>58</v>
      </c>
      <c r="B150" s="219"/>
      <c r="C150" s="219"/>
      <c r="D150" s="219"/>
      <c r="E150" s="286"/>
      <c r="F150" s="34"/>
    </row>
    <row r="151" spans="1:6" ht="13.5" customHeight="1">
      <c r="A151" s="17" t="s">
        <v>59</v>
      </c>
      <c r="B151" s="219"/>
      <c r="C151" s="219"/>
      <c r="D151" s="219"/>
      <c r="E151" s="286"/>
      <c r="F151" s="34"/>
    </row>
    <row r="152" spans="1:6" ht="13.5" customHeight="1">
      <c r="A152" s="36" t="s">
        <v>60</v>
      </c>
      <c r="B152" s="219"/>
      <c r="C152" s="219"/>
      <c r="D152" s="219"/>
      <c r="E152" s="286"/>
      <c r="F152" s="34"/>
    </row>
    <row r="153" spans="1:6" ht="13.5" customHeight="1">
      <c r="A153" s="36" t="s">
        <v>90</v>
      </c>
      <c r="B153" s="219"/>
      <c r="C153" s="219">
        <v>20292000</v>
      </c>
      <c r="D153" s="219">
        <v>16120000</v>
      </c>
      <c r="E153" s="286">
        <f t="shared" si="2"/>
        <v>0.79440173467376307</v>
      </c>
      <c r="F153" s="34"/>
    </row>
    <row r="154" spans="1:6" ht="13.5" customHeight="1">
      <c r="A154" s="36" t="s">
        <v>61</v>
      </c>
      <c r="B154" s="219"/>
      <c r="C154" s="219"/>
      <c r="D154" s="219"/>
      <c r="E154" s="286"/>
      <c r="F154" s="34"/>
    </row>
    <row r="155" spans="1:6" ht="13.5" customHeight="1">
      <c r="A155" s="13" t="s">
        <v>62</v>
      </c>
      <c r="B155" s="219"/>
      <c r="C155" s="219"/>
      <c r="D155" s="219"/>
      <c r="E155" s="286"/>
      <c r="F155" s="34"/>
    </row>
    <row r="156" spans="1:6" ht="13.5" customHeight="1">
      <c r="A156" s="13" t="s">
        <v>63</v>
      </c>
      <c r="B156" s="219"/>
      <c r="C156" s="219">
        <v>12414483</v>
      </c>
      <c r="D156" s="219">
        <v>6985537</v>
      </c>
      <c r="E156" s="286">
        <f t="shared" si="2"/>
        <v>0.5626925422508533</v>
      </c>
      <c r="F156" s="34"/>
    </row>
    <row r="157" spans="1:6" ht="13.5" customHeight="1">
      <c r="A157" s="13" t="s">
        <v>64</v>
      </c>
      <c r="B157" s="219"/>
      <c r="C157" s="219">
        <v>50495745</v>
      </c>
      <c r="D157" s="219">
        <v>4719921</v>
      </c>
      <c r="E157" s="286">
        <f t="shared" si="2"/>
        <v>9.3471657859488952E-2</v>
      </c>
      <c r="F157" s="34"/>
    </row>
    <row r="158" spans="1:6" ht="13.5" customHeight="1">
      <c r="A158" s="36" t="s">
        <v>65</v>
      </c>
      <c r="B158" s="219"/>
      <c r="C158" s="219"/>
      <c r="D158" s="219"/>
      <c r="E158" s="286"/>
      <c r="F158" s="34"/>
    </row>
    <row r="159" spans="1:6" ht="13.5" customHeight="1">
      <c r="A159" s="36" t="s">
        <v>66</v>
      </c>
      <c r="B159" s="219"/>
      <c r="C159" s="219"/>
      <c r="D159" s="219"/>
      <c r="E159" s="286"/>
      <c r="F159" s="34"/>
    </row>
    <row r="160" spans="1:6" ht="13.5" customHeight="1">
      <c r="A160" s="36" t="s">
        <v>67</v>
      </c>
      <c r="B160" s="219"/>
      <c r="C160" s="219"/>
      <c r="D160" s="219"/>
      <c r="E160" s="286"/>
      <c r="F160" s="34"/>
    </row>
    <row r="161" spans="1:6" ht="13.5" customHeight="1">
      <c r="A161" s="36" t="s">
        <v>68</v>
      </c>
      <c r="B161" s="219"/>
      <c r="C161" s="219"/>
      <c r="D161" s="219"/>
      <c r="E161" s="286"/>
      <c r="F161" s="34"/>
    </row>
    <row r="162" spans="1:6" ht="13.5" customHeight="1">
      <c r="A162" s="36" t="s">
        <v>69</v>
      </c>
      <c r="B162" s="219"/>
      <c r="C162" s="219"/>
      <c r="D162" s="219"/>
      <c r="E162" s="286"/>
      <c r="F162" s="34"/>
    </row>
    <row r="163" spans="1:6" ht="13.5" customHeight="1">
      <c r="A163" s="13" t="s">
        <v>70</v>
      </c>
      <c r="B163" s="219"/>
      <c r="C163" s="219"/>
      <c r="D163" s="219"/>
      <c r="E163" s="286"/>
      <c r="F163" s="34"/>
    </row>
    <row r="164" spans="1:6" ht="13.5" customHeight="1">
      <c r="A164" s="18" t="s">
        <v>71</v>
      </c>
      <c r="B164" s="225">
        <f>B148+B127+B128</f>
        <v>87988791</v>
      </c>
      <c r="C164" s="225">
        <f>C148+C127+C128+C153+C156+C157</f>
        <v>227053812</v>
      </c>
      <c r="D164" s="225">
        <f>D148+D127+D128+D153+D156+D157</f>
        <v>127848242</v>
      </c>
      <c r="E164" s="286">
        <f t="shared" si="2"/>
        <v>0.56307463360271615</v>
      </c>
      <c r="F164" s="34"/>
    </row>
    <row r="165" spans="1:6" ht="13.5" customHeight="1">
      <c r="B165" s="219"/>
      <c r="C165" s="219"/>
      <c r="D165" s="219"/>
      <c r="E165" s="286"/>
      <c r="F165" s="34"/>
    </row>
    <row r="166" spans="1:6" ht="13.5" customHeight="1">
      <c r="A166" s="22" t="s">
        <v>75</v>
      </c>
      <c r="B166" s="219"/>
      <c r="C166" s="219"/>
      <c r="D166" s="219"/>
      <c r="E166" s="286"/>
      <c r="F166" s="34"/>
    </row>
    <row r="167" spans="1:6" ht="13.5" customHeight="1">
      <c r="A167" s="13" t="s">
        <v>38</v>
      </c>
      <c r="B167" s="121">
        <v>43717857</v>
      </c>
      <c r="C167" s="121">
        <v>46386298</v>
      </c>
      <c r="D167" s="219">
        <v>45517787</v>
      </c>
      <c r="E167" s="286">
        <f t="shared" si="2"/>
        <v>0.98127656145355679</v>
      </c>
      <c r="F167" s="34"/>
    </row>
    <row r="168" spans="1:6" ht="13.5" customHeight="1">
      <c r="A168" s="13" t="s">
        <v>39</v>
      </c>
      <c r="B168" s="121">
        <v>5683321</v>
      </c>
      <c r="C168" s="121">
        <v>6533836</v>
      </c>
      <c r="D168" s="219">
        <v>6352571</v>
      </c>
      <c r="E168" s="286">
        <f t="shared" si="2"/>
        <v>0.97225749161748165</v>
      </c>
      <c r="F168" s="34"/>
    </row>
    <row r="169" spans="1:6" ht="13.5" customHeight="1">
      <c r="A169" s="13" t="s">
        <v>40</v>
      </c>
      <c r="B169" s="122"/>
      <c r="C169" s="122"/>
      <c r="D169" s="219"/>
      <c r="E169" s="286"/>
      <c r="F169" s="34"/>
    </row>
    <row r="170" spans="1:6" ht="13.5" customHeight="1">
      <c r="A170" s="36" t="s">
        <v>41</v>
      </c>
      <c r="B170" s="121">
        <v>26000</v>
      </c>
      <c r="C170" s="121">
        <v>556375</v>
      </c>
      <c r="D170" s="219">
        <v>418391</v>
      </c>
      <c r="E170" s="286">
        <f t="shared" si="2"/>
        <v>0.75199460795326889</v>
      </c>
      <c r="F170" s="34"/>
    </row>
    <row r="171" spans="1:6" ht="13.5" customHeight="1">
      <c r="A171" s="36" t="s">
        <v>42</v>
      </c>
      <c r="B171" s="121">
        <v>3130000</v>
      </c>
      <c r="C171" s="121">
        <v>3375179</v>
      </c>
      <c r="D171" s="219">
        <v>2504796</v>
      </c>
      <c r="E171" s="286">
        <f t="shared" si="2"/>
        <v>0.74212241780361876</v>
      </c>
      <c r="F171" s="34"/>
    </row>
    <row r="172" spans="1:6" ht="13.5" customHeight="1">
      <c r="A172" s="36" t="s">
        <v>43</v>
      </c>
      <c r="B172" s="122"/>
      <c r="C172" s="122"/>
      <c r="D172" s="219"/>
      <c r="E172" s="286"/>
      <c r="F172" s="34"/>
    </row>
    <row r="173" spans="1:6" ht="13.5" customHeight="1">
      <c r="A173" s="36" t="s">
        <v>44</v>
      </c>
      <c r="B173" s="121">
        <v>495000</v>
      </c>
      <c r="C173" s="121">
        <v>517991</v>
      </c>
      <c r="D173" s="219">
        <v>457991</v>
      </c>
      <c r="E173" s="286">
        <f t="shared" si="2"/>
        <v>0.8841678716425575</v>
      </c>
      <c r="F173" s="34"/>
    </row>
    <row r="174" spans="1:6" ht="13.5" customHeight="1">
      <c r="A174" s="36" t="s">
        <v>45</v>
      </c>
      <c r="B174" s="121">
        <v>220000</v>
      </c>
      <c r="C174" s="121">
        <v>240889</v>
      </c>
      <c r="D174" s="219">
        <v>239869</v>
      </c>
      <c r="E174" s="286">
        <f t="shared" si="2"/>
        <v>0.9957656846099241</v>
      </c>
      <c r="F174" s="34"/>
    </row>
    <row r="175" spans="1:6" ht="13.5" customHeight="1">
      <c r="A175" s="36" t="s">
        <v>46</v>
      </c>
      <c r="B175" s="121">
        <v>23031000</v>
      </c>
      <c r="C175" s="121">
        <v>22973045</v>
      </c>
      <c r="D175" s="219">
        <v>21524934</v>
      </c>
      <c r="E175" s="286">
        <f t="shared" si="2"/>
        <v>0.93696477763396191</v>
      </c>
      <c r="F175" s="34"/>
    </row>
    <row r="176" spans="1:6" ht="13.5" customHeight="1">
      <c r="A176" s="36" t="s">
        <v>86</v>
      </c>
      <c r="B176" s="121">
        <v>600000</v>
      </c>
      <c r="C176" s="121">
        <v>1089059</v>
      </c>
      <c r="D176" s="219">
        <v>1060327</v>
      </c>
      <c r="E176" s="286">
        <f t="shared" ref="E176:E237" si="3">SUM(D176/C176)</f>
        <v>0.97361759096614597</v>
      </c>
      <c r="F176" s="34"/>
    </row>
    <row r="177" spans="1:6" ht="13.5" customHeight="1">
      <c r="A177" s="36" t="s">
        <v>47</v>
      </c>
      <c r="B177" s="121">
        <v>680000</v>
      </c>
      <c r="C177" s="121">
        <v>1408994</v>
      </c>
      <c r="D177" s="219">
        <v>1408994</v>
      </c>
      <c r="E177" s="286">
        <f t="shared" si="3"/>
        <v>1</v>
      </c>
      <c r="F177" s="34"/>
    </row>
    <row r="178" spans="1:6" ht="13.5" customHeight="1">
      <c r="A178" s="36" t="s">
        <v>48</v>
      </c>
      <c r="B178" s="121">
        <v>500000</v>
      </c>
      <c r="C178" s="121">
        <v>1737497</v>
      </c>
      <c r="D178" s="219">
        <v>1737497</v>
      </c>
      <c r="E178" s="286">
        <f t="shared" si="3"/>
        <v>1</v>
      </c>
      <c r="F178" s="34"/>
    </row>
    <row r="179" spans="1:6" ht="13.5" customHeight="1">
      <c r="A179" s="36" t="s">
        <v>49</v>
      </c>
      <c r="B179" s="121">
        <v>2662000</v>
      </c>
      <c r="C179" s="121">
        <v>4974212</v>
      </c>
      <c r="D179" s="219">
        <v>3891571</v>
      </c>
      <c r="E179" s="286">
        <f t="shared" si="3"/>
        <v>0.78234924446324361</v>
      </c>
      <c r="F179" s="34"/>
    </row>
    <row r="180" spans="1:6" ht="13.5" customHeight="1">
      <c r="A180" s="36" t="s">
        <v>50</v>
      </c>
      <c r="B180" s="121">
        <v>7000000</v>
      </c>
      <c r="C180" s="121">
        <v>20515388</v>
      </c>
      <c r="D180" s="219">
        <v>15303691</v>
      </c>
      <c r="E180" s="286">
        <f t="shared" si="3"/>
        <v>0.74596156797034496</v>
      </c>
      <c r="F180" s="34"/>
    </row>
    <row r="181" spans="1:6" ht="13.5" customHeight="1">
      <c r="A181" s="36" t="s">
        <v>51</v>
      </c>
      <c r="B181" s="121">
        <v>5520000</v>
      </c>
      <c r="C181" s="121">
        <v>11389755</v>
      </c>
      <c r="D181" s="219">
        <v>10947854</v>
      </c>
      <c r="E181" s="286">
        <f t="shared" si="3"/>
        <v>0.96120188713453447</v>
      </c>
      <c r="F181" s="34"/>
    </row>
    <row r="182" spans="1:6" ht="13.5" customHeight="1">
      <c r="A182" s="36" t="s">
        <v>52</v>
      </c>
      <c r="B182" s="121">
        <v>140000</v>
      </c>
      <c r="C182" s="121">
        <v>146090</v>
      </c>
      <c r="D182" s="219">
        <v>61998</v>
      </c>
      <c r="E182" s="286">
        <f t="shared" si="3"/>
        <v>0.42438223013211035</v>
      </c>
      <c r="F182" s="34"/>
    </row>
    <row r="183" spans="1:6" ht="13.5" customHeight="1">
      <c r="A183" s="36" t="s">
        <v>89</v>
      </c>
      <c r="B183" s="122"/>
      <c r="C183" s="122">
        <v>149906</v>
      </c>
      <c r="D183" s="219">
        <v>149906</v>
      </c>
      <c r="E183" s="286">
        <f t="shared" si="3"/>
        <v>1</v>
      </c>
      <c r="F183" s="34"/>
    </row>
    <row r="184" spans="1:6" ht="13.5" customHeight="1">
      <c r="A184" s="37" t="s">
        <v>53</v>
      </c>
      <c r="B184" s="121">
        <v>11922000</v>
      </c>
      <c r="C184" s="121">
        <v>11563298</v>
      </c>
      <c r="D184" s="219">
        <v>10257260</v>
      </c>
      <c r="E184" s="286">
        <f t="shared" si="3"/>
        <v>0.88705315732587708</v>
      </c>
      <c r="F184" s="34"/>
    </row>
    <row r="185" spans="1:6" ht="13.5" customHeight="1">
      <c r="A185" s="36" t="s">
        <v>91</v>
      </c>
      <c r="B185" s="121">
        <v>3768000</v>
      </c>
      <c r="C185" s="121">
        <v>6841000</v>
      </c>
      <c r="D185" s="219">
        <v>4527000</v>
      </c>
      <c r="E185" s="286">
        <f t="shared" si="3"/>
        <v>0.66174535886566288</v>
      </c>
      <c r="F185" s="34"/>
    </row>
    <row r="186" spans="1:6" ht="13.5" customHeight="1">
      <c r="A186" s="36" t="s">
        <v>54</v>
      </c>
      <c r="B186" s="122"/>
      <c r="C186" s="122">
        <v>476</v>
      </c>
      <c r="D186" s="219">
        <v>476</v>
      </c>
      <c r="E186" s="286">
        <f t="shared" si="3"/>
        <v>1</v>
      </c>
      <c r="F186" s="34"/>
    </row>
    <row r="187" spans="1:6" ht="13.5" customHeight="1">
      <c r="A187" s="36" t="s">
        <v>55</v>
      </c>
      <c r="B187" s="121">
        <v>150000</v>
      </c>
      <c r="C187" s="121">
        <v>1119001</v>
      </c>
      <c r="D187" s="219">
        <v>1118994</v>
      </c>
      <c r="E187" s="286">
        <f t="shared" si="3"/>
        <v>0.99999374442024624</v>
      </c>
      <c r="F187" s="34"/>
    </row>
    <row r="188" spans="1:6" ht="13.5" customHeight="1">
      <c r="A188" s="15" t="s">
        <v>56</v>
      </c>
      <c r="B188" s="225">
        <f>SUM(B170:B187)</f>
        <v>59844000</v>
      </c>
      <c r="C188" s="225">
        <f>SUM(C170:C187)</f>
        <v>88598155</v>
      </c>
      <c r="D188" s="225">
        <f>SUM(D170:D187)</f>
        <v>75611549</v>
      </c>
      <c r="E188" s="286">
        <f t="shared" si="3"/>
        <v>0.85342125916730438</v>
      </c>
      <c r="F188" s="34"/>
    </row>
    <row r="189" spans="1:6" ht="13.5" customHeight="1">
      <c r="A189" s="13" t="s">
        <v>57</v>
      </c>
      <c r="B189" s="219"/>
      <c r="C189" s="219"/>
      <c r="D189" s="219"/>
      <c r="E189" s="286"/>
      <c r="F189" s="34"/>
    </row>
    <row r="190" spans="1:6" ht="13.5" customHeight="1">
      <c r="A190" s="13" t="s">
        <v>58</v>
      </c>
      <c r="B190" s="219"/>
      <c r="C190" s="219"/>
      <c r="D190" s="219"/>
      <c r="E190" s="286"/>
      <c r="F190" s="34"/>
    </row>
    <row r="191" spans="1:6" ht="13.5" customHeight="1">
      <c r="A191" s="17" t="s">
        <v>59</v>
      </c>
      <c r="B191" s="219"/>
      <c r="C191" s="219"/>
      <c r="D191" s="219"/>
      <c r="E191" s="286"/>
      <c r="F191" s="34"/>
    </row>
    <row r="192" spans="1:6" ht="13.5" customHeight="1">
      <c r="A192" s="36" t="s">
        <v>60</v>
      </c>
      <c r="B192" s="219"/>
      <c r="C192" s="219"/>
      <c r="D192" s="219"/>
      <c r="E192" s="286"/>
      <c r="F192" s="34"/>
    </row>
    <row r="193" spans="1:6" ht="13.5" customHeight="1">
      <c r="A193" s="36" t="s">
        <v>90</v>
      </c>
      <c r="B193" s="219"/>
      <c r="C193" s="219"/>
      <c r="D193" s="219"/>
      <c r="E193" s="286"/>
      <c r="F193" s="34"/>
    </row>
    <row r="194" spans="1:6" ht="13.5" customHeight="1">
      <c r="A194" s="36" t="s">
        <v>61</v>
      </c>
      <c r="B194" s="219"/>
      <c r="C194" s="219"/>
      <c r="D194" s="219"/>
      <c r="E194" s="286"/>
      <c r="F194" s="34"/>
    </row>
    <row r="195" spans="1:6" ht="13.5" customHeight="1">
      <c r="A195" s="13" t="s">
        <v>62</v>
      </c>
      <c r="B195" s="219"/>
      <c r="C195" s="219">
        <v>5492142</v>
      </c>
      <c r="D195" s="219">
        <v>5492142</v>
      </c>
      <c r="E195" s="286">
        <f t="shared" si="3"/>
        <v>1</v>
      </c>
      <c r="F195" s="34"/>
    </row>
    <row r="196" spans="1:6" ht="13.5" customHeight="1">
      <c r="A196" s="13" t="s">
        <v>63</v>
      </c>
      <c r="B196" s="219"/>
      <c r="C196" s="219">
        <v>29371570</v>
      </c>
      <c r="D196" s="219">
        <v>28526092</v>
      </c>
      <c r="E196" s="286">
        <f t="shared" si="3"/>
        <v>0.97121440903567635</v>
      </c>
      <c r="F196" s="34"/>
    </row>
    <row r="197" spans="1:6" ht="13.5" customHeight="1">
      <c r="A197" s="13" t="s">
        <v>64</v>
      </c>
      <c r="B197" s="219"/>
      <c r="C197" s="219"/>
      <c r="D197" s="219"/>
      <c r="E197" s="286"/>
      <c r="F197" s="34"/>
    </row>
    <row r="198" spans="1:6" ht="13.5" customHeight="1">
      <c r="A198" s="36" t="s">
        <v>65</v>
      </c>
      <c r="B198" s="219"/>
      <c r="C198" s="219"/>
      <c r="D198" s="219"/>
      <c r="E198" s="286"/>
      <c r="F198" s="34"/>
    </row>
    <row r="199" spans="1:6" ht="13.5" customHeight="1">
      <c r="A199" s="36" t="s">
        <v>66</v>
      </c>
      <c r="B199" s="219"/>
      <c r="C199" s="219"/>
      <c r="D199" s="219"/>
      <c r="E199" s="286"/>
      <c r="F199" s="34"/>
    </row>
    <row r="200" spans="1:6" ht="13.5" customHeight="1">
      <c r="A200" s="36" t="s">
        <v>67</v>
      </c>
      <c r="B200" s="219"/>
      <c r="C200" s="219"/>
      <c r="D200" s="219"/>
      <c r="E200" s="286"/>
      <c r="F200" s="34"/>
    </row>
    <row r="201" spans="1:6" ht="13.5" customHeight="1">
      <c r="A201" s="36" t="s">
        <v>68</v>
      </c>
      <c r="B201" s="219"/>
      <c r="C201" s="219"/>
      <c r="D201" s="219"/>
      <c r="E201" s="286"/>
      <c r="F201" s="34"/>
    </row>
    <row r="202" spans="1:6" ht="13.5" customHeight="1">
      <c r="A202" s="36" t="s">
        <v>69</v>
      </c>
      <c r="B202" s="219"/>
      <c r="C202" s="219"/>
      <c r="D202" s="219"/>
      <c r="E202" s="286"/>
      <c r="F202" s="34"/>
    </row>
    <row r="203" spans="1:6" ht="13.5" customHeight="1">
      <c r="A203" s="13" t="s">
        <v>70</v>
      </c>
      <c r="B203" s="219"/>
      <c r="C203" s="219"/>
      <c r="D203" s="219"/>
      <c r="E203" s="286"/>
      <c r="F203" s="34"/>
    </row>
    <row r="204" spans="1:6" ht="13.5" customHeight="1">
      <c r="A204" s="18" t="s">
        <v>71</v>
      </c>
      <c r="B204" s="225">
        <f>B188+B168+B167+B195+B196</f>
        <v>109245178</v>
      </c>
      <c r="C204" s="225">
        <f>C188+C168+C167+C195+C196</f>
        <v>176382001</v>
      </c>
      <c r="D204" s="225">
        <f>D188+D168+D167+D195+D196</f>
        <v>161500141</v>
      </c>
      <c r="E204" s="286">
        <f t="shared" si="3"/>
        <v>0.91562710528496616</v>
      </c>
      <c r="F204" s="34"/>
    </row>
    <row r="205" spans="1:6" ht="13.5" customHeight="1">
      <c r="B205" s="219"/>
      <c r="C205" s="219"/>
      <c r="D205" s="219"/>
      <c r="E205" s="286"/>
      <c r="F205" s="34"/>
    </row>
    <row r="206" spans="1:6" s="23" customFormat="1" ht="13.5" customHeight="1">
      <c r="A206" s="13"/>
      <c r="B206" s="232"/>
      <c r="C206" s="232"/>
      <c r="D206" s="232"/>
      <c r="E206" s="286"/>
      <c r="F206" s="50"/>
    </row>
    <row r="207" spans="1:6" s="25" customFormat="1" ht="13.5" customHeight="1">
      <c r="A207" s="24" t="s">
        <v>76</v>
      </c>
      <c r="B207" s="233"/>
      <c r="C207" s="233"/>
      <c r="D207" s="233"/>
      <c r="E207" s="286"/>
      <c r="F207" s="51"/>
    </row>
    <row r="208" spans="1:6" s="25" customFormat="1" ht="13.5" customHeight="1">
      <c r="A208" s="13" t="s">
        <v>38</v>
      </c>
      <c r="B208" s="38">
        <v>139168031</v>
      </c>
      <c r="C208" s="38">
        <v>177180036</v>
      </c>
      <c r="D208" s="224">
        <v>177180036</v>
      </c>
      <c r="E208" s="286">
        <f t="shared" si="3"/>
        <v>1</v>
      </c>
      <c r="F208" s="51"/>
    </row>
    <row r="209" spans="1:6" s="25" customFormat="1" ht="13.5" customHeight="1">
      <c r="A209" s="13" t="s">
        <v>39</v>
      </c>
      <c r="B209" s="38">
        <v>17965483</v>
      </c>
      <c r="C209" s="38">
        <v>23211988</v>
      </c>
      <c r="D209" s="224">
        <v>23097497</v>
      </c>
      <c r="E209" s="286">
        <f t="shared" si="3"/>
        <v>0.99506759179782445</v>
      </c>
      <c r="F209" s="51"/>
    </row>
    <row r="210" spans="1:6" s="25" customFormat="1" ht="13.5" customHeight="1">
      <c r="A210" s="13" t="s">
        <v>40</v>
      </c>
      <c r="B210" s="38"/>
      <c r="C210" s="38">
        <v>121148515</v>
      </c>
      <c r="D210" s="224">
        <v>114497587</v>
      </c>
      <c r="E210" s="286">
        <f t="shared" si="3"/>
        <v>0.94510103569985981</v>
      </c>
      <c r="F210" s="51"/>
    </row>
    <row r="211" spans="1:6" s="25" customFormat="1" ht="13.5" customHeight="1">
      <c r="A211" s="36" t="s">
        <v>41</v>
      </c>
      <c r="B211" s="38">
        <v>4000000</v>
      </c>
      <c r="C211" s="38">
        <v>7998000</v>
      </c>
      <c r="D211" s="224">
        <v>7048605</v>
      </c>
      <c r="E211" s="286">
        <f t="shared" si="3"/>
        <v>0.88129594898724684</v>
      </c>
      <c r="F211" s="51"/>
    </row>
    <row r="212" spans="1:6" s="25" customFormat="1" ht="13.5" customHeight="1">
      <c r="A212" s="36" t="s">
        <v>42</v>
      </c>
      <c r="B212" s="38">
        <v>30100000</v>
      </c>
      <c r="C212" s="38">
        <v>35582275</v>
      </c>
      <c r="D212" s="224">
        <v>35334598</v>
      </c>
      <c r="E212" s="286">
        <f t="shared" si="3"/>
        <v>0.99303931522085087</v>
      </c>
      <c r="F212" s="51"/>
    </row>
    <row r="213" spans="1:6" s="25" customFormat="1" ht="13.5" customHeight="1">
      <c r="A213" s="36" t="s">
        <v>43</v>
      </c>
      <c r="B213" s="38"/>
      <c r="C213" s="38"/>
      <c r="D213" s="224"/>
      <c r="E213" s="286"/>
      <c r="F213" s="51"/>
    </row>
    <row r="214" spans="1:6" s="25" customFormat="1" ht="13.5" customHeight="1">
      <c r="A214" s="36" t="s">
        <v>44</v>
      </c>
      <c r="B214" s="38">
        <v>335000</v>
      </c>
      <c r="C214" s="38">
        <v>229881</v>
      </c>
      <c r="D214" s="224">
        <v>228551</v>
      </c>
      <c r="E214" s="286">
        <f t="shared" si="3"/>
        <v>0.99421439788412269</v>
      </c>
      <c r="F214" s="51"/>
    </row>
    <row r="215" spans="1:6" s="25" customFormat="1" ht="13.5" customHeight="1">
      <c r="A215" s="36" t="s">
        <v>45</v>
      </c>
      <c r="B215" s="38">
        <v>1080000</v>
      </c>
      <c r="C215" s="38">
        <v>1453056</v>
      </c>
      <c r="D215" s="224">
        <v>1388963</v>
      </c>
      <c r="E215" s="286">
        <f t="shared" si="3"/>
        <v>0.95589089477625089</v>
      </c>
      <c r="F215" s="51"/>
    </row>
    <row r="216" spans="1:6" s="25" customFormat="1" ht="13.5" customHeight="1">
      <c r="A216" s="36" t="s">
        <v>46</v>
      </c>
      <c r="B216" s="38">
        <v>44056072</v>
      </c>
      <c r="C216" s="38">
        <v>29291390</v>
      </c>
      <c r="D216" s="224">
        <v>25715337</v>
      </c>
      <c r="E216" s="286">
        <f t="shared" si="3"/>
        <v>0.87791453392959506</v>
      </c>
      <c r="F216" s="51"/>
    </row>
    <row r="217" spans="1:6" s="25" customFormat="1" ht="13.5" customHeight="1">
      <c r="A217" s="36" t="s">
        <v>86</v>
      </c>
      <c r="B217" s="38">
        <v>2160000</v>
      </c>
      <c r="C217" s="38">
        <v>4471424</v>
      </c>
      <c r="D217" s="224">
        <v>4471424</v>
      </c>
      <c r="E217" s="286">
        <f t="shared" si="3"/>
        <v>1</v>
      </c>
      <c r="F217" s="51"/>
    </row>
    <row r="218" spans="1:6" s="25" customFormat="1" ht="13.5" customHeight="1">
      <c r="A218" s="36" t="s">
        <v>47</v>
      </c>
      <c r="B218" s="38">
        <v>50000</v>
      </c>
      <c r="C218" s="38">
        <v>93000</v>
      </c>
      <c r="D218" s="224">
        <v>93000</v>
      </c>
      <c r="E218" s="286">
        <f t="shared" si="3"/>
        <v>1</v>
      </c>
      <c r="F218" s="51"/>
    </row>
    <row r="219" spans="1:6" s="25" customFormat="1" ht="13.5" customHeight="1">
      <c r="A219" s="36" t="s">
        <v>48</v>
      </c>
      <c r="B219" s="38">
        <v>1100000</v>
      </c>
      <c r="C219" s="38">
        <v>7015997</v>
      </c>
      <c r="D219" s="224">
        <v>6494815</v>
      </c>
      <c r="E219" s="286">
        <f t="shared" si="3"/>
        <v>0.92571519058517271</v>
      </c>
      <c r="F219" s="51"/>
    </row>
    <row r="220" spans="1:6" s="25" customFormat="1" ht="13.5" customHeight="1">
      <c r="A220" s="36" t="s">
        <v>49</v>
      </c>
      <c r="B220" s="38"/>
      <c r="C220" s="38">
        <v>5558491</v>
      </c>
      <c r="D220" s="224">
        <v>5533935</v>
      </c>
      <c r="E220" s="286">
        <f t="shared" si="3"/>
        <v>0.99558225424850022</v>
      </c>
      <c r="F220" s="51"/>
    </row>
    <row r="221" spans="1:6" s="25" customFormat="1" ht="13.5" customHeight="1">
      <c r="A221" s="36" t="s">
        <v>50</v>
      </c>
      <c r="B221" s="38">
        <v>3940000</v>
      </c>
      <c r="C221" s="38">
        <v>3570297</v>
      </c>
      <c r="D221" s="224">
        <v>3542790</v>
      </c>
      <c r="E221" s="286">
        <f t="shared" si="3"/>
        <v>0.99229559893756736</v>
      </c>
      <c r="F221" s="51"/>
    </row>
    <row r="222" spans="1:6" s="25" customFormat="1" ht="13.5" customHeight="1">
      <c r="A222" s="36" t="s">
        <v>51</v>
      </c>
      <c r="B222" s="38">
        <v>2800000</v>
      </c>
      <c r="C222" s="38">
        <v>3794718</v>
      </c>
      <c r="D222" s="224">
        <v>3376210</v>
      </c>
      <c r="E222" s="286">
        <f t="shared" si="3"/>
        <v>0.88971301688294102</v>
      </c>
      <c r="F222" s="51"/>
    </row>
    <row r="223" spans="1:6" s="25" customFormat="1" ht="13.5" customHeight="1">
      <c r="A223" s="36" t="s">
        <v>52</v>
      </c>
      <c r="B223" s="38"/>
      <c r="C223" s="38">
        <v>57121</v>
      </c>
      <c r="D223" s="224">
        <v>56664</v>
      </c>
      <c r="E223" s="286">
        <f t="shared" si="3"/>
        <v>0.99199943978571803</v>
      </c>
      <c r="F223" s="51"/>
    </row>
    <row r="224" spans="1:6" s="25" customFormat="1" ht="13.5" customHeight="1">
      <c r="A224" s="36" t="s">
        <v>89</v>
      </c>
      <c r="B224" s="38"/>
      <c r="C224" s="38"/>
      <c r="D224" s="224"/>
      <c r="E224" s="286"/>
      <c r="F224" s="51"/>
    </row>
    <row r="225" spans="1:6" s="25" customFormat="1" ht="13.5" customHeight="1">
      <c r="A225" s="37" t="s">
        <v>53</v>
      </c>
      <c r="B225" s="38">
        <v>23600000</v>
      </c>
      <c r="C225" s="38">
        <v>21240586</v>
      </c>
      <c r="D225" s="224">
        <v>20461698</v>
      </c>
      <c r="E225" s="286">
        <f t="shared" si="3"/>
        <v>0.96333020190685892</v>
      </c>
      <c r="F225" s="51"/>
    </row>
    <row r="226" spans="1:6" s="25" customFormat="1" ht="13.5" customHeight="1">
      <c r="A226" s="36" t="s">
        <v>91</v>
      </c>
      <c r="B226" s="38"/>
      <c r="C226" s="38">
        <v>581000</v>
      </c>
      <c r="D226" s="234">
        <v>581000</v>
      </c>
      <c r="E226" s="286">
        <f t="shared" si="3"/>
        <v>1</v>
      </c>
      <c r="F226" s="51"/>
    </row>
    <row r="227" spans="1:6" s="25" customFormat="1" ht="13.5" customHeight="1">
      <c r="A227" s="36" t="s">
        <v>54</v>
      </c>
      <c r="B227" s="38"/>
      <c r="C227" s="38"/>
      <c r="D227" s="234"/>
      <c r="E227" s="286"/>
      <c r="F227" s="51"/>
    </row>
    <row r="228" spans="1:6" s="25" customFormat="1" ht="13.5" customHeight="1">
      <c r="A228" s="36" t="s">
        <v>55</v>
      </c>
      <c r="B228" s="38">
        <v>50000</v>
      </c>
      <c r="C228" s="38">
        <v>211279</v>
      </c>
      <c r="D228" s="224">
        <v>169997</v>
      </c>
      <c r="E228" s="286">
        <f t="shared" si="3"/>
        <v>0.80460907141741489</v>
      </c>
      <c r="F228" s="51"/>
    </row>
    <row r="229" spans="1:6" s="25" customFormat="1" ht="13.5" customHeight="1">
      <c r="A229" s="15" t="s">
        <v>56</v>
      </c>
      <c r="B229" s="39">
        <f>SUM(B211:B228)</f>
        <v>113271072</v>
      </c>
      <c r="C229" s="39">
        <f t="shared" ref="C229:D229" si="4">SUM(C211:C228)</f>
        <v>121148515</v>
      </c>
      <c r="D229" s="39">
        <f t="shared" si="4"/>
        <v>114497587</v>
      </c>
      <c r="E229" s="286">
        <f t="shared" si="3"/>
        <v>0.94510103569985981</v>
      </c>
      <c r="F229" s="51"/>
    </row>
    <row r="230" spans="1:6" s="25" customFormat="1" ht="13.5" customHeight="1">
      <c r="A230" s="13" t="s">
        <v>57</v>
      </c>
      <c r="B230" s="38"/>
      <c r="C230" s="38"/>
      <c r="D230" s="233"/>
      <c r="E230" s="286"/>
      <c r="F230" s="51"/>
    </row>
    <row r="231" spans="1:6" s="25" customFormat="1" ht="13.5" customHeight="1">
      <c r="A231" s="13" t="s">
        <v>58</v>
      </c>
      <c r="B231" s="38">
        <v>4104000</v>
      </c>
      <c r="C231" s="38">
        <v>4104000</v>
      </c>
      <c r="D231" s="38">
        <v>4104000</v>
      </c>
      <c r="E231" s="286">
        <f t="shared" si="3"/>
        <v>1</v>
      </c>
      <c r="F231" s="51"/>
    </row>
    <row r="232" spans="1:6" s="25" customFormat="1" ht="13.5" customHeight="1">
      <c r="A232" s="17" t="s">
        <v>59</v>
      </c>
      <c r="B232" s="38">
        <v>4104000</v>
      </c>
      <c r="C232" s="38">
        <v>4104000</v>
      </c>
      <c r="D232" s="38">
        <v>4104000</v>
      </c>
      <c r="E232" s="286">
        <f t="shared" si="3"/>
        <v>1</v>
      </c>
      <c r="F232" s="51"/>
    </row>
    <row r="233" spans="1:6" s="25" customFormat="1" ht="13.5" customHeight="1">
      <c r="A233" s="36" t="s">
        <v>60</v>
      </c>
      <c r="B233" s="38"/>
      <c r="C233" s="38"/>
      <c r="D233" s="224"/>
      <c r="E233" s="286"/>
      <c r="F233" s="51"/>
    </row>
    <row r="234" spans="1:6" s="25" customFormat="1" ht="13.5" customHeight="1">
      <c r="A234" s="36" t="s">
        <v>90</v>
      </c>
      <c r="B234" s="38"/>
      <c r="C234" s="38"/>
      <c r="D234" s="224"/>
      <c r="E234" s="286"/>
      <c r="F234" s="51"/>
    </row>
    <row r="235" spans="1:6" s="25" customFormat="1" ht="13.5" customHeight="1">
      <c r="A235" s="36" t="s">
        <v>61</v>
      </c>
      <c r="B235" s="38"/>
      <c r="C235" s="38"/>
      <c r="D235" s="224"/>
      <c r="E235" s="286"/>
      <c r="F235" s="51"/>
    </row>
    <row r="236" spans="1:6" s="25" customFormat="1" ht="13.5" customHeight="1">
      <c r="A236" s="13" t="s">
        <v>62</v>
      </c>
      <c r="B236" s="38"/>
      <c r="C236" s="38">
        <v>3298301</v>
      </c>
      <c r="D236" s="224">
        <v>3298301</v>
      </c>
      <c r="E236" s="286">
        <f t="shared" si="3"/>
        <v>1</v>
      </c>
      <c r="F236" s="51"/>
    </row>
    <row r="237" spans="1:6" s="25" customFormat="1" ht="13.5" customHeight="1">
      <c r="A237" s="13" t="s">
        <v>63</v>
      </c>
      <c r="B237" s="38"/>
      <c r="C237" s="38">
        <v>13975074</v>
      </c>
      <c r="D237" s="224">
        <v>13975074</v>
      </c>
      <c r="E237" s="286">
        <f t="shared" si="3"/>
        <v>1</v>
      </c>
      <c r="F237" s="51"/>
    </row>
    <row r="238" spans="1:6" s="25" customFormat="1" ht="13.5" customHeight="1">
      <c r="A238" s="13" t="s">
        <v>64</v>
      </c>
      <c r="B238" s="38"/>
      <c r="C238" s="38"/>
      <c r="D238" s="224"/>
      <c r="E238" s="286"/>
      <c r="F238" s="51"/>
    </row>
    <row r="239" spans="1:6" s="25" customFormat="1" ht="13.5" customHeight="1">
      <c r="A239" s="36" t="s">
        <v>65</v>
      </c>
      <c r="B239" s="38"/>
      <c r="C239" s="38"/>
      <c r="D239" s="224"/>
      <c r="E239" s="286"/>
      <c r="F239" s="51"/>
    </row>
    <row r="240" spans="1:6" s="25" customFormat="1" ht="13.5" customHeight="1">
      <c r="A240" s="36" t="s">
        <v>66</v>
      </c>
      <c r="B240" s="38"/>
      <c r="C240" s="38"/>
      <c r="D240" s="224"/>
      <c r="E240" s="286"/>
      <c r="F240" s="51"/>
    </row>
    <row r="241" spans="1:6" s="25" customFormat="1" ht="13.5" customHeight="1">
      <c r="A241" s="36" t="s">
        <v>67</v>
      </c>
      <c r="B241" s="38"/>
      <c r="C241" s="38"/>
      <c r="D241" s="224"/>
      <c r="E241" s="286"/>
      <c r="F241" s="51"/>
    </row>
    <row r="242" spans="1:6" s="25" customFormat="1" ht="13.5" customHeight="1">
      <c r="A242" s="36" t="s">
        <v>68</v>
      </c>
      <c r="B242" s="38"/>
      <c r="C242" s="38"/>
      <c r="D242" s="224"/>
      <c r="E242" s="286"/>
      <c r="F242" s="51"/>
    </row>
    <row r="243" spans="1:6" s="25" customFormat="1" ht="13.5" customHeight="1">
      <c r="A243" s="36" t="s">
        <v>69</v>
      </c>
      <c r="B243" s="38"/>
      <c r="C243" s="38"/>
      <c r="D243" s="224"/>
      <c r="E243" s="286"/>
      <c r="F243" s="51"/>
    </row>
    <row r="244" spans="1:6" s="25" customFormat="1" ht="13.5" customHeight="1">
      <c r="A244" s="13" t="s">
        <v>70</v>
      </c>
      <c r="B244" s="38"/>
      <c r="C244" s="38"/>
      <c r="D244" s="224"/>
      <c r="E244" s="286"/>
      <c r="F244" s="51"/>
    </row>
    <row r="245" spans="1:6" s="25" customFormat="1" ht="13.5" customHeight="1">
      <c r="A245" s="18" t="s">
        <v>71</v>
      </c>
      <c r="B245" s="39">
        <f>B208+B209+B236+B231+B210+B237</f>
        <v>161237514</v>
      </c>
      <c r="C245" s="39">
        <f>C208+C209+C236+C237+C231+C210</f>
        <v>342917914</v>
      </c>
      <c r="D245" s="39">
        <f>D208+D209+D236+D237+D231+D210</f>
        <v>336152495</v>
      </c>
      <c r="E245" s="286">
        <f t="shared" ref="E245:E303" si="5">SUM(D245/C245)</f>
        <v>0.98027102486106921</v>
      </c>
      <c r="F245" s="51"/>
    </row>
    <row r="246" spans="1:6" s="25" customFormat="1" ht="26.4" customHeight="1">
      <c r="A246" s="26"/>
      <c r="B246" s="233"/>
      <c r="C246" s="233"/>
      <c r="D246" s="233"/>
      <c r="E246" s="286"/>
      <c r="F246" s="51"/>
    </row>
    <row r="247" spans="1:6" s="25" customFormat="1" ht="13.5" customHeight="1">
      <c r="A247" s="27" t="s">
        <v>77</v>
      </c>
      <c r="B247" s="233"/>
      <c r="C247" s="233"/>
      <c r="D247" s="233"/>
      <c r="E247" s="286"/>
      <c r="F247" s="51"/>
    </row>
    <row r="248" spans="1:6" s="25" customFormat="1" ht="13.5" customHeight="1">
      <c r="A248" s="13" t="s">
        <v>38</v>
      </c>
      <c r="B248" s="235">
        <v>846707511</v>
      </c>
      <c r="C248" s="235">
        <v>915734746</v>
      </c>
      <c r="D248" s="224">
        <v>899366397</v>
      </c>
      <c r="E248" s="286">
        <f t="shared" si="5"/>
        <v>0.98212544727444473</v>
      </c>
      <c r="F248" s="51"/>
    </row>
    <row r="249" spans="1:6" s="25" customFormat="1" ht="13.5" customHeight="1">
      <c r="A249" s="13" t="s">
        <v>39</v>
      </c>
      <c r="B249" s="235">
        <v>92462805</v>
      </c>
      <c r="C249" s="235">
        <v>100776284</v>
      </c>
      <c r="D249" s="224">
        <v>99717670</v>
      </c>
      <c r="E249" s="286">
        <f t="shared" si="5"/>
        <v>0.98949540548647341</v>
      </c>
      <c r="F249" s="51"/>
    </row>
    <row r="250" spans="1:6" s="25" customFormat="1" ht="13.5" customHeight="1">
      <c r="A250" s="13" t="s">
        <v>40</v>
      </c>
      <c r="B250" s="235"/>
      <c r="C250" s="235"/>
      <c r="D250" s="224"/>
      <c r="E250" s="286"/>
      <c r="F250" s="51"/>
    </row>
    <row r="251" spans="1:6" s="25" customFormat="1" ht="13.5" customHeight="1">
      <c r="A251" s="36" t="s">
        <v>41</v>
      </c>
      <c r="B251" s="235">
        <v>10159166</v>
      </c>
      <c r="C251" s="235">
        <v>21747360</v>
      </c>
      <c r="D251" s="224">
        <v>21217319</v>
      </c>
      <c r="E251" s="286">
        <f t="shared" si="5"/>
        <v>0.97562734051397504</v>
      </c>
      <c r="F251" s="51"/>
    </row>
    <row r="252" spans="1:6" s="25" customFormat="1" ht="13.5" customHeight="1">
      <c r="A252" s="36" t="s">
        <v>42</v>
      </c>
      <c r="B252" s="235">
        <v>6072333</v>
      </c>
      <c r="C252" s="235">
        <v>22191676</v>
      </c>
      <c r="D252" s="224">
        <v>22189174</v>
      </c>
      <c r="E252" s="286">
        <f t="shared" si="5"/>
        <v>0.99988725502300957</v>
      </c>
      <c r="F252" s="51"/>
    </row>
    <row r="253" spans="1:6" s="25" customFormat="1" ht="13.5" customHeight="1">
      <c r="A253" s="36" t="s">
        <v>43</v>
      </c>
      <c r="B253" s="235"/>
      <c r="C253" s="235"/>
      <c r="D253" s="224"/>
      <c r="E253" s="286"/>
      <c r="F253" s="51"/>
    </row>
    <row r="254" spans="1:6" s="25" customFormat="1" ht="13.5" customHeight="1">
      <c r="A254" s="36" t="s">
        <v>44</v>
      </c>
      <c r="B254" s="235">
        <v>5533395</v>
      </c>
      <c r="C254" s="235">
        <v>10253089</v>
      </c>
      <c r="D254" s="224">
        <v>10245408</v>
      </c>
      <c r="E254" s="286">
        <f t="shared" si="5"/>
        <v>0.99925085991158369</v>
      </c>
      <c r="F254" s="51"/>
    </row>
    <row r="255" spans="1:6" s="25" customFormat="1" ht="13.5" customHeight="1">
      <c r="A255" s="36" t="s">
        <v>45</v>
      </c>
      <c r="B255" s="235">
        <v>2680302</v>
      </c>
      <c r="C255" s="235">
        <v>2681262</v>
      </c>
      <c r="D255" s="224">
        <v>2672440</v>
      </c>
      <c r="E255" s="286">
        <f t="shared" si="5"/>
        <v>0.99670975831530073</v>
      </c>
      <c r="F255" s="51"/>
    </row>
    <row r="256" spans="1:6" s="25" customFormat="1" ht="13.5" customHeight="1">
      <c r="A256" s="36" t="s">
        <v>46</v>
      </c>
      <c r="B256" s="235">
        <v>53538717</v>
      </c>
      <c r="C256" s="235">
        <v>45463384</v>
      </c>
      <c r="D256" s="224">
        <v>45215664</v>
      </c>
      <c r="E256" s="286">
        <f t="shared" si="5"/>
        <v>0.99455121950446979</v>
      </c>
      <c r="F256" s="51"/>
    </row>
    <row r="257" spans="1:6" s="25" customFormat="1" ht="13.5" customHeight="1">
      <c r="A257" s="36" t="s">
        <v>86</v>
      </c>
      <c r="B257" s="235">
        <v>39225000</v>
      </c>
      <c r="C257" s="235">
        <v>35008410</v>
      </c>
      <c r="D257" s="224">
        <v>34994106</v>
      </c>
      <c r="E257" s="286">
        <f t="shared" si="5"/>
        <v>0.99959141246346239</v>
      </c>
      <c r="F257" s="51"/>
    </row>
    <row r="258" spans="1:6" s="25" customFormat="1" ht="13.5" customHeight="1">
      <c r="A258" s="36" t="s">
        <v>47</v>
      </c>
      <c r="B258" s="235">
        <v>2421932</v>
      </c>
      <c r="C258" s="235">
        <v>4165078</v>
      </c>
      <c r="D258" s="224">
        <v>4097578</v>
      </c>
      <c r="E258" s="286">
        <f t="shared" si="5"/>
        <v>0.9837938209080358</v>
      </c>
      <c r="F258" s="51"/>
    </row>
    <row r="259" spans="1:6" s="25" customFormat="1" ht="13.5" customHeight="1">
      <c r="A259" s="36" t="s">
        <v>48</v>
      </c>
      <c r="B259" s="235">
        <v>3446917</v>
      </c>
      <c r="C259" s="235">
        <v>6072489</v>
      </c>
      <c r="D259" s="224">
        <v>6008877</v>
      </c>
      <c r="E259" s="286">
        <f t="shared" si="5"/>
        <v>0.98952455903995873</v>
      </c>
      <c r="F259" s="51"/>
    </row>
    <row r="260" spans="1:6" s="25" customFormat="1" ht="13.5" customHeight="1">
      <c r="A260" s="36" t="s">
        <v>49</v>
      </c>
      <c r="B260" s="235">
        <v>1155556</v>
      </c>
      <c r="C260" s="235">
        <v>11822</v>
      </c>
      <c r="D260" s="224">
        <v>0</v>
      </c>
      <c r="E260" s="286">
        <f t="shared" si="5"/>
        <v>0</v>
      </c>
      <c r="F260" s="51"/>
    </row>
    <row r="261" spans="1:6" s="25" customFormat="1" ht="13.5" customHeight="1">
      <c r="A261" s="36" t="s">
        <v>50</v>
      </c>
      <c r="B261" s="235">
        <v>115292920</v>
      </c>
      <c r="C261" s="235">
        <v>153486447</v>
      </c>
      <c r="D261" s="224">
        <v>153476704</v>
      </c>
      <c r="E261" s="286">
        <f t="shared" si="5"/>
        <v>0.99993652208263051</v>
      </c>
      <c r="F261" s="51"/>
    </row>
    <row r="262" spans="1:6" s="25" customFormat="1" ht="13.5" customHeight="1">
      <c r="A262" s="36" t="s">
        <v>51</v>
      </c>
      <c r="B262" s="235">
        <v>5078272</v>
      </c>
      <c r="C262" s="235">
        <v>17066884</v>
      </c>
      <c r="D262" s="224">
        <v>17059659</v>
      </c>
      <c r="E262" s="286">
        <f t="shared" si="5"/>
        <v>0.99957666554714963</v>
      </c>
      <c r="F262" s="51"/>
    </row>
    <row r="263" spans="1:6" s="25" customFormat="1" ht="13.5" customHeight="1">
      <c r="A263" s="36" t="s">
        <v>52</v>
      </c>
      <c r="B263" s="235">
        <v>164115</v>
      </c>
      <c r="C263" s="235">
        <v>237064</v>
      </c>
      <c r="D263" s="224">
        <v>234424</v>
      </c>
      <c r="E263" s="286">
        <f t="shared" si="5"/>
        <v>0.98886376674653254</v>
      </c>
      <c r="F263" s="51"/>
    </row>
    <row r="264" spans="1:6" s="25" customFormat="1" ht="13.5" customHeight="1">
      <c r="A264" s="36" t="s">
        <v>89</v>
      </c>
      <c r="B264" s="235"/>
      <c r="C264" s="235">
        <v>1782362</v>
      </c>
      <c r="D264" s="224">
        <v>1739843</v>
      </c>
      <c r="E264" s="286">
        <f t="shared" si="5"/>
        <v>0.97614457669093035</v>
      </c>
      <c r="F264" s="51"/>
    </row>
    <row r="265" spans="1:6" s="25" customFormat="1" ht="13.5" customHeight="1">
      <c r="A265" s="37" t="s">
        <v>53</v>
      </c>
      <c r="B265" s="235">
        <v>26615927</v>
      </c>
      <c r="C265" s="235">
        <v>36342938</v>
      </c>
      <c r="D265" s="224">
        <v>36144254</v>
      </c>
      <c r="E265" s="286">
        <f t="shared" si="5"/>
        <v>0.9945330782007773</v>
      </c>
      <c r="F265" s="51"/>
    </row>
    <row r="266" spans="1:6" s="25" customFormat="1" ht="13.5" customHeight="1">
      <c r="A266" s="36" t="s">
        <v>91</v>
      </c>
      <c r="B266" s="235">
        <v>2076539</v>
      </c>
      <c r="C266" s="235">
        <v>1785954</v>
      </c>
      <c r="D266" s="224">
        <v>1783000</v>
      </c>
      <c r="E266" s="286">
        <f t="shared" si="5"/>
        <v>0.99834598203537162</v>
      </c>
      <c r="F266" s="51"/>
    </row>
    <row r="267" spans="1:6" s="25" customFormat="1" ht="13.5" customHeight="1">
      <c r="A267" s="36" t="s">
        <v>54</v>
      </c>
      <c r="B267" s="235"/>
      <c r="C267" s="235"/>
      <c r="D267" s="224"/>
      <c r="E267" s="286"/>
      <c r="F267" s="51"/>
    </row>
    <row r="268" spans="1:6" s="25" customFormat="1" ht="13.5" customHeight="1">
      <c r="A268" s="36" t="s">
        <v>55</v>
      </c>
      <c r="B268" s="235">
        <v>643000</v>
      </c>
      <c r="C268" s="235">
        <v>719584</v>
      </c>
      <c r="D268" s="224">
        <v>717573</v>
      </c>
      <c r="E268" s="286">
        <f t="shared" si="5"/>
        <v>0.99720532974607556</v>
      </c>
      <c r="F268" s="51"/>
    </row>
    <row r="269" spans="1:6" s="25" customFormat="1" ht="13.5" customHeight="1">
      <c r="A269" s="15" t="s">
        <v>56</v>
      </c>
      <c r="B269" s="221">
        <f>SUM(B251:B268)</f>
        <v>274104091</v>
      </c>
      <c r="C269" s="221">
        <f>SUM(C251:C268)</f>
        <v>359015803</v>
      </c>
      <c r="D269" s="221">
        <f>SUM(D251:D268)</f>
        <v>357796023</v>
      </c>
      <c r="E269" s="286">
        <f t="shared" si="5"/>
        <v>0.99660243368172852</v>
      </c>
      <c r="F269" s="51"/>
    </row>
    <row r="270" spans="1:6" s="25" customFormat="1" ht="13.5" customHeight="1">
      <c r="A270" s="13" t="s">
        <v>57</v>
      </c>
      <c r="B270" s="224"/>
      <c r="C270" s="224"/>
      <c r="D270" s="224"/>
      <c r="E270" s="286"/>
      <c r="F270" s="51"/>
    </row>
    <row r="271" spans="1:6" s="25" customFormat="1" ht="13.5" customHeight="1">
      <c r="A271" s="13" t="s">
        <v>58</v>
      </c>
      <c r="B271" s="224">
        <v>11996608</v>
      </c>
      <c r="C271" s="224">
        <v>11996608</v>
      </c>
      <c r="D271" s="224">
        <v>11996608</v>
      </c>
      <c r="E271" s="286">
        <f t="shared" si="5"/>
        <v>1</v>
      </c>
      <c r="F271" s="51"/>
    </row>
    <row r="272" spans="1:6" s="25" customFormat="1" ht="13.5" customHeight="1">
      <c r="A272" s="17" t="s">
        <v>59</v>
      </c>
      <c r="B272" s="224">
        <v>11996608</v>
      </c>
      <c r="C272" s="224">
        <v>11996608</v>
      </c>
      <c r="D272" s="224">
        <v>11996608</v>
      </c>
      <c r="E272" s="286">
        <f t="shared" si="5"/>
        <v>1</v>
      </c>
      <c r="F272" s="51"/>
    </row>
    <row r="273" spans="1:6" s="25" customFormat="1" ht="13.5" customHeight="1">
      <c r="A273" s="36" t="s">
        <v>60</v>
      </c>
      <c r="B273" s="224"/>
      <c r="C273" s="224"/>
      <c r="D273" s="224"/>
      <c r="E273" s="286"/>
      <c r="F273" s="51"/>
    </row>
    <row r="274" spans="1:6" s="25" customFormat="1" ht="13.5" customHeight="1">
      <c r="A274" s="36" t="s">
        <v>90</v>
      </c>
      <c r="B274" s="224"/>
      <c r="C274" s="224"/>
      <c r="D274" s="224"/>
      <c r="E274" s="286"/>
      <c r="F274" s="51"/>
    </row>
    <row r="275" spans="1:6" s="25" customFormat="1" ht="13.5" customHeight="1">
      <c r="A275" s="36" t="s">
        <v>61</v>
      </c>
      <c r="B275" s="224"/>
      <c r="C275" s="224"/>
      <c r="D275" s="224"/>
      <c r="E275" s="286"/>
      <c r="F275" s="51"/>
    </row>
    <row r="276" spans="1:6" s="25" customFormat="1" ht="13.5" customHeight="1">
      <c r="A276" s="13" t="s">
        <v>62</v>
      </c>
      <c r="B276" s="224"/>
      <c r="C276" s="224">
        <v>3083625</v>
      </c>
      <c r="D276" s="224">
        <v>3083625</v>
      </c>
      <c r="E276" s="286">
        <f t="shared" si="5"/>
        <v>1</v>
      </c>
      <c r="F276" s="51"/>
    </row>
    <row r="277" spans="1:6" s="25" customFormat="1" ht="13.5" customHeight="1">
      <c r="A277" s="13" t="s">
        <v>63</v>
      </c>
      <c r="B277" s="224"/>
      <c r="C277" s="224">
        <v>31138105</v>
      </c>
      <c r="D277" s="224">
        <v>31138105</v>
      </c>
      <c r="E277" s="286">
        <f t="shared" si="5"/>
        <v>1</v>
      </c>
      <c r="F277" s="51"/>
    </row>
    <row r="278" spans="1:6" s="25" customFormat="1" ht="13.5" customHeight="1">
      <c r="A278" s="13" t="s">
        <v>64</v>
      </c>
      <c r="B278" s="224"/>
      <c r="C278" s="224"/>
      <c r="D278" s="224"/>
      <c r="E278" s="286"/>
      <c r="F278" s="51"/>
    </row>
    <row r="279" spans="1:6" s="25" customFormat="1" ht="13.5" customHeight="1">
      <c r="A279" s="36" t="s">
        <v>65</v>
      </c>
      <c r="B279" s="224"/>
      <c r="C279" s="224"/>
      <c r="D279" s="224"/>
      <c r="E279" s="286"/>
      <c r="F279" s="51"/>
    </row>
    <row r="280" spans="1:6" s="25" customFormat="1" ht="13.5" customHeight="1">
      <c r="A280" s="36" t="s">
        <v>66</v>
      </c>
      <c r="B280" s="224"/>
      <c r="C280" s="224"/>
      <c r="D280" s="224"/>
      <c r="E280" s="286"/>
      <c r="F280" s="51"/>
    </row>
    <row r="281" spans="1:6" s="25" customFormat="1" ht="13.5" customHeight="1">
      <c r="A281" s="36" t="s">
        <v>67</v>
      </c>
      <c r="B281" s="224"/>
      <c r="C281" s="224"/>
      <c r="D281" s="224"/>
      <c r="E281" s="286"/>
      <c r="F281" s="51"/>
    </row>
    <row r="282" spans="1:6" s="25" customFormat="1" ht="13.5" customHeight="1">
      <c r="A282" s="36" t="s">
        <v>68</v>
      </c>
      <c r="B282" s="224"/>
      <c r="C282" s="224"/>
      <c r="D282" s="224"/>
      <c r="E282" s="286"/>
      <c r="F282" s="51"/>
    </row>
    <row r="283" spans="1:6" s="25" customFormat="1" ht="13.5" customHeight="1">
      <c r="A283" s="36" t="s">
        <v>69</v>
      </c>
      <c r="B283" s="224"/>
      <c r="C283" s="224"/>
      <c r="D283" s="224"/>
      <c r="E283" s="286"/>
      <c r="F283" s="51"/>
    </row>
    <row r="284" spans="1:6" s="25" customFormat="1" ht="13.5" customHeight="1">
      <c r="A284" s="13" t="s">
        <v>70</v>
      </c>
      <c r="B284" s="224"/>
      <c r="C284" s="224"/>
      <c r="D284" s="224"/>
      <c r="E284" s="286"/>
      <c r="F284" s="51"/>
    </row>
    <row r="285" spans="1:6" s="25" customFormat="1" ht="13.5" customHeight="1">
      <c r="A285" s="18" t="s">
        <v>71</v>
      </c>
      <c r="B285" s="221">
        <f>SUM(B248+B249+B269+B271)</f>
        <v>1225271015</v>
      </c>
      <c r="C285" s="221">
        <f>SUM(C248+C249+C269+C271+C276+C277)</f>
        <v>1421745171</v>
      </c>
      <c r="D285" s="221">
        <f>SUM(D248+D249+D269+D271+D276+D277)</f>
        <v>1403098428</v>
      </c>
      <c r="E285" s="286">
        <f t="shared" si="5"/>
        <v>0.98688460957677482</v>
      </c>
      <c r="F285" s="51"/>
    </row>
    <row r="286" spans="1:6" s="25" customFormat="1" ht="13.5" customHeight="1">
      <c r="A286" s="18"/>
      <c r="B286" s="233"/>
      <c r="C286" s="233"/>
      <c r="D286" s="233"/>
      <c r="E286" s="286"/>
      <c r="F286" s="51"/>
    </row>
    <row r="287" spans="1:6" s="25" customFormat="1" ht="13.5" customHeight="1">
      <c r="A287" s="27" t="s">
        <v>78</v>
      </c>
      <c r="B287" s="233"/>
      <c r="C287" s="233"/>
      <c r="D287" s="233"/>
      <c r="E287" s="286"/>
      <c r="F287" s="51"/>
    </row>
    <row r="288" spans="1:6" s="25" customFormat="1" ht="13.5" customHeight="1">
      <c r="A288" s="13" t="s">
        <v>38</v>
      </c>
      <c r="B288" s="124">
        <v>11320000</v>
      </c>
      <c r="C288" s="124">
        <v>11938200</v>
      </c>
      <c r="D288" s="224">
        <v>11522270</v>
      </c>
      <c r="E288" s="286">
        <f t="shared" si="5"/>
        <v>0.96515973932418619</v>
      </c>
      <c r="F288" s="51"/>
    </row>
    <row r="289" spans="1:6" s="25" customFormat="1" ht="13.5" customHeight="1">
      <c r="A289" s="13" t="s">
        <v>39</v>
      </c>
      <c r="B289" s="124">
        <v>1320000</v>
      </c>
      <c r="C289" s="124">
        <v>1468116</v>
      </c>
      <c r="D289" s="224">
        <v>1389144</v>
      </c>
      <c r="E289" s="286">
        <f t="shared" si="5"/>
        <v>0.94620861021881109</v>
      </c>
      <c r="F289" s="51"/>
    </row>
    <row r="290" spans="1:6" s="25" customFormat="1" ht="13.5" customHeight="1">
      <c r="A290" s="13" t="s">
        <v>40</v>
      </c>
      <c r="B290" s="124"/>
      <c r="C290" s="124"/>
      <c r="D290" s="224"/>
      <c r="E290" s="286"/>
      <c r="F290" s="51"/>
    </row>
    <row r="291" spans="1:6" s="25" customFormat="1" ht="13.5" customHeight="1">
      <c r="A291" s="36" t="s">
        <v>41</v>
      </c>
      <c r="B291" s="124">
        <v>300000</v>
      </c>
      <c r="C291" s="124">
        <v>827953</v>
      </c>
      <c r="D291" s="224">
        <v>664441</v>
      </c>
      <c r="E291" s="286">
        <f t="shared" si="5"/>
        <v>0.80251052897930197</v>
      </c>
      <c r="F291" s="51"/>
    </row>
    <row r="292" spans="1:6" s="25" customFormat="1" ht="13.5" customHeight="1">
      <c r="A292" s="36" t="s">
        <v>42</v>
      </c>
      <c r="B292" s="124">
        <v>800000</v>
      </c>
      <c r="C292" s="124">
        <v>1102546</v>
      </c>
      <c r="D292" s="224">
        <v>1097834</v>
      </c>
      <c r="E292" s="286">
        <f t="shared" si="5"/>
        <v>0.99572625541247262</v>
      </c>
      <c r="F292" s="51"/>
    </row>
    <row r="293" spans="1:6" s="25" customFormat="1" ht="13.5" customHeight="1">
      <c r="A293" s="36" t="s">
        <v>43</v>
      </c>
      <c r="B293" s="124"/>
      <c r="C293" s="124"/>
      <c r="D293" s="224"/>
      <c r="E293" s="286"/>
      <c r="F293" s="51"/>
    </row>
    <row r="294" spans="1:6" s="25" customFormat="1" ht="13.5" customHeight="1">
      <c r="A294" s="36" t="s">
        <v>44</v>
      </c>
      <c r="B294" s="124">
        <v>110000</v>
      </c>
      <c r="C294" s="124">
        <v>130000</v>
      </c>
      <c r="D294" s="224">
        <v>112857</v>
      </c>
      <c r="E294" s="286">
        <f t="shared" si="5"/>
        <v>0.86813076923076926</v>
      </c>
      <c r="F294" s="51"/>
    </row>
    <row r="295" spans="1:6" s="25" customFormat="1" ht="13.5" customHeight="1">
      <c r="A295" s="36" t="s">
        <v>45</v>
      </c>
      <c r="B295" s="124">
        <v>120000</v>
      </c>
      <c r="C295" s="124">
        <v>100000</v>
      </c>
      <c r="D295" s="224">
        <v>47747</v>
      </c>
      <c r="E295" s="286">
        <f t="shared" si="5"/>
        <v>0.47747000000000001</v>
      </c>
      <c r="F295" s="51"/>
    </row>
    <row r="296" spans="1:6" s="25" customFormat="1" ht="13.5" customHeight="1">
      <c r="A296" s="36" t="s">
        <v>46</v>
      </c>
      <c r="B296" s="124">
        <v>7270000</v>
      </c>
      <c r="C296" s="124">
        <v>7808000</v>
      </c>
      <c r="D296" s="224">
        <v>4464397</v>
      </c>
      <c r="E296" s="286">
        <f t="shared" si="5"/>
        <v>0.57177215676229509</v>
      </c>
      <c r="F296" s="51"/>
    </row>
    <row r="297" spans="1:6" s="25" customFormat="1" ht="13.5" customHeight="1">
      <c r="A297" s="36" t="s">
        <v>86</v>
      </c>
      <c r="B297" s="124"/>
      <c r="C297" s="124">
        <v>512129</v>
      </c>
      <c r="D297" s="224">
        <v>512129</v>
      </c>
      <c r="E297" s="286">
        <f t="shared" si="5"/>
        <v>1</v>
      </c>
      <c r="F297" s="51"/>
    </row>
    <row r="298" spans="1:6" s="25" customFormat="1" ht="13.5" customHeight="1">
      <c r="A298" s="36" t="s">
        <v>47</v>
      </c>
      <c r="B298" s="124"/>
      <c r="C298" s="124"/>
      <c r="D298" s="224"/>
      <c r="E298" s="286"/>
      <c r="F298" s="51"/>
    </row>
    <row r="299" spans="1:6" s="25" customFormat="1" ht="13.5" customHeight="1">
      <c r="A299" s="36" t="s">
        <v>48</v>
      </c>
      <c r="B299" s="124">
        <v>70000</v>
      </c>
      <c r="C299" s="124">
        <v>170000</v>
      </c>
      <c r="D299" s="224">
        <v>161650</v>
      </c>
      <c r="E299" s="286">
        <f t="shared" si="5"/>
        <v>0.95088235294117651</v>
      </c>
      <c r="F299" s="51"/>
    </row>
    <row r="300" spans="1:6" s="25" customFormat="1" ht="13.5" customHeight="1">
      <c r="A300" s="36" t="s">
        <v>49</v>
      </c>
      <c r="B300" s="124"/>
      <c r="C300" s="124"/>
      <c r="D300" s="224"/>
      <c r="E300" s="286"/>
      <c r="F300" s="51"/>
    </row>
    <row r="301" spans="1:6" s="25" customFormat="1" ht="13.5" customHeight="1">
      <c r="A301" s="36" t="s">
        <v>50</v>
      </c>
      <c r="B301" s="124"/>
      <c r="C301" s="124"/>
      <c r="D301" s="224"/>
      <c r="E301" s="286"/>
      <c r="F301" s="51"/>
    </row>
    <row r="302" spans="1:6" s="25" customFormat="1" ht="13.5" customHeight="1">
      <c r="A302" s="36" t="s">
        <v>51</v>
      </c>
      <c r="B302" s="124">
        <v>850000</v>
      </c>
      <c r="C302" s="124">
        <v>3648432</v>
      </c>
      <c r="D302" s="224">
        <v>229268</v>
      </c>
      <c r="E302" s="286">
        <f t="shared" si="5"/>
        <v>6.2840146123046836E-2</v>
      </c>
      <c r="F302" s="51"/>
    </row>
    <row r="303" spans="1:6" s="25" customFormat="1" ht="13.5" customHeight="1">
      <c r="A303" s="36" t="s">
        <v>52</v>
      </c>
      <c r="B303" s="124"/>
      <c r="C303" s="124">
        <v>10000</v>
      </c>
      <c r="D303" s="224">
        <v>8832</v>
      </c>
      <c r="E303" s="286">
        <f t="shared" si="5"/>
        <v>0.88319999999999999</v>
      </c>
      <c r="F303" s="51"/>
    </row>
    <row r="304" spans="1:6" s="25" customFormat="1" ht="13.5" customHeight="1">
      <c r="A304" s="36" t="s">
        <v>89</v>
      </c>
      <c r="B304" s="124"/>
      <c r="C304" s="124"/>
      <c r="D304" s="224"/>
      <c r="E304" s="286"/>
      <c r="F304" s="51"/>
    </row>
    <row r="305" spans="1:6" s="25" customFormat="1" ht="13.5" customHeight="1">
      <c r="A305" s="37" t="s">
        <v>53</v>
      </c>
      <c r="B305" s="124">
        <v>2600000</v>
      </c>
      <c r="C305" s="124">
        <v>2741747</v>
      </c>
      <c r="D305" s="224">
        <v>1825833</v>
      </c>
      <c r="E305" s="286">
        <f t="shared" ref="E305:E366" si="6">SUM(D305/C305)</f>
        <v>0.66593781264281493</v>
      </c>
      <c r="F305" s="51"/>
    </row>
    <row r="306" spans="1:6" s="25" customFormat="1" ht="13.5" customHeight="1">
      <c r="A306" s="36" t="s">
        <v>91</v>
      </c>
      <c r="B306" s="124"/>
      <c r="C306" s="124"/>
      <c r="D306" s="224"/>
      <c r="E306" s="286"/>
      <c r="F306" s="51"/>
    </row>
    <row r="307" spans="1:6" s="25" customFormat="1" ht="13.5" customHeight="1">
      <c r="A307" s="36" t="s">
        <v>54</v>
      </c>
      <c r="B307" s="124"/>
      <c r="C307" s="124"/>
      <c r="D307" s="224"/>
      <c r="E307" s="286"/>
      <c r="F307" s="51"/>
    </row>
    <row r="308" spans="1:6" s="25" customFormat="1" ht="13.5" customHeight="1">
      <c r="A308" s="36" t="s">
        <v>55</v>
      </c>
      <c r="B308" s="124">
        <v>10000</v>
      </c>
      <c r="C308" s="124">
        <v>50000</v>
      </c>
      <c r="D308" s="224">
        <v>6208</v>
      </c>
      <c r="E308" s="286"/>
      <c r="F308" s="51"/>
    </row>
    <row r="309" spans="1:6" s="25" customFormat="1" ht="13.5" customHeight="1">
      <c r="A309" s="15" t="s">
        <v>56</v>
      </c>
      <c r="B309" s="220">
        <f>SUM(B291:B308)</f>
        <v>12130000</v>
      </c>
      <c r="C309" s="220">
        <f>SUM(C291:C308)</f>
        <v>17100807</v>
      </c>
      <c r="D309" s="220">
        <f>SUM(D291:D308)</f>
        <v>9131196</v>
      </c>
      <c r="E309" s="286">
        <f t="shared" si="6"/>
        <v>0.53396287087504113</v>
      </c>
      <c r="F309" s="51"/>
    </row>
    <row r="310" spans="1:6" s="25" customFormat="1" ht="13.5" customHeight="1">
      <c r="A310" s="13" t="s">
        <v>57</v>
      </c>
      <c r="B310" s="224"/>
      <c r="C310" s="224"/>
      <c r="D310" s="224"/>
      <c r="E310" s="286"/>
      <c r="F310" s="51"/>
    </row>
    <row r="311" spans="1:6" s="25" customFormat="1" ht="13.5" customHeight="1">
      <c r="A311" s="13" t="s">
        <v>58</v>
      </c>
      <c r="B311" s="224"/>
      <c r="C311" s="224">
        <v>4729248</v>
      </c>
      <c r="D311" s="224">
        <v>4729248</v>
      </c>
      <c r="E311" s="286">
        <f t="shared" si="6"/>
        <v>1</v>
      </c>
      <c r="F311" s="51"/>
    </row>
    <row r="312" spans="1:6" s="25" customFormat="1" ht="13.5" customHeight="1">
      <c r="A312" s="17" t="s">
        <v>59</v>
      </c>
      <c r="B312" s="224"/>
      <c r="C312" s="224">
        <v>4729248</v>
      </c>
      <c r="D312" s="224">
        <v>4729248</v>
      </c>
      <c r="E312" s="286">
        <f t="shared" si="6"/>
        <v>1</v>
      </c>
      <c r="F312" s="51"/>
    </row>
    <row r="313" spans="1:6" s="25" customFormat="1" ht="13.5" customHeight="1">
      <c r="A313" s="36" t="s">
        <v>60</v>
      </c>
      <c r="B313" s="224"/>
      <c r="C313" s="224"/>
      <c r="D313" s="224"/>
      <c r="E313" s="286"/>
      <c r="F313" s="51"/>
    </row>
    <row r="314" spans="1:6" s="25" customFormat="1" ht="13.5" customHeight="1">
      <c r="A314" s="36" t="s">
        <v>90</v>
      </c>
      <c r="B314" s="224"/>
      <c r="C314" s="224"/>
      <c r="D314" s="224"/>
      <c r="E314" s="286"/>
      <c r="F314" s="51"/>
    </row>
    <row r="315" spans="1:6" s="25" customFormat="1" ht="13.5" customHeight="1">
      <c r="A315" s="36" t="s">
        <v>61</v>
      </c>
      <c r="B315" s="224"/>
      <c r="C315" s="224"/>
      <c r="D315" s="224"/>
      <c r="E315" s="286"/>
      <c r="F315" s="51"/>
    </row>
    <row r="316" spans="1:6" s="25" customFormat="1" ht="13.5" customHeight="1">
      <c r="A316" s="13" t="s">
        <v>62</v>
      </c>
      <c r="B316" s="224"/>
      <c r="C316" s="224">
        <v>1000000</v>
      </c>
      <c r="D316" s="224">
        <v>0</v>
      </c>
      <c r="E316" s="286">
        <f t="shared" si="6"/>
        <v>0</v>
      </c>
      <c r="F316" s="51"/>
    </row>
    <row r="317" spans="1:6" s="25" customFormat="1" ht="13.5" customHeight="1">
      <c r="A317" s="13" t="s">
        <v>63</v>
      </c>
      <c r="B317" s="224"/>
      <c r="C317" s="224">
        <v>3754000</v>
      </c>
      <c r="D317" s="224">
        <v>3754000</v>
      </c>
      <c r="E317" s="286">
        <f t="shared" si="6"/>
        <v>1</v>
      </c>
      <c r="F317" s="51"/>
    </row>
    <row r="318" spans="1:6" s="25" customFormat="1" ht="13.5" customHeight="1">
      <c r="A318" s="13" t="s">
        <v>64</v>
      </c>
      <c r="B318" s="224"/>
      <c r="C318" s="224"/>
      <c r="D318" s="224"/>
      <c r="E318" s="286"/>
      <c r="F318" s="51"/>
    </row>
    <row r="319" spans="1:6" s="25" customFormat="1" ht="13.5" customHeight="1">
      <c r="A319" s="36" t="s">
        <v>65</v>
      </c>
      <c r="B319" s="224"/>
      <c r="C319" s="224"/>
      <c r="D319" s="224"/>
      <c r="E319" s="286"/>
      <c r="F319" s="51"/>
    </row>
    <row r="320" spans="1:6" s="25" customFormat="1" ht="13.5" customHeight="1">
      <c r="A320" s="36" t="s">
        <v>66</v>
      </c>
      <c r="B320" s="224"/>
      <c r="C320" s="224"/>
      <c r="D320" s="224"/>
      <c r="E320" s="286"/>
      <c r="F320" s="51"/>
    </row>
    <row r="321" spans="1:6" s="25" customFormat="1" ht="13.5" customHeight="1">
      <c r="A321" s="36" t="s">
        <v>67</v>
      </c>
      <c r="B321" s="224"/>
      <c r="C321" s="224"/>
      <c r="D321" s="224"/>
      <c r="E321" s="286"/>
      <c r="F321" s="51"/>
    </row>
    <row r="322" spans="1:6" s="25" customFormat="1" ht="13.5" customHeight="1">
      <c r="A322" s="36" t="s">
        <v>68</v>
      </c>
      <c r="B322" s="224"/>
      <c r="C322" s="224"/>
      <c r="D322" s="224"/>
      <c r="E322" s="286"/>
      <c r="F322" s="51"/>
    </row>
    <row r="323" spans="1:6" s="25" customFormat="1" ht="13.5" customHeight="1">
      <c r="A323" s="36" t="s">
        <v>69</v>
      </c>
      <c r="B323" s="224"/>
      <c r="C323" s="224"/>
      <c r="D323" s="224"/>
      <c r="E323" s="286"/>
      <c r="F323" s="51"/>
    </row>
    <row r="324" spans="1:6" s="25" customFormat="1" ht="13.5" customHeight="1">
      <c r="A324" s="13" t="s">
        <v>70</v>
      </c>
      <c r="B324" s="224"/>
      <c r="C324" s="224"/>
      <c r="D324" s="224"/>
      <c r="E324" s="286"/>
      <c r="F324" s="51"/>
    </row>
    <row r="325" spans="1:6" s="25" customFormat="1" ht="13.5" customHeight="1">
      <c r="A325" s="18" t="s">
        <v>71</v>
      </c>
      <c r="B325" s="220">
        <f>B316+B317+B309+B288+B289</f>
        <v>24770000</v>
      </c>
      <c r="C325" s="220">
        <f>C316+C317+C309+C288+C289+C311</f>
        <v>39990371</v>
      </c>
      <c r="D325" s="220">
        <f>D316+D317+D309+D288+D289+D311</f>
        <v>30525858</v>
      </c>
      <c r="E325" s="286">
        <f t="shared" si="6"/>
        <v>0.76333020266303608</v>
      </c>
      <c r="F325" s="51"/>
    </row>
    <row r="326" spans="1:6" s="25" customFormat="1" ht="13.5" customHeight="1">
      <c r="A326" s="27"/>
      <c r="B326" s="233"/>
      <c r="C326" s="233"/>
      <c r="D326" s="233"/>
      <c r="E326" s="286"/>
      <c r="F326" s="51"/>
    </row>
    <row r="327" spans="1:6" s="20" customFormat="1" ht="13.5" customHeight="1">
      <c r="A327" s="36"/>
      <c r="B327" s="236"/>
      <c r="C327" s="236"/>
      <c r="D327" s="236"/>
      <c r="E327" s="286"/>
      <c r="F327" s="49"/>
    </row>
    <row r="328" spans="1:6" s="20" customFormat="1" ht="13.5" customHeight="1">
      <c r="A328" s="24" t="s">
        <v>11</v>
      </c>
      <c r="B328" s="236"/>
      <c r="C328" s="236"/>
      <c r="D328" s="236"/>
      <c r="E328" s="286"/>
      <c r="F328" s="49"/>
    </row>
    <row r="329" spans="1:6" s="20" customFormat="1" ht="13.5" customHeight="1">
      <c r="A329" s="12" t="s">
        <v>38</v>
      </c>
      <c r="B329" s="237">
        <f t="shared" ref="B329:D344" si="7">B288+B248+B208+B167+B127+B87+B47+B7</f>
        <v>1855237611</v>
      </c>
      <c r="C329" s="237">
        <f t="shared" si="7"/>
        <v>2027228568</v>
      </c>
      <c r="D329" s="237">
        <f t="shared" si="7"/>
        <v>1992792755</v>
      </c>
      <c r="E329" s="286">
        <f t="shared" si="6"/>
        <v>0.98301335451582883</v>
      </c>
      <c r="F329" s="49"/>
    </row>
    <row r="330" spans="1:6" s="20" customFormat="1" ht="13.5" customHeight="1">
      <c r="A330" s="12" t="s">
        <v>39</v>
      </c>
      <c r="B330" s="237">
        <f t="shared" si="7"/>
        <v>223215232</v>
      </c>
      <c r="C330" s="237">
        <f t="shared" ref="C330:D330" si="8">C289+C249+C209+C168+C128+C88+C48+C8</f>
        <v>247663094</v>
      </c>
      <c r="D330" s="237">
        <f t="shared" si="8"/>
        <v>245638906</v>
      </c>
      <c r="E330" s="286">
        <f t="shared" si="6"/>
        <v>0.9918268484524384</v>
      </c>
      <c r="F330" s="49"/>
    </row>
    <row r="331" spans="1:6" s="20" customFormat="1" ht="13.5" customHeight="1">
      <c r="A331" s="12" t="s">
        <v>40</v>
      </c>
      <c r="B331" s="237">
        <f t="shared" si="7"/>
        <v>0</v>
      </c>
      <c r="C331" s="237">
        <f t="shared" ref="C331:D331" si="9">C290+C250+C210+C169+C129+C89+C49+C9</f>
        <v>121148515</v>
      </c>
      <c r="D331" s="237">
        <f t="shared" si="9"/>
        <v>114497587</v>
      </c>
      <c r="E331" s="286">
        <f t="shared" si="6"/>
        <v>0.94510103569985981</v>
      </c>
      <c r="F331" s="49"/>
    </row>
    <row r="332" spans="1:6" s="20" customFormat="1" ht="13.5" customHeight="1">
      <c r="A332" s="24" t="s">
        <v>41</v>
      </c>
      <c r="B332" s="237">
        <f t="shared" si="7"/>
        <v>19837166</v>
      </c>
      <c r="C332" s="237">
        <f t="shared" ref="C332:D332" si="10">C291+C251+C211+C170+C130+C90+C50+C10</f>
        <v>72412493</v>
      </c>
      <c r="D332" s="237">
        <f t="shared" si="10"/>
        <v>30689994</v>
      </c>
      <c r="E332" s="286">
        <f t="shared" si="6"/>
        <v>0.42382181207322883</v>
      </c>
      <c r="F332" s="49"/>
    </row>
    <row r="333" spans="1:6" s="20" customFormat="1" ht="13.5" customHeight="1">
      <c r="A333" s="24" t="s">
        <v>42</v>
      </c>
      <c r="B333" s="237">
        <f t="shared" si="7"/>
        <v>308588333</v>
      </c>
      <c r="C333" s="237">
        <f t="shared" ref="C333:D333" si="11">C292+C252+C212+C171+C131+C91+C51+C11</f>
        <v>340377864</v>
      </c>
      <c r="D333" s="237">
        <f t="shared" si="11"/>
        <v>321397007</v>
      </c>
      <c r="E333" s="286">
        <f t="shared" si="6"/>
        <v>0.94423592422567171</v>
      </c>
      <c r="F333" s="49"/>
    </row>
    <row r="334" spans="1:6" s="20" customFormat="1" ht="13.5" customHeight="1">
      <c r="A334" s="24" t="s">
        <v>43</v>
      </c>
      <c r="B334" s="237">
        <f t="shared" si="7"/>
        <v>0</v>
      </c>
      <c r="C334" s="237">
        <f t="shared" ref="C334:D334" si="12">C293+C253+C213+C172+C132+C92+C52+C12</f>
        <v>0</v>
      </c>
      <c r="D334" s="237">
        <f t="shared" si="12"/>
        <v>0</v>
      </c>
      <c r="E334" s="286"/>
      <c r="F334" s="49"/>
    </row>
    <row r="335" spans="1:6" s="20" customFormat="1" ht="13.5" customHeight="1">
      <c r="A335" s="24" t="s">
        <v>44</v>
      </c>
      <c r="B335" s="237">
        <f t="shared" si="7"/>
        <v>9720395</v>
      </c>
      <c r="C335" s="237">
        <f t="shared" ref="C335:D335" si="13">C294+C254+C214+C173+C133+C93+C53+C13</f>
        <v>15061051</v>
      </c>
      <c r="D335" s="237">
        <f t="shared" si="13"/>
        <v>14775633</v>
      </c>
      <c r="E335" s="286">
        <f t="shared" si="6"/>
        <v>0.98104926409186188</v>
      </c>
      <c r="F335" s="49"/>
    </row>
    <row r="336" spans="1:6" s="20" customFormat="1" ht="13.5" customHeight="1">
      <c r="A336" s="24" t="s">
        <v>45</v>
      </c>
      <c r="B336" s="237">
        <f t="shared" si="7"/>
        <v>5249302</v>
      </c>
      <c r="C336" s="237">
        <f t="shared" ref="C336:D336" si="14">C295+C255+C215+C174+C134+C94+C54+C14</f>
        <v>5788640</v>
      </c>
      <c r="D336" s="237">
        <f t="shared" si="14"/>
        <v>5662452</v>
      </c>
      <c r="E336" s="286">
        <f t="shared" si="6"/>
        <v>0.97820075181735255</v>
      </c>
      <c r="F336" s="49"/>
    </row>
    <row r="337" spans="1:6" s="20" customFormat="1" ht="13.5" customHeight="1">
      <c r="A337" s="24" t="s">
        <v>46</v>
      </c>
      <c r="B337" s="237">
        <f t="shared" si="7"/>
        <v>246553789</v>
      </c>
      <c r="C337" s="237">
        <f t="shared" ref="C337:D337" si="15">C296+C256+C216+C175+C135+C95+C55+C15</f>
        <v>210810268</v>
      </c>
      <c r="D337" s="237">
        <f t="shared" si="15"/>
        <v>180760376</v>
      </c>
      <c r="E337" s="286">
        <f t="shared" si="6"/>
        <v>0.85745527347842465</v>
      </c>
      <c r="F337" s="49"/>
    </row>
    <row r="338" spans="1:6" s="20" customFormat="1" ht="13.5" customHeight="1">
      <c r="A338" s="24" t="s">
        <v>86</v>
      </c>
      <c r="B338" s="237">
        <f t="shared" si="7"/>
        <v>42381000</v>
      </c>
      <c r="C338" s="237">
        <f t="shared" ref="C338:D338" si="16">C297+C257+C217+C176+C136+C96+C56+C16</f>
        <v>43954582</v>
      </c>
      <c r="D338" s="237">
        <f t="shared" si="16"/>
        <v>43856109</v>
      </c>
      <c r="E338" s="286">
        <f t="shared" si="6"/>
        <v>0.99775966473756939</v>
      </c>
      <c r="F338" s="49"/>
    </row>
    <row r="339" spans="1:6" s="20" customFormat="1" ht="13.5" customHeight="1">
      <c r="A339" s="24" t="s">
        <v>47</v>
      </c>
      <c r="B339" s="237">
        <f t="shared" si="7"/>
        <v>5359932</v>
      </c>
      <c r="C339" s="237">
        <f t="shared" ref="C339:D339" si="17">C298+C258+C218+C177+C137+C97+C57+C17</f>
        <v>7923733</v>
      </c>
      <c r="D339" s="237">
        <f t="shared" si="17"/>
        <v>7714944</v>
      </c>
      <c r="E339" s="286">
        <f t="shared" si="6"/>
        <v>0.97365017221049721</v>
      </c>
      <c r="F339" s="49"/>
    </row>
    <row r="340" spans="1:6" s="20" customFormat="1" ht="13.5" customHeight="1">
      <c r="A340" s="24" t="s">
        <v>48</v>
      </c>
      <c r="B340" s="237">
        <f t="shared" si="7"/>
        <v>16576917</v>
      </c>
      <c r="C340" s="237">
        <f t="shared" ref="C340:D340" si="18">C299+C259+C219+C178+C138+C98+C58+C18</f>
        <v>30918723</v>
      </c>
      <c r="D340" s="237">
        <f t="shared" si="18"/>
        <v>28602798</v>
      </c>
      <c r="E340" s="286">
        <f t="shared" si="6"/>
        <v>0.92509635666388934</v>
      </c>
      <c r="F340" s="49"/>
    </row>
    <row r="341" spans="1:6" s="20" customFormat="1" ht="13.5" customHeight="1">
      <c r="A341" s="24" t="s">
        <v>49</v>
      </c>
      <c r="B341" s="237">
        <f t="shared" si="7"/>
        <v>15424556</v>
      </c>
      <c r="C341" s="237">
        <f t="shared" ref="C341:D341" si="19">C300+C260+C220+C179+C139+C99+C59+C19</f>
        <v>21914850</v>
      </c>
      <c r="D341" s="237">
        <f t="shared" si="19"/>
        <v>18886639</v>
      </c>
      <c r="E341" s="286">
        <f t="shared" si="6"/>
        <v>0.86181922303825942</v>
      </c>
      <c r="F341" s="49"/>
    </row>
    <row r="342" spans="1:6" s="20" customFormat="1" ht="13.5" customHeight="1">
      <c r="A342" s="24" t="s">
        <v>50</v>
      </c>
      <c r="B342" s="237">
        <f t="shared" si="7"/>
        <v>133819920</v>
      </c>
      <c r="C342" s="237">
        <f t="shared" ref="C342:D342" si="20">C301+C261+C221+C180+C140+C100+C60+C20</f>
        <v>192008327</v>
      </c>
      <c r="D342" s="237">
        <f t="shared" si="20"/>
        <v>184264471</v>
      </c>
      <c r="E342" s="286">
        <f t="shared" si="6"/>
        <v>0.95966916580654338</v>
      </c>
      <c r="F342" s="49"/>
    </row>
    <row r="343" spans="1:6" s="20" customFormat="1" ht="13.5" customHeight="1">
      <c r="A343" s="24" t="s">
        <v>51</v>
      </c>
      <c r="B343" s="237">
        <f t="shared" si="7"/>
        <v>63094272</v>
      </c>
      <c r="C343" s="237">
        <f t="shared" ref="C343:D343" si="21">C302+C262+C222+C181+C141+C101+C61+C21</f>
        <v>109589194</v>
      </c>
      <c r="D343" s="237">
        <f t="shared" si="21"/>
        <v>100910910</v>
      </c>
      <c r="E343" s="286">
        <f t="shared" si="6"/>
        <v>0.92081076898877456</v>
      </c>
      <c r="F343" s="49"/>
    </row>
    <row r="344" spans="1:6" s="20" customFormat="1" ht="13.5" customHeight="1">
      <c r="A344" s="24" t="s">
        <v>52</v>
      </c>
      <c r="B344" s="237">
        <f t="shared" si="7"/>
        <v>624115</v>
      </c>
      <c r="C344" s="237">
        <f t="shared" ref="C344:D344" si="22">C303+C263+C223+C182+C142+C102+C62+C22</f>
        <v>857380</v>
      </c>
      <c r="D344" s="237">
        <f t="shared" si="22"/>
        <v>555181</v>
      </c>
      <c r="E344" s="286">
        <f t="shared" si="6"/>
        <v>0.64753201614220068</v>
      </c>
      <c r="F344" s="49"/>
    </row>
    <row r="345" spans="1:6" s="20" customFormat="1" ht="13.5" customHeight="1">
      <c r="A345" s="24" t="s">
        <v>89</v>
      </c>
      <c r="B345" s="237">
        <f t="shared" ref="B345:D357" si="23">B304+B264+B224+B183+B143+B103+B63+B23</f>
        <v>0</v>
      </c>
      <c r="C345" s="237">
        <f t="shared" si="23"/>
        <v>1970368</v>
      </c>
      <c r="D345" s="237">
        <f t="shared" si="23"/>
        <v>1927849</v>
      </c>
      <c r="E345" s="286">
        <f t="shared" si="6"/>
        <v>0.97842078231071561</v>
      </c>
      <c r="F345" s="49"/>
    </row>
    <row r="346" spans="1:6" s="20" customFormat="1" ht="13.5" customHeight="1">
      <c r="A346" s="28" t="s">
        <v>53</v>
      </c>
      <c r="B346" s="237">
        <f t="shared" si="23"/>
        <v>177047927</v>
      </c>
      <c r="C346" s="237">
        <f t="shared" si="23"/>
        <v>186598459</v>
      </c>
      <c r="D346" s="237">
        <f t="shared" si="23"/>
        <v>168512834</v>
      </c>
      <c r="E346" s="286">
        <f t="shared" si="6"/>
        <v>0.9030773078356451</v>
      </c>
      <c r="F346" s="49"/>
    </row>
    <row r="347" spans="1:6" s="20" customFormat="1" ht="13.5" customHeight="1">
      <c r="A347" s="24" t="s">
        <v>91</v>
      </c>
      <c r="B347" s="237">
        <f t="shared" si="23"/>
        <v>71086539</v>
      </c>
      <c r="C347" s="237">
        <f t="shared" si="23"/>
        <v>77444954</v>
      </c>
      <c r="D347" s="237">
        <f t="shared" si="23"/>
        <v>73797000</v>
      </c>
      <c r="E347" s="286">
        <f t="shared" si="6"/>
        <v>0.95289616932305232</v>
      </c>
      <c r="F347" s="49"/>
    </row>
    <row r="348" spans="1:6" s="20" customFormat="1" ht="13.5" customHeight="1">
      <c r="A348" s="24" t="s">
        <v>54</v>
      </c>
      <c r="B348" s="237">
        <f t="shared" si="23"/>
        <v>0</v>
      </c>
      <c r="C348" s="237">
        <f t="shared" si="23"/>
        <v>529</v>
      </c>
      <c r="D348" s="237">
        <f t="shared" si="23"/>
        <v>529</v>
      </c>
      <c r="E348" s="286">
        <f t="shared" si="6"/>
        <v>1</v>
      </c>
      <c r="F348" s="49"/>
    </row>
    <row r="349" spans="1:6" s="20" customFormat="1" ht="13.5" customHeight="1">
      <c r="A349" s="24" t="s">
        <v>55</v>
      </c>
      <c r="B349" s="237">
        <f t="shared" si="23"/>
        <v>2113000</v>
      </c>
      <c r="C349" s="237">
        <f t="shared" si="23"/>
        <v>8805606</v>
      </c>
      <c r="D349" s="237">
        <f t="shared" si="23"/>
        <v>7846889</v>
      </c>
      <c r="E349" s="286">
        <f t="shared" si="6"/>
        <v>0.89112424516836208</v>
      </c>
      <c r="F349" s="49"/>
    </row>
    <row r="350" spans="1:6" s="20" customFormat="1" ht="13.5" customHeight="1">
      <c r="A350" s="41" t="s">
        <v>56</v>
      </c>
      <c r="B350" s="237">
        <f t="shared" si="23"/>
        <v>1117477163</v>
      </c>
      <c r="C350" s="237">
        <f t="shared" si="23"/>
        <v>1326437021</v>
      </c>
      <c r="D350" s="237">
        <f t="shared" si="23"/>
        <v>1190161615</v>
      </c>
      <c r="E350" s="286">
        <f t="shared" si="6"/>
        <v>0.8972620608121582</v>
      </c>
      <c r="F350" s="49"/>
    </row>
    <row r="351" spans="1:6" s="20" customFormat="1" ht="13.5" customHeight="1">
      <c r="A351" s="12" t="s">
        <v>57</v>
      </c>
      <c r="B351" s="237">
        <f t="shared" si="23"/>
        <v>0</v>
      </c>
      <c r="C351" s="237">
        <f t="shared" si="23"/>
        <v>0</v>
      </c>
      <c r="D351" s="237">
        <f t="shared" si="23"/>
        <v>0</v>
      </c>
      <c r="E351" s="286"/>
      <c r="F351" s="49"/>
    </row>
    <row r="352" spans="1:6" s="20" customFormat="1" ht="13.5" customHeight="1">
      <c r="A352" s="12" t="s">
        <v>58</v>
      </c>
      <c r="B352" s="237">
        <f t="shared" si="23"/>
        <v>16100608</v>
      </c>
      <c r="C352" s="237">
        <f t="shared" si="23"/>
        <v>20829856</v>
      </c>
      <c r="D352" s="237">
        <f t="shared" si="23"/>
        <v>20829856</v>
      </c>
      <c r="E352" s="286">
        <f t="shared" si="6"/>
        <v>1</v>
      </c>
      <c r="F352" s="49"/>
    </row>
    <row r="353" spans="1:6" s="20" customFormat="1" ht="13.5" customHeight="1">
      <c r="A353" s="29" t="s">
        <v>59</v>
      </c>
      <c r="B353" s="237">
        <f t="shared" si="23"/>
        <v>16100608</v>
      </c>
      <c r="C353" s="237">
        <f t="shared" si="23"/>
        <v>20829856</v>
      </c>
      <c r="D353" s="237">
        <f t="shared" si="23"/>
        <v>20829856</v>
      </c>
      <c r="E353" s="286">
        <f t="shared" si="6"/>
        <v>1</v>
      </c>
      <c r="F353" s="49"/>
    </row>
    <row r="354" spans="1:6" s="20" customFormat="1" ht="13.5" customHeight="1">
      <c r="A354" s="24" t="s">
        <v>60</v>
      </c>
      <c r="B354" s="237">
        <f t="shared" si="23"/>
        <v>0</v>
      </c>
      <c r="C354" s="237">
        <f t="shared" si="23"/>
        <v>0</v>
      </c>
      <c r="D354" s="237">
        <f t="shared" si="23"/>
        <v>0</v>
      </c>
      <c r="E354" s="286"/>
      <c r="F354" s="49"/>
    </row>
    <row r="355" spans="1:6" s="20" customFormat="1" ht="13.5" customHeight="1">
      <c r="A355" s="24" t="s">
        <v>90</v>
      </c>
      <c r="B355" s="237">
        <f t="shared" si="23"/>
        <v>0</v>
      </c>
      <c r="C355" s="237">
        <f t="shared" si="23"/>
        <v>20292000</v>
      </c>
      <c r="D355" s="237">
        <f t="shared" si="23"/>
        <v>16120000</v>
      </c>
      <c r="E355" s="286">
        <f t="shared" si="6"/>
        <v>0.79440173467376307</v>
      </c>
      <c r="F355" s="49"/>
    </row>
    <row r="356" spans="1:6" s="20" customFormat="1" ht="13.5" customHeight="1">
      <c r="A356" s="24" t="s">
        <v>61</v>
      </c>
      <c r="B356" s="237">
        <f t="shared" si="23"/>
        <v>0</v>
      </c>
      <c r="C356" s="237">
        <f t="shared" si="23"/>
        <v>0</v>
      </c>
      <c r="D356" s="237">
        <f t="shared" si="23"/>
        <v>0</v>
      </c>
      <c r="E356" s="286"/>
      <c r="F356" s="49"/>
    </row>
    <row r="357" spans="1:6" s="20" customFormat="1" ht="13.5" customHeight="1">
      <c r="A357" s="12" t="s">
        <v>62</v>
      </c>
      <c r="B357" s="237">
        <f t="shared" si="23"/>
        <v>0</v>
      </c>
      <c r="C357" s="237">
        <f t="shared" si="23"/>
        <v>42176563</v>
      </c>
      <c r="D357" s="237">
        <f t="shared" si="23"/>
        <v>41176563</v>
      </c>
      <c r="E357" s="286">
        <f t="shared" si="6"/>
        <v>0.9762901495790447</v>
      </c>
      <c r="F357" s="49"/>
    </row>
    <row r="358" spans="1:6" s="20" customFormat="1" ht="13.5" customHeight="1">
      <c r="A358" s="12" t="s">
        <v>63</v>
      </c>
      <c r="B358" s="237"/>
      <c r="C358" s="237">
        <f t="shared" ref="C358:D358" si="24">C317+C277+C237+C196+C156+C116+C76+C36</f>
        <v>126346852</v>
      </c>
      <c r="D358" s="237">
        <f t="shared" si="24"/>
        <v>116337491</v>
      </c>
      <c r="E358" s="286">
        <f t="shared" si="6"/>
        <v>0.920778706856899</v>
      </c>
      <c r="F358" s="49"/>
    </row>
    <row r="359" spans="1:6" s="20" customFormat="1" ht="13.5" customHeight="1">
      <c r="A359" s="12" t="s">
        <v>64</v>
      </c>
      <c r="B359" s="237">
        <f t="shared" ref="B359:D366" si="25">B318+B278+B238+B197+B157+B117+B77+B37</f>
        <v>0</v>
      </c>
      <c r="C359" s="237">
        <f t="shared" si="25"/>
        <v>50495745</v>
      </c>
      <c r="D359" s="237">
        <f t="shared" si="25"/>
        <v>4719921</v>
      </c>
      <c r="E359" s="286">
        <f t="shared" si="6"/>
        <v>9.3471657859488952E-2</v>
      </c>
      <c r="F359" s="49"/>
    </row>
    <row r="360" spans="1:6" ht="13.5" customHeight="1">
      <c r="A360" s="24" t="s">
        <v>65</v>
      </c>
      <c r="B360" s="237">
        <f t="shared" si="25"/>
        <v>0</v>
      </c>
      <c r="C360" s="237">
        <f t="shared" si="25"/>
        <v>0</v>
      </c>
      <c r="D360" s="237">
        <f t="shared" si="25"/>
        <v>0</v>
      </c>
      <c r="E360" s="286"/>
      <c r="F360" s="34"/>
    </row>
    <row r="361" spans="1:6" ht="13.5" customHeight="1">
      <c r="A361" s="24" t="s">
        <v>66</v>
      </c>
      <c r="B361" s="237">
        <f t="shared" si="25"/>
        <v>0</v>
      </c>
      <c r="C361" s="237">
        <f t="shared" si="25"/>
        <v>0</v>
      </c>
      <c r="D361" s="237">
        <f t="shared" si="25"/>
        <v>0</v>
      </c>
      <c r="E361" s="286"/>
      <c r="F361" s="34"/>
    </row>
    <row r="362" spans="1:6" ht="13.5" customHeight="1">
      <c r="A362" s="24" t="s">
        <v>67</v>
      </c>
      <c r="B362" s="237">
        <f t="shared" si="25"/>
        <v>0</v>
      </c>
      <c r="C362" s="237">
        <f t="shared" si="25"/>
        <v>0</v>
      </c>
      <c r="D362" s="237">
        <f t="shared" si="25"/>
        <v>0</v>
      </c>
      <c r="E362" s="286"/>
      <c r="F362" s="34"/>
    </row>
    <row r="363" spans="1:6" ht="13.5" customHeight="1">
      <c r="A363" s="24" t="s">
        <v>68</v>
      </c>
      <c r="B363" s="237">
        <f t="shared" si="25"/>
        <v>0</v>
      </c>
      <c r="C363" s="237">
        <f t="shared" si="25"/>
        <v>0</v>
      </c>
      <c r="D363" s="237">
        <f t="shared" si="25"/>
        <v>0</v>
      </c>
      <c r="E363" s="286"/>
      <c r="F363" s="34"/>
    </row>
    <row r="364" spans="1:6" ht="13.5" customHeight="1">
      <c r="A364" s="24" t="s">
        <v>69</v>
      </c>
      <c r="B364" s="237">
        <f t="shared" si="25"/>
        <v>0</v>
      </c>
      <c r="C364" s="237">
        <f t="shared" si="25"/>
        <v>0</v>
      </c>
      <c r="D364" s="237">
        <f t="shared" si="25"/>
        <v>0</v>
      </c>
      <c r="E364" s="286"/>
      <c r="F364" s="34"/>
    </row>
    <row r="365" spans="1:6" ht="13.5" customHeight="1">
      <c r="A365" s="12" t="s">
        <v>70</v>
      </c>
      <c r="B365" s="237">
        <f t="shared" si="25"/>
        <v>0</v>
      </c>
      <c r="C365" s="237">
        <f t="shared" si="25"/>
        <v>0</v>
      </c>
      <c r="D365" s="237">
        <f t="shared" si="25"/>
        <v>0</v>
      </c>
      <c r="E365" s="286"/>
      <c r="F365" s="34"/>
    </row>
    <row r="366" spans="1:6" ht="13.5" customHeight="1">
      <c r="A366" s="18" t="s">
        <v>71</v>
      </c>
      <c r="B366" s="237">
        <f t="shared" si="25"/>
        <v>3098759542</v>
      </c>
      <c r="C366" s="237">
        <f t="shared" si="25"/>
        <v>3861469699</v>
      </c>
      <c r="D366" s="237">
        <f t="shared" si="25"/>
        <v>3627777107</v>
      </c>
      <c r="E366" s="286">
        <f t="shared" si="6"/>
        <v>0.93948092042247044</v>
      </c>
      <c r="F366" s="34"/>
    </row>
    <row r="367" spans="1:6" ht="24.6" customHeight="1">
      <c r="A367" s="24"/>
      <c r="B367" s="238"/>
      <c r="C367" s="238"/>
      <c r="D367" s="238"/>
      <c r="E367" s="286"/>
      <c r="F367" s="34"/>
    </row>
    <row r="368" spans="1:6" ht="13.5" customHeight="1">
      <c r="A368" s="30" t="s">
        <v>79</v>
      </c>
      <c r="B368" s="238"/>
      <c r="C368" s="238"/>
      <c r="D368" s="238"/>
      <c r="E368" s="286"/>
      <c r="F368" s="34"/>
    </row>
    <row r="369" spans="1:7" ht="13.5" customHeight="1">
      <c r="A369" s="13" t="s">
        <v>38</v>
      </c>
      <c r="B369" s="238">
        <v>316809621</v>
      </c>
      <c r="C369" s="238">
        <v>340870286</v>
      </c>
      <c r="D369" s="238">
        <v>340870286</v>
      </c>
      <c r="E369" s="286">
        <f t="shared" ref="E369:E431" si="26">SUM(D369/C369)</f>
        <v>1</v>
      </c>
      <c r="F369" s="34"/>
      <c r="G369" s="34"/>
    </row>
    <row r="370" spans="1:7" ht="13.5" customHeight="1">
      <c r="A370" s="13" t="s">
        <v>39</v>
      </c>
      <c r="B370" s="238">
        <v>40969248</v>
      </c>
      <c r="C370" s="238">
        <v>45515425</v>
      </c>
      <c r="D370" s="238">
        <v>45515425</v>
      </c>
      <c r="E370" s="286">
        <f t="shared" si="26"/>
        <v>1</v>
      </c>
      <c r="F370" s="34"/>
      <c r="G370" s="34"/>
    </row>
    <row r="371" spans="1:7" ht="13.5" customHeight="1">
      <c r="A371" s="13" t="s">
        <v>40</v>
      </c>
      <c r="B371" s="238"/>
      <c r="C371" s="238"/>
      <c r="D371" s="238"/>
      <c r="E371" s="286"/>
      <c r="F371" s="34"/>
      <c r="G371" s="34"/>
    </row>
    <row r="372" spans="1:7" ht="13.5" customHeight="1">
      <c r="A372" s="36" t="s">
        <v>41</v>
      </c>
      <c r="B372" s="238">
        <v>1700000</v>
      </c>
      <c r="C372" s="238">
        <v>936093</v>
      </c>
      <c r="D372" s="238">
        <v>912305</v>
      </c>
      <c r="E372" s="286">
        <f t="shared" si="26"/>
        <v>0.97458799499622362</v>
      </c>
      <c r="F372" s="34"/>
      <c r="G372" s="34"/>
    </row>
    <row r="373" spans="1:7" ht="13.5" customHeight="1">
      <c r="A373" s="36" t="s">
        <v>42</v>
      </c>
      <c r="B373" s="238">
        <v>6600000</v>
      </c>
      <c r="C373" s="238">
        <v>7705459</v>
      </c>
      <c r="D373" s="238">
        <v>7686248</v>
      </c>
      <c r="E373" s="286">
        <f t="shared" si="26"/>
        <v>0.99750683249369054</v>
      </c>
      <c r="F373" s="34"/>
      <c r="G373" s="34"/>
    </row>
    <row r="374" spans="1:7" ht="13.5" customHeight="1">
      <c r="A374" s="36" t="s">
        <v>43</v>
      </c>
      <c r="B374" s="238"/>
      <c r="C374" s="238"/>
      <c r="D374" s="238"/>
      <c r="E374" s="286"/>
      <c r="F374" s="34"/>
      <c r="G374" s="34"/>
    </row>
    <row r="375" spans="1:7" ht="13.5" customHeight="1">
      <c r="A375" s="36" t="s">
        <v>44</v>
      </c>
      <c r="B375" s="238">
        <v>1000000</v>
      </c>
      <c r="C375" s="238">
        <v>1700000</v>
      </c>
      <c r="D375" s="238">
        <v>1694523</v>
      </c>
      <c r="E375" s="286">
        <f t="shared" si="26"/>
        <v>0.99677823529411769</v>
      </c>
      <c r="F375" s="34"/>
      <c r="G375" s="34"/>
    </row>
    <row r="376" spans="1:7" ht="13.5" customHeight="1">
      <c r="A376" s="36" t="s">
        <v>45</v>
      </c>
      <c r="B376" s="238">
        <v>2500000</v>
      </c>
      <c r="C376" s="238">
        <v>2665000</v>
      </c>
      <c r="D376" s="238">
        <v>2662215</v>
      </c>
      <c r="E376" s="286">
        <f t="shared" si="26"/>
        <v>0.99895497185741089</v>
      </c>
      <c r="F376" s="34"/>
      <c r="G376" s="34"/>
    </row>
    <row r="377" spans="1:7" ht="13.5" customHeight="1">
      <c r="A377" s="36" t="s">
        <v>46</v>
      </c>
      <c r="B377" s="238">
        <v>20842968</v>
      </c>
      <c r="C377" s="238">
        <v>13917300</v>
      </c>
      <c r="D377" s="238">
        <v>12901208</v>
      </c>
      <c r="E377" s="286">
        <f t="shared" si="26"/>
        <v>0.926990723775445</v>
      </c>
      <c r="F377" s="34"/>
      <c r="G377" s="34"/>
    </row>
    <row r="378" spans="1:7" ht="13.5" customHeight="1">
      <c r="A378" s="36" t="s">
        <v>86</v>
      </c>
      <c r="B378" s="238"/>
      <c r="C378" s="238"/>
      <c r="D378" s="238"/>
      <c r="E378" s="286"/>
      <c r="F378" s="34"/>
      <c r="G378" s="34"/>
    </row>
    <row r="379" spans="1:7" ht="13.5" customHeight="1">
      <c r="A379" s="36" t="s">
        <v>47</v>
      </c>
      <c r="B379" s="238">
        <v>3500000</v>
      </c>
      <c r="C379" s="238">
        <v>4096248</v>
      </c>
      <c r="D379" s="238">
        <v>4095103</v>
      </c>
      <c r="E379" s="286">
        <f t="shared" si="26"/>
        <v>0.99972047590868518</v>
      </c>
      <c r="F379" s="34"/>
      <c r="G379" s="34"/>
    </row>
    <row r="380" spans="1:7" ht="13.5" customHeight="1">
      <c r="A380" s="36" t="s">
        <v>48</v>
      </c>
      <c r="B380" s="238">
        <v>1000000</v>
      </c>
      <c r="C380" s="238">
        <v>677899</v>
      </c>
      <c r="D380" s="238">
        <v>677899</v>
      </c>
      <c r="E380" s="286">
        <f t="shared" si="26"/>
        <v>1</v>
      </c>
      <c r="F380" s="34"/>
      <c r="G380" s="34"/>
    </row>
    <row r="381" spans="1:7" ht="13.5" customHeight="1">
      <c r="A381" s="36" t="s">
        <v>49</v>
      </c>
      <c r="B381" s="238"/>
      <c r="C381" s="238"/>
      <c r="D381" s="238"/>
      <c r="E381" s="286"/>
      <c r="F381" s="34"/>
      <c r="G381" s="34"/>
    </row>
    <row r="382" spans="1:7" ht="13.5" customHeight="1">
      <c r="A382" s="36" t="s">
        <v>50</v>
      </c>
      <c r="B382" s="238">
        <v>2018000</v>
      </c>
      <c r="C382" s="238">
        <v>2513598</v>
      </c>
      <c r="D382" s="238">
        <v>2513598</v>
      </c>
      <c r="E382" s="286">
        <f t="shared" si="26"/>
        <v>1</v>
      </c>
      <c r="F382" s="34"/>
      <c r="G382" s="34"/>
    </row>
    <row r="383" spans="1:7" ht="13.5" customHeight="1">
      <c r="A383" s="36" t="s">
        <v>51</v>
      </c>
      <c r="B383" s="238">
        <v>11300000</v>
      </c>
      <c r="C383" s="238">
        <v>16703549</v>
      </c>
      <c r="D383" s="238">
        <v>8013762</v>
      </c>
      <c r="E383" s="286">
        <f t="shared" si="26"/>
        <v>0.47976403098527143</v>
      </c>
      <c r="F383" s="34"/>
      <c r="G383" s="34"/>
    </row>
    <row r="384" spans="1:7" ht="13.5" customHeight="1">
      <c r="A384" s="36" t="s">
        <v>52</v>
      </c>
      <c r="B384" s="238">
        <v>200000</v>
      </c>
      <c r="C384" s="238">
        <v>200000</v>
      </c>
      <c r="D384" s="238">
        <v>26276</v>
      </c>
      <c r="E384" s="286">
        <f t="shared" si="26"/>
        <v>0.13138</v>
      </c>
      <c r="F384" s="34"/>
      <c r="G384" s="34"/>
    </row>
    <row r="385" spans="1:7" ht="13.5" customHeight="1">
      <c r="A385" s="36" t="s">
        <v>89</v>
      </c>
      <c r="B385" s="238">
        <v>150000</v>
      </c>
      <c r="C385" s="238">
        <v>50000</v>
      </c>
      <c r="D385" s="238"/>
      <c r="E385" s="286">
        <f t="shared" si="26"/>
        <v>0</v>
      </c>
      <c r="F385" s="34"/>
      <c r="G385" s="34"/>
    </row>
    <row r="386" spans="1:7" ht="13.5" customHeight="1">
      <c r="A386" s="37" t="s">
        <v>53</v>
      </c>
      <c r="B386" s="238">
        <v>14295190</v>
      </c>
      <c r="C386" s="238">
        <v>9353705</v>
      </c>
      <c r="D386" s="238">
        <v>7438463</v>
      </c>
      <c r="E386" s="286">
        <f t="shared" si="26"/>
        <v>0.79524241998224232</v>
      </c>
      <c r="F386" s="34"/>
      <c r="G386" s="34"/>
    </row>
    <row r="387" spans="1:7" ht="13.5" customHeight="1">
      <c r="A387" s="36" t="s">
        <v>91</v>
      </c>
      <c r="B387" s="238">
        <v>400000</v>
      </c>
      <c r="C387" s="238">
        <v>1000000</v>
      </c>
      <c r="D387" s="238">
        <v>654000</v>
      </c>
      <c r="E387" s="286">
        <f t="shared" si="26"/>
        <v>0.65400000000000003</v>
      </c>
      <c r="F387" s="34"/>
      <c r="G387" s="34"/>
    </row>
    <row r="388" spans="1:7" ht="13.5" customHeight="1">
      <c r="A388" s="36" t="s">
        <v>54</v>
      </c>
      <c r="B388" s="238"/>
      <c r="C388" s="238"/>
      <c r="D388" s="238"/>
      <c r="E388" s="286"/>
      <c r="F388" s="34"/>
      <c r="G388" s="34"/>
    </row>
    <row r="389" spans="1:7" ht="13.5" customHeight="1">
      <c r="A389" s="36" t="s">
        <v>55</v>
      </c>
      <c r="B389" s="238">
        <v>1510000</v>
      </c>
      <c r="C389" s="238">
        <v>3374661</v>
      </c>
      <c r="D389" s="238">
        <v>3359463</v>
      </c>
      <c r="E389" s="286">
        <f t="shared" si="26"/>
        <v>0.99549643653095821</v>
      </c>
      <c r="F389" s="34"/>
      <c r="G389" s="34"/>
    </row>
    <row r="390" spans="1:7" ht="13.5" customHeight="1">
      <c r="A390" s="15" t="s">
        <v>56</v>
      </c>
      <c r="B390" s="236">
        <f>SUM(B372:B389)</f>
        <v>67016158</v>
      </c>
      <c r="C390" s="236">
        <f>SUM(C372:C389)</f>
        <v>64893512</v>
      </c>
      <c r="D390" s="236">
        <f>SUM(D372:D389)</f>
        <v>52635063</v>
      </c>
      <c r="E390" s="286">
        <f t="shared" si="26"/>
        <v>0.81109900478186481</v>
      </c>
      <c r="F390" s="34"/>
      <c r="G390" s="34"/>
    </row>
    <row r="391" spans="1:7" ht="13.5" customHeight="1">
      <c r="A391" s="13" t="s">
        <v>57</v>
      </c>
      <c r="B391" s="238"/>
      <c r="C391" s="238"/>
      <c r="D391" s="238"/>
      <c r="E391" s="286"/>
      <c r="F391" s="34"/>
    </row>
    <row r="392" spans="1:7" ht="13.5" customHeight="1">
      <c r="A392" s="13" t="s">
        <v>58</v>
      </c>
      <c r="B392" s="238">
        <v>190000</v>
      </c>
      <c r="C392" s="238">
        <v>190000</v>
      </c>
      <c r="D392" s="238"/>
      <c r="E392" s="286">
        <f t="shared" si="26"/>
        <v>0</v>
      </c>
      <c r="F392" s="34"/>
    </row>
    <row r="393" spans="1:7" ht="13.5" customHeight="1">
      <c r="A393" s="17" t="s">
        <v>59</v>
      </c>
      <c r="B393" s="238"/>
      <c r="C393" s="238"/>
      <c r="D393" s="238"/>
      <c r="E393" s="286"/>
      <c r="F393" s="34"/>
    </row>
    <row r="394" spans="1:7" ht="13.5" customHeight="1">
      <c r="A394" s="36" t="s">
        <v>60</v>
      </c>
      <c r="B394" s="238"/>
      <c r="C394" s="238"/>
      <c r="D394" s="238"/>
      <c r="E394" s="286"/>
      <c r="F394" s="34"/>
    </row>
    <row r="395" spans="1:7" ht="13.5" customHeight="1">
      <c r="A395" s="36" t="s">
        <v>90</v>
      </c>
      <c r="B395" s="238">
        <v>190000</v>
      </c>
      <c r="C395" s="238">
        <v>190000</v>
      </c>
      <c r="D395" s="238"/>
      <c r="E395" s="286">
        <f t="shared" si="26"/>
        <v>0</v>
      </c>
      <c r="F395" s="34"/>
    </row>
    <row r="396" spans="1:7" ht="13.5" customHeight="1">
      <c r="A396" s="36" t="s">
        <v>61</v>
      </c>
      <c r="B396" s="238"/>
      <c r="C396" s="238"/>
      <c r="D396" s="238"/>
      <c r="E396" s="286"/>
      <c r="F396" s="34"/>
    </row>
    <row r="397" spans="1:7" ht="13.5" customHeight="1">
      <c r="A397" s="13" t="s">
        <v>62</v>
      </c>
      <c r="B397" s="238"/>
      <c r="C397" s="238">
        <v>1447433</v>
      </c>
      <c r="D397" s="238">
        <v>1447433</v>
      </c>
      <c r="E397" s="286">
        <f t="shared" si="26"/>
        <v>1</v>
      </c>
      <c r="F397" s="34"/>
    </row>
    <row r="398" spans="1:7" ht="13.5" customHeight="1">
      <c r="A398" s="13" t="s">
        <v>63</v>
      </c>
      <c r="B398" s="238"/>
      <c r="C398" s="238">
        <v>9000000</v>
      </c>
      <c r="D398" s="238">
        <v>3015812</v>
      </c>
      <c r="E398" s="286">
        <f t="shared" si="26"/>
        <v>0.33509022222222223</v>
      </c>
      <c r="F398" s="34"/>
    </row>
    <row r="399" spans="1:7" ht="13.5" customHeight="1">
      <c r="A399" s="13" t="s">
        <v>64</v>
      </c>
      <c r="B399" s="238"/>
      <c r="C399" s="238"/>
      <c r="D399" s="238"/>
      <c r="E399" s="286"/>
      <c r="F399" s="34"/>
    </row>
    <row r="400" spans="1:7" ht="13.5" customHeight="1">
      <c r="A400" s="36" t="s">
        <v>65</v>
      </c>
      <c r="B400" s="238"/>
      <c r="C400" s="238"/>
      <c r="D400" s="238"/>
      <c r="E400" s="286"/>
      <c r="F400" s="34"/>
    </row>
    <row r="401" spans="1:6" ht="13.5" customHeight="1">
      <c r="A401" s="36" t="s">
        <v>66</v>
      </c>
      <c r="B401" s="238"/>
      <c r="C401" s="238"/>
      <c r="D401" s="238"/>
      <c r="E401" s="286"/>
      <c r="F401" s="34"/>
    </row>
    <row r="402" spans="1:6" ht="13.5" customHeight="1">
      <c r="A402" s="36" t="s">
        <v>67</v>
      </c>
      <c r="B402" s="238"/>
      <c r="C402" s="238"/>
      <c r="D402" s="238"/>
      <c r="E402" s="286"/>
      <c r="F402" s="34"/>
    </row>
    <row r="403" spans="1:6" ht="13.5" customHeight="1">
      <c r="A403" s="36" t="s">
        <v>68</v>
      </c>
      <c r="B403" s="238"/>
      <c r="C403" s="238"/>
      <c r="D403" s="238"/>
      <c r="E403" s="286"/>
      <c r="F403" s="34"/>
    </row>
    <row r="404" spans="1:6" ht="13.5" customHeight="1">
      <c r="A404" s="36" t="s">
        <v>69</v>
      </c>
      <c r="B404" s="238"/>
      <c r="C404" s="238"/>
      <c r="D404" s="238"/>
      <c r="E404" s="286"/>
      <c r="F404" s="34"/>
    </row>
    <row r="405" spans="1:6" ht="13.5" customHeight="1">
      <c r="A405" s="13" t="s">
        <v>70</v>
      </c>
      <c r="B405" s="238"/>
      <c r="C405" s="238"/>
      <c r="D405" s="238"/>
      <c r="E405" s="286"/>
      <c r="F405" s="34"/>
    </row>
    <row r="406" spans="1:6" ht="13.5" customHeight="1">
      <c r="A406" s="18" t="s">
        <v>71</v>
      </c>
      <c r="B406" s="236">
        <f>B390+B369+B370+B394+B392+D395+D397+D398</f>
        <v>429448272</v>
      </c>
      <c r="C406" s="236">
        <f>C390+C369+C370+C394+C392+C397+C398</f>
        <v>461916656</v>
      </c>
      <c r="D406" s="236">
        <f>D390+D369+D370+D394+D392+D397+D398</f>
        <v>443484019</v>
      </c>
      <c r="E406" s="286">
        <f t="shared" si="26"/>
        <v>0.96009531858058828</v>
      </c>
      <c r="F406" s="34"/>
    </row>
    <row r="407" spans="1:6" ht="13.5" customHeight="1">
      <c r="A407" s="18"/>
      <c r="B407" s="40"/>
      <c r="C407" s="40"/>
      <c r="D407" s="239"/>
      <c r="E407" s="286"/>
      <c r="F407" s="34"/>
    </row>
    <row r="408" spans="1:6" ht="13.5" customHeight="1">
      <c r="A408" s="24" t="s">
        <v>80</v>
      </c>
      <c r="B408" s="40"/>
      <c r="C408" s="40"/>
      <c r="D408" s="239"/>
      <c r="E408" s="286"/>
      <c r="F408" s="34"/>
    </row>
    <row r="409" spans="1:6" ht="13.5" customHeight="1">
      <c r="A409" s="13" t="s">
        <v>38</v>
      </c>
      <c r="B409" s="236">
        <v>53665896</v>
      </c>
      <c r="C409" s="236">
        <v>89361708</v>
      </c>
      <c r="D409" s="237">
        <v>84551129</v>
      </c>
      <c r="E409" s="286">
        <f t="shared" si="26"/>
        <v>0.94616733377567042</v>
      </c>
      <c r="F409" s="34"/>
    </row>
    <row r="410" spans="1:6" ht="13.5" customHeight="1">
      <c r="A410" s="13" t="s">
        <v>39</v>
      </c>
      <c r="B410" s="236">
        <v>6976568</v>
      </c>
      <c r="C410" s="236">
        <v>9133453</v>
      </c>
      <c r="D410" s="237">
        <v>8927490</v>
      </c>
      <c r="E410" s="286">
        <f t="shared" si="26"/>
        <v>0.97744960202893694</v>
      </c>
      <c r="F410" s="34"/>
    </row>
    <row r="411" spans="1:6" ht="13.5" customHeight="1">
      <c r="A411" s="13" t="s">
        <v>40</v>
      </c>
      <c r="B411" s="238"/>
      <c r="C411" s="238"/>
      <c r="D411" s="239"/>
      <c r="E411" s="286"/>
      <c r="F411" s="34"/>
    </row>
    <row r="412" spans="1:6" ht="13.5" customHeight="1">
      <c r="A412" s="36" t="s">
        <v>41</v>
      </c>
      <c r="B412" s="238"/>
      <c r="C412" s="238">
        <v>1349076</v>
      </c>
      <c r="D412" s="239">
        <v>1308285</v>
      </c>
      <c r="E412" s="286">
        <f t="shared" si="26"/>
        <v>0.96976374941070775</v>
      </c>
      <c r="F412" s="34"/>
    </row>
    <row r="413" spans="1:6" ht="13.5" customHeight="1">
      <c r="A413" s="36" t="s">
        <v>42</v>
      </c>
      <c r="B413" s="238">
        <v>1953267</v>
      </c>
      <c r="C413" s="238">
        <v>15661527</v>
      </c>
      <c r="D413" s="239">
        <v>15367689</v>
      </c>
      <c r="E413" s="286">
        <f t="shared" si="26"/>
        <v>0.98123822791992121</v>
      </c>
      <c r="F413" s="34"/>
    </row>
    <row r="414" spans="1:6" ht="13.5" customHeight="1">
      <c r="A414" s="36" t="s">
        <v>43</v>
      </c>
      <c r="B414" s="238"/>
      <c r="C414" s="238"/>
      <c r="D414" s="239"/>
      <c r="E414" s="286"/>
      <c r="F414" s="34"/>
    </row>
    <row r="415" spans="1:6" ht="13.5" customHeight="1">
      <c r="A415" s="36" t="s">
        <v>44</v>
      </c>
      <c r="B415" s="238"/>
      <c r="C415" s="238">
        <v>2278060</v>
      </c>
      <c r="D415" s="239">
        <v>1845984</v>
      </c>
      <c r="E415" s="286">
        <f t="shared" si="26"/>
        <v>0.81033159793859688</v>
      </c>
      <c r="F415" s="34"/>
    </row>
    <row r="416" spans="1:6" ht="13.5" customHeight="1">
      <c r="A416" s="36" t="s">
        <v>45</v>
      </c>
      <c r="B416" s="238">
        <v>200000</v>
      </c>
      <c r="C416" s="238">
        <v>156599</v>
      </c>
      <c r="D416" s="239">
        <v>96071</v>
      </c>
      <c r="E416" s="286">
        <f t="shared" si="26"/>
        <v>0.61348412186540147</v>
      </c>
      <c r="F416" s="34"/>
    </row>
    <row r="417" spans="1:6" ht="13.5" customHeight="1">
      <c r="A417" s="36" t="s">
        <v>46</v>
      </c>
      <c r="B417" s="238">
        <v>157273085</v>
      </c>
      <c r="C417" s="238">
        <v>300568103</v>
      </c>
      <c r="D417" s="238">
        <v>274666208</v>
      </c>
      <c r="E417" s="286">
        <f t="shared" si="26"/>
        <v>0.91382354035085356</v>
      </c>
      <c r="F417" s="34"/>
    </row>
    <row r="418" spans="1:6" ht="13.5" customHeight="1">
      <c r="A418" s="36" t="s">
        <v>86</v>
      </c>
      <c r="B418" s="238"/>
      <c r="C418" s="238"/>
      <c r="D418" s="238"/>
      <c r="E418" s="286"/>
      <c r="F418" s="34"/>
    </row>
    <row r="419" spans="1:6" ht="13.5" customHeight="1">
      <c r="A419" s="36" t="s">
        <v>47</v>
      </c>
      <c r="B419" s="238"/>
      <c r="C419" s="238">
        <v>695410</v>
      </c>
      <c r="D419" s="238">
        <v>601960</v>
      </c>
      <c r="E419" s="286">
        <f t="shared" si="26"/>
        <v>0.86561884355991425</v>
      </c>
      <c r="F419" s="34"/>
    </row>
    <row r="420" spans="1:6" ht="13.5" customHeight="1">
      <c r="A420" s="36" t="s">
        <v>48</v>
      </c>
      <c r="B420" s="238">
        <v>8000000</v>
      </c>
      <c r="C420" s="238">
        <v>19274750</v>
      </c>
      <c r="D420" s="238">
        <v>18691662</v>
      </c>
      <c r="E420" s="286">
        <f t="shared" si="26"/>
        <v>0.96974860893137393</v>
      </c>
      <c r="F420" s="34"/>
    </row>
    <row r="421" spans="1:6" ht="13.5" customHeight="1">
      <c r="A421" s="36" t="s">
        <v>49</v>
      </c>
      <c r="B421" s="238"/>
      <c r="C421" s="238">
        <v>6963089</v>
      </c>
      <c r="D421" s="238">
        <v>6877414</v>
      </c>
      <c r="E421" s="286">
        <f t="shared" si="26"/>
        <v>0.98769583442061415</v>
      </c>
      <c r="F421" s="34"/>
    </row>
    <row r="422" spans="1:6" ht="13.5" customHeight="1">
      <c r="A422" s="36" t="s">
        <v>50</v>
      </c>
      <c r="B422" s="238">
        <v>13143914</v>
      </c>
      <c r="C422" s="238">
        <v>20998727</v>
      </c>
      <c r="D422" s="238">
        <v>18376232</v>
      </c>
      <c r="E422" s="286">
        <f t="shared" si="26"/>
        <v>0.87511171510539665</v>
      </c>
      <c r="F422" s="34"/>
    </row>
    <row r="423" spans="1:6" ht="13.5" customHeight="1">
      <c r="A423" s="36" t="s">
        <v>51</v>
      </c>
      <c r="B423" s="238">
        <v>30062205</v>
      </c>
      <c r="C423" s="238">
        <v>116906944</v>
      </c>
      <c r="D423" s="238">
        <v>79470282</v>
      </c>
      <c r="E423" s="286">
        <f t="shared" si="26"/>
        <v>0.67977383789965462</v>
      </c>
      <c r="F423" s="34"/>
    </row>
    <row r="424" spans="1:6" ht="13.5" customHeight="1">
      <c r="A424" s="36" t="s">
        <v>52</v>
      </c>
      <c r="B424" s="238"/>
      <c r="C424" s="238">
        <v>97430</v>
      </c>
      <c r="D424" s="238">
        <v>91320</v>
      </c>
      <c r="E424" s="286">
        <f t="shared" si="26"/>
        <v>0.9372883095555784</v>
      </c>
      <c r="F424" s="34"/>
    </row>
    <row r="425" spans="1:6" ht="13.5" customHeight="1">
      <c r="A425" s="36" t="s">
        <v>89</v>
      </c>
      <c r="B425" s="238">
        <v>500000</v>
      </c>
      <c r="C425" s="238">
        <v>4100000</v>
      </c>
      <c r="D425" s="238">
        <v>3641575</v>
      </c>
      <c r="E425" s="286">
        <f t="shared" si="26"/>
        <v>0.88818902439024394</v>
      </c>
      <c r="F425" s="34"/>
    </row>
    <row r="426" spans="1:6" ht="13.5" customHeight="1">
      <c r="A426" s="37" t="s">
        <v>53</v>
      </c>
      <c r="B426" s="238">
        <v>51400519</v>
      </c>
      <c r="C426" s="238">
        <v>108382180</v>
      </c>
      <c r="D426" s="238">
        <v>92223848</v>
      </c>
      <c r="E426" s="286">
        <f t="shared" si="26"/>
        <v>0.8509133881603046</v>
      </c>
      <c r="F426" s="34"/>
    </row>
    <row r="427" spans="1:6" ht="13.5" customHeight="1">
      <c r="A427" s="36" t="s">
        <v>91</v>
      </c>
      <c r="B427" s="238">
        <v>42547000</v>
      </c>
      <c r="C427" s="238">
        <v>24765956</v>
      </c>
      <c r="D427" s="238">
        <v>23562000</v>
      </c>
      <c r="E427" s="286">
        <f t="shared" si="26"/>
        <v>0.95138665351743334</v>
      </c>
      <c r="F427" s="34"/>
    </row>
    <row r="428" spans="1:6" ht="13.5" customHeight="1">
      <c r="A428" s="36" t="s">
        <v>93</v>
      </c>
      <c r="B428" s="238">
        <v>38496000</v>
      </c>
      <c r="C428" s="238">
        <v>35245000</v>
      </c>
      <c r="D428" s="238">
        <v>11622189</v>
      </c>
      <c r="E428" s="286">
        <f t="shared" si="26"/>
        <v>0.32975426301603067</v>
      </c>
      <c r="F428" s="34"/>
    </row>
    <row r="429" spans="1:6" ht="13.5" customHeight="1">
      <c r="A429" s="36" t="s">
        <v>55</v>
      </c>
      <c r="B429" s="238">
        <v>16596142</v>
      </c>
      <c r="C429" s="238">
        <v>10947144</v>
      </c>
      <c r="D429" s="238">
        <v>6518393</v>
      </c>
      <c r="E429" s="286">
        <f t="shared" si="26"/>
        <v>0.59544233637558797</v>
      </c>
      <c r="F429" s="34"/>
    </row>
    <row r="430" spans="1:6" ht="13.5" customHeight="1">
      <c r="A430" s="15" t="s">
        <v>56</v>
      </c>
      <c r="B430" s="236">
        <f>SUM(B412:B429)</f>
        <v>360172132</v>
      </c>
      <c r="C430" s="236">
        <f>SUM(C412:C429)</f>
        <v>668389995</v>
      </c>
      <c r="D430" s="236">
        <f>SUM(D412:D429)</f>
        <v>554961112</v>
      </c>
      <c r="E430" s="286">
        <f t="shared" si="26"/>
        <v>0.83029536071975463</v>
      </c>
      <c r="F430" s="34"/>
    </row>
    <row r="431" spans="1:6" ht="13.5" customHeight="1">
      <c r="A431" s="13" t="s">
        <v>57</v>
      </c>
      <c r="B431" s="236">
        <v>44800000</v>
      </c>
      <c r="C431" s="236">
        <v>37946754</v>
      </c>
      <c r="D431" s="237">
        <v>37946754</v>
      </c>
      <c r="E431" s="286">
        <f t="shared" si="26"/>
        <v>1</v>
      </c>
      <c r="F431" s="34"/>
    </row>
    <row r="432" spans="1:6" ht="13.5" customHeight="1">
      <c r="A432" s="13" t="s">
        <v>58</v>
      </c>
      <c r="B432" s="236">
        <v>212594407</v>
      </c>
      <c r="C432" s="236">
        <v>498715680</v>
      </c>
      <c r="D432" s="237">
        <v>466011585</v>
      </c>
      <c r="E432" s="286">
        <f t="shared" ref="E432:E495" si="27">SUM(D432/C432)</f>
        <v>0.93442336723802233</v>
      </c>
      <c r="F432" s="34"/>
    </row>
    <row r="433" spans="1:6" ht="13.5" customHeight="1">
      <c r="A433" s="17" t="s">
        <v>59</v>
      </c>
      <c r="B433" s="238">
        <v>45607867</v>
      </c>
      <c r="C433" s="238">
        <v>23403483</v>
      </c>
      <c r="D433" s="239">
        <v>23403483</v>
      </c>
      <c r="E433" s="286">
        <f t="shared" si="27"/>
        <v>1</v>
      </c>
      <c r="F433" s="34"/>
    </row>
    <row r="434" spans="1:6" ht="13.5" customHeight="1">
      <c r="A434" s="36" t="s">
        <v>60</v>
      </c>
      <c r="B434" s="238"/>
      <c r="C434" s="238"/>
      <c r="D434" s="239"/>
      <c r="E434" s="286"/>
      <c r="F434" s="34"/>
    </row>
    <row r="435" spans="1:6" ht="13.5" customHeight="1">
      <c r="A435" s="36" t="s">
        <v>90</v>
      </c>
      <c r="B435" s="238">
        <v>166986540</v>
      </c>
      <c r="C435" s="238">
        <v>35065000</v>
      </c>
      <c r="D435" s="239">
        <v>35065000</v>
      </c>
      <c r="E435" s="286">
        <f t="shared" si="27"/>
        <v>1</v>
      </c>
      <c r="F435" s="34"/>
    </row>
    <row r="436" spans="1:6" ht="13.5" customHeight="1">
      <c r="A436" s="36" t="s">
        <v>61</v>
      </c>
      <c r="B436" s="238"/>
      <c r="C436" s="238">
        <v>440247197</v>
      </c>
      <c r="D436" s="239">
        <v>407543102</v>
      </c>
      <c r="E436" s="286">
        <f t="shared" si="27"/>
        <v>0.92571424594442109</v>
      </c>
      <c r="F436" s="34"/>
    </row>
    <row r="437" spans="1:6" ht="13.5" customHeight="1">
      <c r="A437" s="13" t="s">
        <v>62</v>
      </c>
      <c r="B437" s="236">
        <v>243000000</v>
      </c>
      <c r="C437" s="236">
        <v>249294622</v>
      </c>
      <c r="D437" s="237">
        <v>214003134</v>
      </c>
      <c r="E437" s="286">
        <f t="shared" si="27"/>
        <v>0.85843461958036138</v>
      </c>
      <c r="F437" s="34"/>
    </row>
    <row r="438" spans="1:6" ht="13.5" customHeight="1">
      <c r="A438" s="13" t="s">
        <v>63</v>
      </c>
      <c r="B438" s="236"/>
      <c r="C438" s="236">
        <v>160071871</v>
      </c>
      <c r="D438" s="237">
        <v>140663476</v>
      </c>
      <c r="E438" s="286">
        <f t="shared" si="27"/>
        <v>0.87875199509600288</v>
      </c>
      <c r="F438" s="34"/>
    </row>
    <row r="439" spans="1:6" ht="13.5" customHeight="1">
      <c r="A439" s="13" t="s">
        <v>64</v>
      </c>
      <c r="B439" s="236">
        <v>10000000</v>
      </c>
      <c r="C439" s="236">
        <v>43432126</v>
      </c>
      <c r="D439" s="237">
        <v>26127206</v>
      </c>
      <c r="E439" s="286">
        <f t="shared" si="27"/>
        <v>0.60156405882594832</v>
      </c>
      <c r="F439" s="34"/>
    </row>
    <row r="440" spans="1:6" ht="13.5" customHeight="1">
      <c r="A440" s="36" t="s">
        <v>65</v>
      </c>
      <c r="B440" s="238"/>
      <c r="C440" s="238">
        <v>30301002</v>
      </c>
      <c r="D440" s="239">
        <v>14840260</v>
      </c>
      <c r="E440" s="286">
        <f t="shared" si="27"/>
        <v>0.48976136168698314</v>
      </c>
      <c r="F440" s="34"/>
    </row>
    <row r="441" spans="1:6" ht="13.5" customHeight="1">
      <c r="A441" s="36" t="s">
        <v>66</v>
      </c>
      <c r="B441" s="238"/>
      <c r="C441" s="238"/>
      <c r="D441" s="239"/>
      <c r="E441" s="286"/>
      <c r="F441" s="34"/>
    </row>
    <row r="442" spans="1:6" ht="13.5" customHeight="1">
      <c r="A442" s="36" t="s">
        <v>67</v>
      </c>
      <c r="B442" s="238">
        <v>5000000</v>
      </c>
      <c r="C442" s="238">
        <v>5000000</v>
      </c>
      <c r="D442" s="239">
        <v>4425000</v>
      </c>
      <c r="E442" s="286">
        <f t="shared" si="27"/>
        <v>0.88500000000000001</v>
      </c>
      <c r="F442" s="34"/>
    </row>
    <row r="443" spans="1:6" ht="13.5" customHeight="1">
      <c r="A443" s="36" t="s">
        <v>68</v>
      </c>
      <c r="B443" s="238"/>
      <c r="C443" s="238">
        <v>3131124</v>
      </c>
      <c r="D443" s="239">
        <v>2436946</v>
      </c>
      <c r="E443" s="286">
        <f t="shared" si="27"/>
        <v>0.77829750594355251</v>
      </c>
      <c r="F443" s="34"/>
    </row>
    <row r="444" spans="1:6" ht="13.5" customHeight="1">
      <c r="A444" s="36" t="s">
        <v>69</v>
      </c>
      <c r="B444" s="238">
        <v>5000000</v>
      </c>
      <c r="C444" s="238">
        <v>5000000</v>
      </c>
      <c r="D444" s="239">
        <v>4425000</v>
      </c>
      <c r="E444" s="286">
        <f t="shared" si="27"/>
        <v>0.88500000000000001</v>
      </c>
      <c r="F444" s="34"/>
    </row>
    <row r="445" spans="1:6" ht="13.5" customHeight="1">
      <c r="A445" s="13" t="s">
        <v>70</v>
      </c>
      <c r="B445" s="236"/>
      <c r="C445" s="236"/>
      <c r="D445" s="239"/>
      <c r="E445" s="286"/>
      <c r="F445" s="34"/>
    </row>
    <row r="446" spans="1:6" ht="13.5" customHeight="1">
      <c r="A446" s="290" t="s">
        <v>327</v>
      </c>
      <c r="B446" s="236"/>
      <c r="C446" s="236"/>
      <c r="D446" s="239">
        <v>1663789010</v>
      </c>
      <c r="E446" s="286"/>
      <c r="F446" s="34"/>
    </row>
    <row r="447" spans="1:6" ht="13.5" customHeight="1">
      <c r="A447" s="36" t="s">
        <v>192</v>
      </c>
      <c r="B447" s="236">
        <v>744761993</v>
      </c>
      <c r="C447" s="236">
        <v>752611212</v>
      </c>
      <c r="D447" s="239">
        <v>344763643</v>
      </c>
      <c r="E447" s="286">
        <f t="shared" si="27"/>
        <v>0.45808996398528273</v>
      </c>
      <c r="F447" s="34"/>
    </row>
    <row r="448" spans="1:6" ht="13.5" customHeight="1">
      <c r="A448" s="18" t="s">
        <v>71</v>
      </c>
      <c r="B448" s="236">
        <f>B447+B439+B438+B437+B432+B431+B409+B410+B430</f>
        <v>1675970996</v>
      </c>
      <c r="C448" s="236">
        <f>C447+C439+C438+C437+C432+C431+C409+C410+C430</f>
        <v>2508957421</v>
      </c>
      <c r="D448" s="236">
        <f>D447+D439+D438+D437+D432+D431+D409+D410+D430+D446</f>
        <v>3541744539</v>
      </c>
      <c r="E448" s="286">
        <f t="shared" si="27"/>
        <v>1.4116399542517386</v>
      </c>
      <c r="F448" s="34"/>
    </row>
    <row r="449" spans="1:6" ht="13.5" customHeight="1">
      <c r="B449" s="238"/>
      <c r="C449" s="238"/>
      <c r="D449" s="239"/>
      <c r="E449" s="286"/>
      <c r="F449" s="34"/>
    </row>
    <row r="450" spans="1:6" ht="13.5" customHeight="1">
      <c r="A450" s="12" t="s">
        <v>81</v>
      </c>
      <c r="B450" s="238"/>
      <c r="C450" s="238"/>
      <c r="D450" s="239"/>
      <c r="E450" s="286"/>
      <c r="F450" s="34"/>
    </row>
    <row r="451" spans="1:6" ht="13.5" customHeight="1">
      <c r="A451" s="13" t="s">
        <v>38</v>
      </c>
      <c r="B451" s="240">
        <v>2244000</v>
      </c>
      <c r="C451" s="240">
        <v>2244000</v>
      </c>
      <c r="D451" s="238">
        <v>2243104</v>
      </c>
      <c r="E451" s="286">
        <f t="shared" si="27"/>
        <v>0.99960071301247777</v>
      </c>
      <c r="F451" s="34"/>
    </row>
    <row r="452" spans="1:6" ht="13.5" customHeight="1">
      <c r="A452" s="13" t="s">
        <v>39</v>
      </c>
      <c r="B452" s="240">
        <v>292000</v>
      </c>
      <c r="C452" s="240">
        <v>292000</v>
      </c>
      <c r="D452" s="238">
        <v>291598</v>
      </c>
      <c r="E452" s="286">
        <f t="shared" si="27"/>
        <v>0.99862328767123287</v>
      </c>
      <c r="F452" s="34"/>
    </row>
    <row r="453" spans="1:6" ht="13.5" customHeight="1">
      <c r="A453" s="13" t="s">
        <v>40</v>
      </c>
      <c r="B453" s="126"/>
      <c r="C453" s="126"/>
      <c r="D453" s="238"/>
      <c r="E453" s="286"/>
      <c r="F453" s="34"/>
    </row>
    <row r="454" spans="1:6" ht="13.5" customHeight="1">
      <c r="A454" s="36" t="s">
        <v>41</v>
      </c>
      <c r="B454" s="125"/>
      <c r="C454" s="125"/>
      <c r="D454" s="238"/>
      <c r="E454" s="286"/>
      <c r="F454" s="34"/>
    </row>
    <row r="455" spans="1:6" ht="13.5" customHeight="1">
      <c r="A455" s="36" t="s">
        <v>42</v>
      </c>
      <c r="B455" s="125"/>
      <c r="C455" s="125"/>
      <c r="D455" s="238"/>
      <c r="E455" s="286"/>
      <c r="F455" s="34"/>
    </row>
    <row r="456" spans="1:6" ht="13.5" customHeight="1">
      <c r="A456" s="36" t="s">
        <v>43</v>
      </c>
      <c r="B456" s="125"/>
      <c r="C456" s="125"/>
      <c r="D456" s="238"/>
      <c r="E456" s="286"/>
      <c r="F456" s="34"/>
    </row>
    <row r="457" spans="1:6" ht="13.5" customHeight="1">
      <c r="A457" s="36" t="s">
        <v>44</v>
      </c>
      <c r="B457" s="125"/>
      <c r="C457" s="125"/>
      <c r="D457" s="238"/>
      <c r="E457" s="286"/>
      <c r="F457" s="34"/>
    </row>
    <row r="458" spans="1:6" ht="13.5" customHeight="1">
      <c r="A458" s="36" t="s">
        <v>45</v>
      </c>
      <c r="B458" s="125"/>
      <c r="C458" s="125"/>
      <c r="D458" s="238"/>
      <c r="E458" s="286"/>
      <c r="F458" s="34"/>
    </row>
    <row r="459" spans="1:6" ht="13.5" customHeight="1">
      <c r="A459" s="36" t="s">
        <v>46</v>
      </c>
      <c r="B459" s="125"/>
      <c r="C459" s="125"/>
      <c r="D459" s="238"/>
      <c r="E459" s="286"/>
      <c r="F459" s="34"/>
    </row>
    <row r="460" spans="1:6" ht="13.5" customHeight="1">
      <c r="A460" s="36" t="s">
        <v>86</v>
      </c>
      <c r="B460" s="125"/>
      <c r="C460" s="125"/>
      <c r="D460" s="238"/>
      <c r="E460" s="286"/>
      <c r="F460" s="34"/>
    </row>
    <row r="461" spans="1:6" ht="13.5" customHeight="1">
      <c r="A461" s="36" t="s">
        <v>47</v>
      </c>
      <c r="B461" s="125"/>
      <c r="C461" s="125"/>
      <c r="D461" s="238"/>
      <c r="E461" s="286"/>
      <c r="F461" s="34"/>
    </row>
    <row r="462" spans="1:6" ht="13.5" customHeight="1">
      <c r="A462" s="36" t="s">
        <v>48</v>
      </c>
      <c r="B462" s="125"/>
      <c r="C462" s="125"/>
      <c r="D462" s="238"/>
      <c r="E462" s="286"/>
      <c r="F462" s="34"/>
    </row>
    <row r="463" spans="1:6" ht="13.5" customHeight="1">
      <c r="A463" s="36" t="s">
        <v>49</v>
      </c>
      <c r="B463" s="125"/>
      <c r="C463" s="125"/>
      <c r="D463" s="238"/>
      <c r="E463" s="286"/>
      <c r="F463" s="34"/>
    </row>
    <row r="464" spans="1:6" ht="13.5" customHeight="1">
      <c r="A464" s="36" t="s">
        <v>50</v>
      </c>
      <c r="B464" s="240">
        <v>900000</v>
      </c>
      <c r="C464" s="240">
        <v>900000</v>
      </c>
      <c r="D464" s="238">
        <v>900000</v>
      </c>
      <c r="E464" s="286">
        <f t="shared" si="27"/>
        <v>1</v>
      </c>
      <c r="F464" s="34"/>
    </row>
    <row r="465" spans="1:6" ht="13.5" customHeight="1">
      <c r="A465" s="36" t="s">
        <v>51</v>
      </c>
      <c r="B465" s="240">
        <v>44710000</v>
      </c>
      <c r="C465" s="240">
        <v>41888000</v>
      </c>
      <c r="D465" s="238">
        <v>25775256</v>
      </c>
      <c r="E465" s="286">
        <f t="shared" si="27"/>
        <v>0.6153374713521772</v>
      </c>
      <c r="F465" s="34"/>
    </row>
    <row r="466" spans="1:6" ht="13.5" customHeight="1">
      <c r="A466" s="36" t="s">
        <v>52</v>
      </c>
      <c r="B466" s="240"/>
      <c r="C466" s="240"/>
      <c r="D466" s="238"/>
      <c r="E466" s="286"/>
      <c r="F466" s="34"/>
    </row>
    <row r="467" spans="1:6" ht="13.5" customHeight="1">
      <c r="A467" s="36" t="s">
        <v>89</v>
      </c>
      <c r="B467" s="240"/>
      <c r="C467" s="240"/>
      <c r="D467" s="238"/>
      <c r="E467" s="286"/>
      <c r="F467" s="34"/>
    </row>
    <row r="468" spans="1:6" ht="13.5" customHeight="1">
      <c r="A468" s="37" t="s">
        <v>53</v>
      </c>
      <c r="B468" s="240">
        <v>12314000</v>
      </c>
      <c r="C468" s="240">
        <v>12314000</v>
      </c>
      <c r="D468" s="238">
        <v>7177971</v>
      </c>
      <c r="E468" s="286">
        <f t="shared" si="27"/>
        <v>0.58291140165665101</v>
      </c>
      <c r="F468" s="34"/>
    </row>
    <row r="469" spans="1:6" ht="13.5" customHeight="1">
      <c r="A469" s="36" t="s">
        <v>91</v>
      </c>
      <c r="B469" s="240">
        <v>5845000</v>
      </c>
      <c r="C469" s="240">
        <v>11194043</v>
      </c>
      <c r="D469" s="238">
        <v>8270000</v>
      </c>
      <c r="E469" s="286">
        <f t="shared" si="27"/>
        <v>0.73878579883961493</v>
      </c>
      <c r="F469" s="34"/>
    </row>
    <row r="470" spans="1:6" ht="13.5" customHeight="1">
      <c r="A470" s="36" t="s">
        <v>54</v>
      </c>
      <c r="B470" s="240"/>
      <c r="C470" s="240"/>
      <c r="D470" s="238"/>
      <c r="E470" s="286"/>
      <c r="F470" s="34"/>
    </row>
    <row r="471" spans="1:6" ht="13.5" customHeight="1">
      <c r="A471" s="36" t="s">
        <v>55</v>
      </c>
      <c r="B471" s="240">
        <v>5000</v>
      </c>
      <c r="C471" s="240">
        <v>7000</v>
      </c>
      <c r="D471" s="238">
        <v>5339000</v>
      </c>
      <c r="E471" s="286">
        <f t="shared" si="27"/>
        <v>762.71428571428567</v>
      </c>
      <c r="F471" s="34"/>
    </row>
    <row r="472" spans="1:6" ht="13.5" customHeight="1">
      <c r="A472" s="15" t="s">
        <v>56</v>
      </c>
      <c r="B472" s="241">
        <v>63774000</v>
      </c>
      <c r="C472" s="241">
        <v>66303043</v>
      </c>
      <c r="D472" s="238">
        <v>42128566</v>
      </c>
      <c r="E472" s="286">
        <f t="shared" si="27"/>
        <v>0.63539415528786514</v>
      </c>
      <c r="F472" s="34"/>
    </row>
    <row r="473" spans="1:6" ht="13.5" customHeight="1">
      <c r="A473" s="13" t="s">
        <v>57</v>
      </c>
      <c r="B473" s="240"/>
      <c r="C473" s="240"/>
      <c r="D473" s="238"/>
      <c r="E473" s="286"/>
      <c r="F473" s="34"/>
    </row>
    <row r="474" spans="1:6" ht="13.5" customHeight="1">
      <c r="A474" s="13" t="s">
        <v>58</v>
      </c>
      <c r="B474" s="240"/>
      <c r="C474" s="240"/>
      <c r="D474" s="238"/>
      <c r="E474" s="286"/>
      <c r="F474" s="34"/>
    </row>
    <row r="475" spans="1:6" ht="13.5" customHeight="1">
      <c r="A475" s="17" t="s">
        <v>59</v>
      </c>
      <c r="B475" s="240"/>
      <c r="C475" s="240"/>
      <c r="D475" s="238"/>
      <c r="E475" s="286"/>
      <c r="F475" s="34"/>
    </row>
    <row r="476" spans="1:6" ht="13.5" customHeight="1">
      <c r="A476" s="36" t="s">
        <v>60</v>
      </c>
      <c r="B476" s="240"/>
      <c r="C476" s="240"/>
      <c r="D476" s="238"/>
      <c r="E476" s="286"/>
      <c r="F476" s="34"/>
    </row>
    <row r="477" spans="1:6" ht="13.5" customHeight="1">
      <c r="A477" s="36" t="s">
        <v>90</v>
      </c>
      <c r="B477" s="240"/>
      <c r="C477" s="240"/>
      <c r="D477" s="238"/>
      <c r="E477" s="286"/>
      <c r="F477" s="34"/>
    </row>
    <row r="478" spans="1:6" ht="13.5" customHeight="1">
      <c r="A478" s="36" t="s">
        <v>61</v>
      </c>
      <c r="B478" s="240"/>
      <c r="C478" s="240"/>
      <c r="D478" s="238"/>
      <c r="E478" s="286"/>
      <c r="F478" s="34"/>
    </row>
    <row r="479" spans="1:6" ht="13.5" customHeight="1">
      <c r="A479" s="13" t="s">
        <v>62</v>
      </c>
      <c r="B479" s="240"/>
      <c r="C479" s="240"/>
      <c r="D479" s="238"/>
      <c r="E479" s="286"/>
      <c r="F479" s="34"/>
    </row>
    <row r="480" spans="1:6" ht="13.5" customHeight="1">
      <c r="A480" s="13" t="s">
        <v>63</v>
      </c>
      <c r="B480" s="240"/>
      <c r="C480" s="240"/>
      <c r="D480" s="238"/>
      <c r="E480" s="286"/>
      <c r="F480" s="34"/>
    </row>
    <row r="481" spans="1:6" ht="13.5" customHeight="1">
      <c r="A481" s="13" t="s">
        <v>64</v>
      </c>
      <c r="B481" s="240"/>
      <c r="C481" s="240"/>
      <c r="D481" s="238"/>
      <c r="E481" s="286"/>
      <c r="F481" s="34"/>
    </row>
    <row r="482" spans="1:6" ht="13.5" customHeight="1">
      <c r="A482" s="36" t="s">
        <v>65</v>
      </c>
      <c r="B482" s="240"/>
      <c r="C482" s="240"/>
      <c r="D482" s="238"/>
      <c r="E482" s="286"/>
      <c r="F482" s="34"/>
    </row>
    <row r="483" spans="1:6" s="20" customFormat="1" ht="13.5" customHeight="1">
      <c r="A483" s="36" t="s">
        <v>66</v>
      </c>
      <c r="B483" s="242"/>
      <c r="C483" s="242"/>
      <c r="D483" s="236"/>
      <c r="E483" s="286"/>
      <c r="F483" s="49"/>
    </row>
    <row r="484" spans="1:6" s="20" customFormat="1" ht="13.5" customHeight="1">
      <c r="A484" s="36" t="s">
        <v>67</v>
      </c>
      <c r="B484" s="242"/>
      <c r="C484" s="242"/>
      <c r="D484" s="236"/>
      <c r="E484" s="286"/>
      <c r="F484" s="49"/>
    </row>
    <row r="485" spans="1:6" s="20" customFormat="1" ht="13.5" customHeight="1">
      <c r="A485" s="36" t="s">
        <v>68</v>
      </c>
      <c r="B485" s="242"/>
      <c r="C485" s="242"/>
      <c r="D485" s="236"/>
      <c r="E485" s="286"/>
      <c r="F485" s="49"/>
    </row>
    <row r="486" spans="1:6" s="20" customFormat="1" ht="13.5" customHeight="1">
      <c r="A486" s="36" t="s">
        <v>69</v>
      </c>
      <c r="B486" s="242"/>
      <c r="C486" s="242"/>
      <c r="D486" s="236"/>
      <c r="E486" s="286"/>
      <c r="F486" s="49"/>
    </row>
    <row r="487" spans="1:6" s="20" customFormat="1" ht="13.5" customHeight="1">
      <c r="A487" s="13" t="s">
        <v>70</v>
      </c>
      <c r="B487" s="242"/>
      <c r="C487" s="242"/>
      <c r="D487" s="236"/>
      <c r="E487" s="286"/>
      <c r="F487" s="49"/>
    </row>
    <row r="488" spans="1:6" s="20" customFormat="1" ht="13.5" customHeight="1">
      <c r="A488" s="18" t="s">
        <v>71</v>
      </c>
      <c r="B488" s="243">
        <f>SUM(B451,B452,B472)</f>
        <v>66310000</v>
      </c>
      <c r="C488" s="243">
        <f>SUM(C451,C452,C472)</f>
        <v>68839043</v>
      </c>
      <c r="D488" s="243">
        <f>SUM(D451,D452,D472)</f>
        <v>44663268</v>
      </c>
      <c r="E488" s="286">
        <f t="shared" si="27"/>
        <v>0.64880721831069033</v>
      </c>
      <c r="F488" s="49"/>
    </row>
    <row r="489" spans="1:6" s="20" customFormat="1" ht="13.5" customHeight="1">
      <c r="A489" s="18"/>
      <c r="B489" s="236"/>
      <c r="C489" s="236"/>
      <c r="D489" s="236"/>
      <c r="E489" s="286"/>
      <c r="F489" s="49"/>
    </row>
    <row r="490" spans="1:6" s="20" customFormat="1" ht="13.5" customHeight="1">
      <c r="A490" s="24" t="s">
        <v>193</v>
      </c>
      <c r="B490" s="236"/>
      <c r="C490" s="236"/>
      <c r="D490" s="236"/>
      <c r="E490" s="286"/>
      <c r="F490" s="49"/>
    </row>
    <row r="491" spans="1:6" s="20" customFormat="1" ht="13.5" customHeight="1">
      <c r="A491" s="12" t="s">
        <v>38</v>
      </c>
      <c r="B491" s="237">
        <f t="shared" ref="B491:D510" si="28">B451+B409+B369+B329</f>
        <v>2227957128</v>
      </c>
      <c r="C491" s="237">
        <f t="shared" si="28"/>
        <v>2459704562</v>
      </c>
      <c r="D491" s="237">
        <f t="shared" si="28"/>
        <v>2420457274</v>
      </c>
      <c r="E491" s="286">
        <f t="shared" si="27"/>
        <v>0.98404390161065203</v>
      </c>
      <c r="F491" s="49"/>
    </row>
    <row r="492" spans="1:6" s="20" customFormat="1" ht="13.5" customHeight="1">
      <c r="A492" s="12" t="s">
        <v>39</v>
      </c>
      <c r="B492" s="237">
        <f t="shared" si="28"/>
        <v>271453048</v>
      </c>
      <c r="C492" s="237">
        <f t="shared" si="28"/>
        <v>302603972</v>
      </c>
      <c r="D492" s="237">
        <f t="shared" ref="D492" si="29">D452+D410+D370+D330</f>
        <v>300373419</v>
      </c>
      <c r="E492" s="286">
        <f t="shared" si="27"/>
        <v>0.9926288046212427</v>
      </c>
      <c r="F492" s="49"/>
    </row>
    <row r="493" spans="1:6" s="20" customFormat="1" ht="13.5" customHeight="1">
      <c r="A493" s="12" t="s">
        <v>40</v>
      </c>
      <c r="B493" s="237">
        <f t="shared" si="28"/>
        <v>0</v>
      </c>
      <c r="C493" s="237">
        <f t="shared" si="28"/>
        <v>121148515</v>
      </c>
      <c r="D493" s="237">
        <f t="shared" ref="D493" si="30">D453+D411+D371+D331</f>
        <v>114497587</v>
      </c>
      <c r="E493" s="286">
        <f t="shared" si="27"/>
        <v>0.94510103569985981</v>
      </c>
      <c r="F493" s="49"/>
    </row>
    <row r="494" spans="1:6" s="20" customFormat="1" ht="13.5" customHeight="1">
      <c r="A494" s="24" t="s">
        <v>41</v>
      </c>
      <c r="B494" s="237">
        <f t="shared" si="28"/>
        <v>21537166</v>
      </c>
      <c r="C494" s="237">
        <f t="shared" si="28"/>
        <v>74697662</v>
      </c>
      <c r="D494" s="237">
        <f t="shared" ref="D494" si="31">D454+D412+D372+D332</f>
        <v>32910584</v>
      </c>
      <c r="E494" s="286">
        <f t="shared" si="27"/>
        <v>0.44058385656032983</v>
      </c>
      <c r="F494" s="49"/>
    </row>
    <row r="495" spans="1:6" s="20" customFormat="1" ht="13.5" customHeight="1">
      <c r="A495" s="24" t="s">
        <v>42</v>
      </c>
      <c r="B495" s="237">
        <f t="shared" si="28"/>
        <v>317141600</v>
      </c>
      <c r="C495" s="237">
        <f t="shared" si="28"/>
        <v>363744850</v>
      </c>
      <c r="D495" s="237">
        <f t="shared" ref="D495" si="32">D455+D413+D373+D333</f>
        <v>344450944</v>
      </c>
      <c r="E495" s="286">
        <f t="shared" si="27"/>
        <v>0.94695758304206923</v>
      </c>
      <c r="F495" s="49"/>
    </row>
    <row r="496" spans="1:6" s="20" customFormat="1" ht="13.5" customHeight="1">
      <c r="A496" s="24" t="s">
        <v>43</v>
      </c>
      <c r="B496" s="237">
        <f t="shared" si="28"/>
        <v>0</v>
      </c>
      <c r="C496" s="237">
        <f t="shared" si="28"/>
        <v>0</v>
      </c>
      <c r="D496" s="237">
        <f t="shared" ref="D496" si="33">D456+D414+D374+D334</f>
        <v>0</v>
      </c>
      <c r="E496" s="286"/>
      <c r="F496" s="49"/>
    </row>
    <row r="497" spans="1:6" s="20" customFormat="1" ht="13.5" customHeight="1">
      <c r="A497" s="24" t="s">
        <v>44</v>
      </c>
      <c r="B497" s="237">
        <f t="shared" si="28"/>
        <v>10720395</v>
      </c>
      <c r="C497" s="237">
        <f t="shared" si="28"/>
        <v>19039111</v>
      </c>
      <c r="D497" s="237">
        <f t="shared" ref="D497" si="34">D457+D415+D375+D335</f>
        <v>18316140</v>
      </c>
      <c r="E497" s="286">
        <f t="shared" ref="E497:E529" si="35">SUM(D497/C497)</f>
        <v>0.96202706103241897</v>
      </c>
      <c r="F497" s="49"/>
    </row>
    <row r="498" spans="1:6" s="20" customFormat="1" ht="13.5" customHeight="1">
      <c r="A498" s="24" t="s">
        <v>45</v>
      </c>
      <c r="B498" s="237">
        <f t="shared" si="28"/>
        <v>7949302</v>
      </c>
      <c r="C498" s="237">
        <f t="shared" si="28"/>
        <v>8610239</v>
      </c>
      <c r="D498" s="237">
        <f t="shared" ref="D498" si="36">D458+D416+D376+D336</f>
        <v>8420738</v>
      </c>
      <c r="E498" s="286">
        <f t="shared" si="35"/>
        <v>0.97799120326392797</v>
      </c>
      <c r="F498" s="49"/>
    </row>
    <row r="499" spans="1:6" s="20" customFormat="1" ht="13.5" customHeight="1">
      <c r="A499" s="24" t="s">
        <v>46</v>
      </c>
      <c r="B499" s="237">
        <f t="shared" si="28"/>
        <v>424669842</v>
      </c>
      <c r="C499" s="237">
        <f t="shared" si="28"/>
        <v>525295671</v>
      </c>
      <c r="D499" s="237">
        <f t="shared" ref="D499" si="37">D459+D417+D377+D337</f>
        <v>468327792</v>
      </c>
      <c r="E499" s="286">
        <f t="shared" si="35"/>
        <v>0.89155083099856725</v>
      </c>
      <c r="F499" s="49"/>
    </row>
    <row r="500" spans="1:6" s="20" customFormat="1" ht="13.5" customHeight="1">
      <c r="A500" s="24" t="s">
        <v>86</v>
      </c>
      <c r="B500" s="237">
        <f t="shared" si="28"/>
        <v>42381000</v>
      </c>
      <c r="C500" s="237">
        <f t="shared" si="28"/>
        <v>43954582</v>
      </c>
      <c r="D500" s="237">
        <f t="shared" ref="D500" si="38">D460+D418+D378+D338</f>
        <v>43856109</v>
      </c>
      <c r="E500" s="286">
        <f t="shared" si="35"/>
        <v>0.99775966473756939</v>
      </c>
      <c r="F500" s="49"/>
    </row>
    <row r="501" spans="1:6" s="20" customFormat="1" ht="13.5" customHeight="1">
      <c r="A501" s="24" t="s">
        <v>47</v>
      </c>
      <c r="B501" s="237">
        <f t="shared" si="28"/>
        <v>8859932</v>
      </c>
      <c r="C501" s="237">
        <f t="shared" si="28"/>
        <v>12715391</v>
      </c>
      <c r="D501" s="237">
        <f t="shared" ref="D501" si="39">D461+D419+D379+D339</f>
        <v>12412007</v>
      </c>
      <c r="E501" s="286">
        <f t="shared" si="35"/>
        <v>0.97614041125436091</v>
      </c>
      <c r="F501" s="49"/>
    </row>
    <row r="502" spans="1:6" s="20" customFormat="1" ht="13.5" customHeight="1">
      <c r="A502" s="24" t="s">
        <v>48</v>
      </c>
      <c r="B502" s="237">
        <f t="shared" si="28"/>
        <v>25576917</v>
      </c>
      <c r="C502" s="237">
        <f t="shared" si="28"/>
        <v>50871372</v>
      </c>
      <c r="D502" s="237">
        <f t="shared" ref="D502" si="40">D462+D420+D380+D340</f>
        <v>47972359</v>
      </c>
      <c r="E502" s="286">
        <f t="shared" si="35"/>
        <v>0.94301287962117475</v>
      </c>
      <c r="F502" s="49"/>
    </row>
    <row r="503" spans="1:6" s="20" customFormat="1" ht="13.5" customHeight="1">
      <c r="A503" s="24" t="s">
        <v>49</v>
      </c>
      <c r="B503" s="237">
        <f t="shared" si="28"/>
        <v>15424556</v>
      </c>
      <c r="C503" s="237">
        <f t="shared" si="28"/>
        <v>28877939</v>
      </c>
      <c r="D503" s="237">
        <f t="shared" ref="D503" si="41">D463+D421+D381+D341</f>
        <v>25764053</v>
      </c>
      <c r="E503" s="286">
        <f t="shared" si="35"/>
        <v>0.89217076744985158</v>
      </c>
      <c r="F503" s="49"/>
    </row>
    <row r="504" spans="1:6" s="20" customFormat="1" ht="13.5" customHeight="1">
      <c r="A504" s="24" t="s">
        <v>50</v>
      </c>
      <c r="B504" s="237">
        <f t="shared" si="28"/>
        <v>149881834</v>
      </c>
      <c r="C504" s="237">
        <f t="shared" si="28"/>
        <v>216420652</v>
      </c>
      <c r="D504" s="237">
        <f t="shared" ref="D504" si="42">D464+D422+D382+D342</f>
        <v>206054301</v>
      </c>
      <c r="E504" s="286">
        <f t="shared" si="35"/>
        <v>0.95210091595140378</v>
      </c>
      <c r="F504" s="49"/>
    </row>
    <row r="505" spans="1:6" s="20" customFormat="1" ht="13.5" customHeight="1">
      <c r="A505" s="24" t="s">
        <v>51</v>
      </c>
      <c r="B505" s="237">
        <f t="shared" si="28"/>
        <v>149166477</v>
      </c>
      <c r="C505" s="237">
        <f t="shared" si="28"/>
        <v>285087687</v>
      </c>
      <c r="D505" s="237">
        <f t="shared" ref="D505" si="43">D465+D423+D383+D343</f>
        <v>214170210</v>
      </c>
      <c r="E505" s="286">
        <f t="shared" si="35"/>
        <v>0.75124328326393131</v>
      </c>
      <c r="F505" s="49"/>
    </row>
    <row r="506" spans="1:6" s="20" customFormat="1" ht="13.5" customHeight="1">
      <c r="A506" s="24" t="s">
        <v>52</v>
      </c>
      <c r="B506" s="237">
        <f t="shared" si="28"/>
        <v>824115</v>
      </c>
      <c r="C506" s="237">
        <f t="shared" si="28"/>
        <v>1154810</v>
      </c>
      <c r="D506" s="237">
        <f t="shared" ref="D506" si="44">D466+D424+D384+D344</f>
        <v>672777</v>
      </c>
      <c r="E506" s="286">
        <f t="shared" si="35"/>
        <v>0.5825867458716153</v>
      </c>
      <c r="F506" s="49"/>
    </row>
    <row r="507" spans="1:6" s="20" customFormat="1" ht="13.5" customHeight="1">
      <c r="A507" s="24" t="s">
        <v>89</v>
      </c>
      <c r="B507" s="237">
        <f t="shared" si="28"/>
        <v>650000</v>
      </c>
      <c r="C507" s="237">
        <f t="shared" si="28"/>
        <v>6120368</v>
      </c>
      <c r="D507" s="237">
        <f t="shared" ref="D507" si="45">D467+D425+D385+D345</f>
        <v>5569424</v>
      </c>
      <c r="E507" s="286">
        <f t="shared" si="35"/>
        <v>0.9099818834423028</v>
      </c>
      <c r="F507" s="49"/>
    </row>
    <row r="508" spans="1:6" s="20" customFormat="1" ht="13.5" customHeight="1">
      <c r="A508" s="28" t="s">
        <v>53</v>
      </c>
      <c r="B508" s="237">
        <f t="shared" si="28"/>
        <v>255057636</v>
      </c>
      <c r="C508" s="237">
        <f t="shared" si="28"/>
        <v>316648344</v>
      </c>
      <c r="D508" s="237">
        <f t="shared" ref="D508" si="46">D468+D426+D386+D346</f>
        <v>275353116</v>
      </c>
      <c r="E508" s="286">
        <f t="shared" si="35"/>
        <v>0.86958647097803865</v>
      </c>
      <c r="F508" s="49"/>
    </row>
    <row r="509" spans="1:6" s="20" customFormat="1" ht="13.5" customHeight="1">
      <c r="A509" s="24" t="s">
        <v>91</v>
      </c>
      <c r="B509" s="237">
        <f t="shared" si="28"/>
        <v>119878539</v>
      </c>
      <c r="C509" s="237">
        <f t="shared" si="28"/>
        <v>114404953</v>
      </c>
      <c r="D509" s="237">
        <f t="shared" ref="D509" si="47">D469+D427+D387+D347</f>
        <v>106283000</v>
      </c>
      <c r="E509" s="286">
        <f t="shared" si="35"/>
        <v>0.92900698101768375</v>
      </c>
      <c r="F509" s="49"/>
    </row>
    <row r="510" spans="1:6" s="20" customFormat="1" ht="13.5" customHeight="1">
      <c r="A510" s="24" t="s">
        <v>94</v>
      </c>
      <c r="B510" s="237">
        <f t="shared" si="28"/>
        <v>38496000</v>
      </c>
      <c r="C510" s="237">
        <f t="shared" si="28"/>
        <v>35245529</v>
      </c>
      <c r="D510" s="237">
        <f t="shared" ref="D510" si="48">D470+D428+D388+D348</f>
        <v>11622718</v>
      </c>
      <c r="E510" s="286">
        <f t="shared" si="35"/>
        <v>0.32976432273154421</v>
      </c>
      <c r="F510" s="49"/>
    </row>
    <row r="511" spans="1:6" s="20" customFormat="1" ht="13.5" customHeight="1">
      <c r="A511" s="24" t="s">
        <v>55</v>
      </c>
      <c r="B511" s="237">
        <f t="shared" ref="B511:D526" si="49">B471+B429+B389+B349</f>
        <v>20224142</v>
      </c>
      <c r="C511" s="237">
        <f t="shared" si="49"/>
        <v>23134411</v>
      </c>
      <c r="D511" s="237">
        <f t="shared" si="49"/>
        <v>23063745</v>
      </c>
      <c r="E511" s="286">
        <f t="shared" si="35"/>
        <v>0.99694541607305243</v>
      </c>
      <c r="F511" s="49"/>
    </row>
    <row r="512" spans="1:6" s="20" customFormat="1" ht="13.5" customHeight="1">
      <c r="A512" s="41" t="s">
        <v>56</v>
      </c>
      <c r="B512" s="237">
        <f t="shared" si="49"/>
        <v>1608439453</v>
      </c>
      <c r="C512" s="237">
        <f t="shared" si="49"/>
        <v>2126023571</v>
      </c>
      <c r="D512" s="237">
        <f t="shared" si="49"/>
        <v>1839886356</v>
      </c>
      <c r="E512" s="286">
        <f t="shared" si="35"/>
        <v>0.86541202134207196</v>
      </c>
      <c r="F512" s="49"/>
    </row>
    <row r="513" spans="1:6" s="20" customFormat="1" ht="13.5" customHeight="1">
      <c r="A513" s="12" t="s">
        <v>57</v>
      </c>
      <c r="B513" s="237">
        <f t="shared" si="49"/>
        <v>44800000</v>
      </c>
      <c r="C513" s="237">
        <f t="shared" si="49"/>
        <v>37946754</v>
      </c>
      <c r="D513" s="237">
        <f t="shared" si="49"/>
        <v>37946754</v>
      </c>
      <c r="E513" s="286">
        <f t="shared" si="35"/>
        <v>1</v>
      </c>
      <c r="F513" s="49"/>
    </row>
    <row r="514" spans="1:6" s="20" customFormat="1" ht="13.5" customHeight="1">
      <c r="A514" s="12" t="s">
        <v>58</v>
      </c>
      <c r="B514" s="237">
        <f t="shared" si="49"/>
        <v>228885015</v>
      </c>
      <c r="C514" s="237">
        <f t="shared" si="49"/>
        <v>519735536</v>
      </c>
      <c r="D514" s="237">
        <f t="shared" si="49"/>
        <v>486841441</v>
      </c>
      <c r="E514" s="286">
        <f t="shared" si="35"/>
        <v>0.93670993664747215</v>
      </c>
      <c r="F514" s="49"/>
    </row>
    <row r="515" spans="1:6" s="20" customFormat="1" ht="13.5" customHeight="1">
      <c r="A515" s="29" t="s">
        <v>59</v>
      </c>
      <c r="B515" s="237">
        <f t="shared" si="49"/>
        <v>61708475</v>
      </c>
      <c r="C515" s="237">
        <f t="shared" si="49"/>
        <v>44233339</v>
      </c>
      <c r="D515" s="237">
        <f t="shared" si="49"/>
        <v>44233339</v>
      </c>
      <c r="E515" s="286">
        <f t="shared" si="35"/>
        <v>1</v>
      </c>
      <c r="F515" s="49"/>
    </row>
    <row r="516" spans="1:6" s="20" customFormat="1" ht="13.5" customHeight="1">
      <c r="A516" s="24" t="s">
        <v>60</v>
      </c>
      <c r="B516" s="237">
        <f t="shared" si="49"/>
        <v>0</v>
      </c>
      <c r="C516" s="237">
        <f t="shared" si="49"/>
        <v>0</v>
      </c>
      <c r="D516" s="237">
        <f t="shared" si="49"/>
        <v>0</v>
      </c>
      <c r="E516" s="286"/>
      <c r="F516" s="49"/>
    </row>
    <row r="517" spans="1:6" s="20" customFormat="1" ht="13.5" customHeight="1">
      <c r="A517" s="24" t="s">
        <v>90</v>
      </c>
      <c r="B517" s="237">
        <f t="shared" si="49"/>
        <v>167176540</v>
      </c>
      <c r="C517" s="237">
        <f t="shared" si="49"/>
        <v>55547000</v>
      </c>
      <c r="D517" s="237">
        <f t="shared" si="49"/>
        <v>51185000</v>
      </c>
      <c r="E517" s="286">
        <f t="shared" si="35"/>
        <v>0.92147190667362777</v>
      </c>
      <c r="F517" s="49"/>
    </row>
    <row r="518" spans="1:6" s="20" customFormat="1" ht="13.5" customHeight="1">
      <c r="A518" s="24" t="s">
        <v>61</v>
      </c>
      <c r="B518" s="237">
        <f t="shared" si="49"/>
        <v>0</v>
      </c>
      <c r="C518" s="237">
        <f t="shared" si="49"/>
        <v>440247197</v>
      </c>
      <c r="D518" s="237">
        <f t="shared" si="49"/>
        <v>407543102</v>
      </c>
      <c r="E518" s="286">
        <f t="shared" si="35"/>
        <v>0.92571424594442109</v>
      </c>
      <c r="F518" s="49"/>
    </row>
    <row r="519" spans="1:6" s="20" customFormat="1" ht="13.5" customHeight="1">
      <c r="A519" s="12" t="s">
        <v>62</v>
      </c>
      <c r="B519" s="237">
        <f t="shared" si="49"/>
        <v>243000000</v>
      </c>
      <c r="C519" s="237">
        <f t="shared" si="49"/>
        <v>292918618</v>
      </c>
      <c r="D519" s="237">
        <f t="shared" si="49"/>
        <v>256627130</v>
      </c>
      <c r="E519" s="286">
        <f t="shared" si="35"/>
        <v>0.8761038535283544</v>
      </c>
      <c r="F519" s="49"/>
    </row>
    <row r="520" spans="1:6" s="20" customFormat="1" ht="13.5" customHeight="1">
      <c r="A520" s="12" t="s">
        <v>63</v>
      </c>
      <c r="B520" s="237">
        <f t="shared" si="49"/>
        <v>0</v>
      </c>
      <c r="C520" s="237">
        <f t="shared" si="49"/>
        <v>295418723</v>
      </c>
      <c r="D520" s="237">
        <f t="shared" si="49"/>
        <v>260016779</v>
      </c>
      <c r="E520" s="286">
        <f t="shared" si="35"/>
        <v>0.88016350608894889</v>
      </c>
      <c r="F520" s="49"/>
    </row>
    <row r="521" spans="1:6" s="20" customFormat="1" ht="13.5" customHeight="1">
      <c r="A521" s="12" t="s">
        <v>64</v>
      </c>
      <c r="B521" s="237">
        <f t="shared" si="49"/>
        <v>10000000</v>
      </c>
      <c r="C521" s="237">
        <f t="shared" si="49"/>
        <v>93927871</v>
      </c>
      <c r="D521" s="237">
        <f t="shared" si="49"/>
        <v>30847127</v>
      </c>
      <c r="E521" s="286">
        <f t="shared" si="35"/>
        <v>0.32841292655297172</v>
      </c>
      <c r="F521" s="49"/>
    </row>
    <row r="522" spans="1:6" s="20" customFormat="1" ht="13.5" customHeight="1">
      <c r="A522" s="24" t="s">
        <v>65</v>
      </c>
      <c r="B522" s="237">
        <f t="shared" si="49"/>
        <v>0</v>
      </c>
      <c r="C522" s="237">
        <f t="shared" si="49"/>
        <v>30301002</v>
      </c>
      <c r="D522" s="237">
        <f t="shared" si="49"/>
        <v>14840260</v>
      </c>
      <c r="E522" s="286">
        <f t="shared" si="35"/>
        <v>0.48976136168698314</v>
      </c>
      <c r="F522" s="49"/>
    </row>
    <row r="523" spans="1:6" s="20" customFormat="1" ht="13.5" customHeight="1">
      <c r="A523" s="24" t="s">
        <v>66</v>
      </c>
      <c r="B523" s="237">
        <f t="shared" si="49"/>
        <v>0</v>
      </c>
      <c r="C523" s="237">
        <f t="shared" si="49"/>
        <v>0</v>
      </c>
      <c r="D523" s="237">
        <f t="shared" si="49"/>
        <v>0</v>
      </c>
      <c r="E523" s="286"/>
      <c r="F523" s="49"/>
    </row>
    <row r="524" spans="1:6" s="20" customFormat="1" ht="13.5" customHeight="1">
      <c r="A524" s="24" t="s">
        <v>67</v>
      </c>
      <c r="B524" s="237">
        <f t="shared" si="49"/>
        <v>5000000</v>
      </c>
      <c r="C524" s="237">
        <f t="shared" si="49"/>
        <v>5000000</v>
      </c>
      <c r="D524" s="237">
        <f t="shared" si="49"/>
        <v>4425000</v>
      </c>
      <c r="E524" s="286">
        <f t="shared" si="35"/>
        <v>0.88500000000000001</v>
      </c>
      <c r="F524" s="49"/>
    </row>
    <row r="525" spans="1:6" ht="13.5" customHeight="1">
      <c r="A525" s="24" t="s">
        <v>68</v>
      </c>
      <c r="B525" s="237">
        <f t="shared" si="49"/>
        <v>0</v>
      </c>
      <c r="C525" s="237">
        <f t="shared" si="49"/>
        <v>3131124</v>
      </c>
      <c r="D525" s="237">
        <f t="shared" si="49"/>
        <v>2436946</v>
      </c>
      <c r="E525" s="286">
        <f t="shared" si="35"/>
        <v>0.77829750594355251</v>
      </c>
      <c r="F525" s="34"/>
    </row>
    <row r="526" spans="1:6" ht="13.5" customHeight="1">
      <c r="A526" s="24" t="s">
        <v>69</v>
      </c>
      <c r="B526" s="237">
        <f t="shared" si="49"/>
        <v>5000000</v>
      </c>
      <c r="C526" s="237">
        <f t="shared" si="49"/>
        <v>5000000</v>
      </c>
      <c r="D526" s="237">
        <f t="shared" si="49"/>
        <v>4425000</v>
      </c>
      <c r="E526" s="286">
        <f t="shared" si="35"/>
        <v>0.88500000000000001</v>
      </c>
      <c r="F526" s="34"/>
    </row>
    <row r="527" spans="1:6" ht="13.5" customHeight="1">
      <c r="A527" s="12" t="s">
        <v>327</v>
      </c>
      <c r="B527" s="237">
        <f t="shared" ref="B527:D529" si="50">B486+B446+B404+B364</f>
        <v>0</v>
      </c>
      <c r="C527" s="237">
        <f t="shared" si="50"/>
        <v>0</v>
      </c>
      <c r="D527" s="237">
        <f t="shared" si="50"/>
        <v>1663789010</v>
      </c>
      <c r="E527" s="286"/>
      <c r="F527" s="34"/>
    </row>
    <row r="528" spans="1:6" ht="13.5" customHeight="1">
      <c r="A528" s="12" t="s">
        <v>70</v>
      </c>
      <c r="B528" s="237">
        <f t="shared" si="50"/>
        <v>744761993</v>
      </c>
      <c r="C528" s="237">
        <f t="shared" si="50"/>
        <v>752611212</v>
      </c>
      <c r="D528" s="237">
        <f t="shared" si="50"/>
        <v>344763643</v>
      </c>
      <c r="E528" s="286">
        <f t="shared" si="35"/>
        <v>0.45808996398528273</v>
      </c>
      <c r="F528" s="34"/>
    </row>
    <row r="529" spans="1:6" ht="13.5" customHeight="1">
      <c r="A529" s="18" t="s">
        <v>71</v>
      </c>
      <c r="B529" s="237">
        <f t="shared" si="50"/>
        <v>5270488810</v>
      </c>
      <c r="C529" s="237">
        <f t="shared" si="50"/>
        <v>6901182819</v>
      </c>
      <c r="D529" s="237">
        <f t="shared" si="50"/>
        <v>7657668933</v>
      </c>
      <c r="E529" s="286">
        <f t="shared" si="35"/>
        <v>1.1096168778368367</v>
      </c>
      <c r="F529" s="34"/>
    </row>
    <row r="530" spans="1:6" ht="13.5" customHeight="1">
      <c r="B530" s="238"/>
      <c r="C530" s="238"/>
      <c r="D530" s="238"/>
      <c r="E530" s="287"/>
      <c r="F530" s="34"/>
    </row>
  </sheetData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>&amp;C&amp;"Arial CE,Félkövér"&amp;12 2. KIADÁSOK alakulása kiemelt előirányzatonként  &amp;Radatok Ft-ban</oddHeader>
    <oddFooter>&amp;C&amp;Z&amp;F</oddFooter>
  </headerFooter>
  <colBreaks count="1" manualBreakCount="1">
    <brk id="5" max="6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R529"/>
  <sheetViews>
    <sheetView view="pageLayout" topLeftCell="G52" zoomScale="83" zoomScaleSheetLayoutView="64" zoomScalePageLayoutView="83" workbookViewId="0">
      <selection activeCell="W56" sqref="W56"/>
    </sheetView>
  </sheetViews>
  <sheetFormatPr defaultColWidth="13.109375" defaultRowHeight="13.2"/>
  <cols>
    <col min="1" max="1" width="46.88671875" style="7" customWidth="1"/>
    <col min="2" max="2" width="11.88671875" style="7" customWidth="1"/>
    <col min="3" max="3" width="11.44140625" style="7" customWidth="1"/>
    <col min="4" max="4" width="10.88671875" style="7" customWidth="1"/>
    <col min="5" max="5" width="10.33203125" style="7" customWidth="1"/>
    <col min="6" max="6" width="11.44140625" style="7" customWidth="1"/>
    <col min="7" max="7" width="10.5546875" style="7" customWidth="1"/>
    <col min="8" max="8" width="11.109375" style="7" customWidth="1"/>
    <col min="9" max="9" width="12" style="7" customWidth="1"/>
    <col min="10" max="10" width="12.44140625" style="7" customWidth="1"/>
    <col min="11" max="11" width="10.44140625" style="7" customWidth="1"/>
    <col min="12" max="12" width="10.5546875" style="7" customWidth="1"/>
    <col min="13" max="13" width="10.88671875" style="7" customWidth="1"/>
    <col min="14" max="14" width="11.5546875" style="7" customWidth="1"/>
    <col min="15" max="15" width="11" style="7" customWidth="1"/>
    <col min="16" max="16" width="11.109375" style="7" customWidth="1"/>
    <col min="17" max="17" width="11.88671875" style="7" customWidth="1"/>
    <col min="18" max="18" width="12.77734375" style="7" customWidth="1"/>
    <col min="19" max="19" width="12.5546875" style="7" customWidth="1"/>
    <col min="20" max="20" width="11.88671875" style="7" customWidth="1"/>
    <col min="21" max="21" width="14.33203125" style="7" customWidth="1"/>
    <col min="22" max="22" width="15.44140625" style="7" customWidth="1"/>
    <col min="23" max="23" width="9.77734375" style="7" customWidth="1"/>
    <col min="24" max="16384" width="13.109375" style="7"/>
  </cols>
  <sheetData>
    <row r="1" spans="1:44" s="4" customFormat="1" ht="15.9" customHeight="1">
      <c r="A1" s="417" t="s">
        <v>0</v>
      </c>
      <c r="B1" s="414" t="s">
        <v>3</v>
      </c>
      <c r="C1" s="418"/>
      <c r="D1" s="418"/>
      <c r="E1" s="414" t="s">
        <v>21</v>
      </c>
      <c r="F1" s="418"/>
      <c r="G1" s="418"/>
      <c r="H1" s="414" t="s">
        <v>2</v>
      </c>
      <c r="I1" s="415"/>
      <c r="J1" s="415"/>
      <c r="K1" s="414" t="s">
        <v>4</v>
      </c>
      <c r="L1" s="415"/>
      <c r="M1" s="415"/>
      <c r="N1" s="414" t="s">
        <v>5</v>
      </c>
      <c r="O1" s="415"/>
      <c r="P1" s="415"/>
      <c r="Q1" s="414" t="s">
        <v>6</v>
      </c>
      <c r="R1" s="415"/>
      <c r="S1" s="415"/>
      <c r="T1" s="414" t="s">
        <v>1</v>
      </c>
      <c r="U1" s="415"/>
      <c r="V1" s="415"/>
      <c r="W1" s="416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4" s="4" customFormat="1" ht="30" customHeight="1">
      <c r="A2" s="417"/>
      <c r="B2" s="244" t="s">
        <v>296</v>
      </c>
      <c r="C2" s="245" t="s">
        <v>297</v>
      </c>
      <c r="D2" s="245" t="s">
        <v>118</v>
      </c>
      <c r="E2" s="244" t="s">
        <v>296</v>
      </c>
      <c r="F2" s="245" t="s">
        <v>297</v>
      </c>
      <c r="G2" s="245" t="s">
        <v>118</v>
      </c>
      <c r="H2" s="244" t="s">
        <v>296</v>
      </c>
      <c r="I2" s="245" t="s">
        <v>297</v>
      </c>
      <c r="J2" s="245" t="s">
        <v>118</v>
      </c>
      <c r="K2" s="244" t="s">
        <v>296</v>
      </c>
      <c r="L2" s="245" t="s">
        <v>297</v>
      </c>
      <c r="M2" s="245" t="s">
        <v>118</v>
      </c>
      <c r="N2" s="244" t="s">
        <v>296</v>
      </c>
      <c r="O2" s="245" t="s">
        <v>297</v>
      </c>
      <c r="P2" s="245" t="s">
        <v>118</v>
      </c>
      <c r="Q2" s="244" t="s">
        <v>296</v>
      </c>
      <c r="R2" s="245" t="s">
        <v>297</v>
      </c>
      <c r="S2" s="245" t="s">
        <v>118</v>
      </c>
      <c r="T2" s="244" t="s">
        <v>296</v>
      </c>
      <c r="U2" s="245" t="s">
        <v>297</v>
      </c>
      <c r="V2" s="245" t="s">
        <v>118</v>
      </c>
      <c r="W2" s="244" t="s">
        <v>102</v>
      </c>
      <c r="X2" s="2"/>
      <c r="Y2" s="2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44" s="5" customFormat="1" ht="15.9" customHeight="1">
      <c r="A3" s="127">
        <v>1</v>
      </c>
      <c r="B3" s="127">
        <v>2</v>
      </c>
      <c r="C3" s="127">
        <v>3</v>
      </c>
      <c r="D3" s="127">
        <v>4</v>
      </c>
      <c r="E3" s="127">
        <v>5</v>
      </c>
      <c r="F3" s="127">
        <v>6</v>
      </c>
      <c r="G3" s="127">
        <v>7</v>
      </c>
      <c r="H3" s="127">
        <v>8</v>
      </c>
      <c r="I3" s="127">
        <v>9</v>
      </c>
      <c r="J3" s="127">
        <v>10</v>
      </c>
      <c r="K3" s="127">
        <v>11</v>
      </c>
      <c r="L3" s="127">
        <v>12</v>
      </c>
      <c r="M3" s="127">
        <v>13</v>
      </c>
      <c r="N3" s="127">
        <v>14</v>
      </c>
      <c r="O3" s="127">
        <v>15</v>
      </c>
      <c r="P3" s="127">
        <v>16</v>
      </c>
      <c r="Q3" s="127">
        <v>17</v>
      </c>
      <c r="R3" s="127">
        <v>18</v>
      </c>
      <c r="S3" s="127">
        <v>19</v>
      </c>
      <c r="T3" s="127">
        <v>20</v>
      </c>
      <c r="U3" s="127">
        <v>21</v>
      </c>
      <c r="V3" s="127">
        <v>22</v>
      </c>
      <c r="W3" s="127">
        <v>23</v>
      </c>
    </row>
    <row r="4" spans="1:44" s="1" customFormat="1" ht="15.9" customHeight="1">
      <c r="A4" s="128" t="s">
        <v>22</v>
      </c>
      <c r="B4" s="129">
        <v>175635978</v>
      </c>
      <c r="C4" s="129">
        <v>186618599</v>
      </c>
      <c r="D4" s="130">
        <v>183032433</v>
      </c>
      <c r="E4" s="129">
        <v>22832706</v>
      </c>
      <c r="F4" s="129">
        <v>24767447</v>
      </c>
      <c r="G4" s="129">
        <v>24696180</v>
      </c>
      <c r="H4" s="129">
        <v>384088000</v>
      </c>
      <c r="I4" s="129">
        <v>386474940</v>
      </c>
      <c r="J4" s="129">
        <v>341073643</v>
      </c>
      <c r="K4" s="129"/>
      <c r="L4" s="129"/>
      <c r="M4" s="129"/>
      <c r="N4" s="129"/>
      <c r="O4" s="129"/>
      <c r="P4" s="129"/>
      <c r="Q4" s="131">
        <v>0</v>
      </c>
      <c r="R4" s="129">
        <v>11311975</v>
      </c>
      <c r="S4" s="129">
        <v>11311975</v>
      </c>
      <c r="T4" s="132">
        <f t="shared" ref="T4:V11" si="0">SUM(B4+E4+H4+K4+N4+Q4)</f>
        <v>582556684</v>
      </c>
      <c r="U4" s="132">
        <f t="shared" si="0"/>
        <v>609172961</v>
      </c>
      <c r="V4" s="132">
        <f t="shared" si="0"/>
        <v>560114231</v>
      </c>
      <c r="W4" s="246">
        <f>SUM(V4/U4*100)</f>
        <v>91.946666523171572</v>
      </c>
    </row>
    <row r="5" spans="1:44" s="1" customFormat="1" ht="15.9" customHeight="1">
      <c r="A5" s="128" t="s">
        <v>23</v>
      </c>
      <c r="B5" s="129">
        <v>222949895</v>
      </c>
      <c r="C5" s="129">
        <v>231856773</v>
      </c>
      <c r="D5" s="129">
        <v>231353894</v>
      </c>
      <c r="E5" s="129">
        <v>28983486</v>
      </c>
      <c r="F5" s="129">
        <v>31335842</v>
      </c>
      <c r="G5" s="129">
        <v>31328302</v>
      </c>
      <c r="H5" s="129">
        <v>171393000</v>
      </c>
      <c r="I5" s="129">
        <v>213761373</v>
      </c>
      <c r="J5" s="129">
        <v>201049130</v>
      </c>
      <c r="K5" s="129"/>
      <c r="L5" s="129"/>
      <c r="M5" s="129"/>
      <c r="N5" s="129"/>
      <c r="O5" s="129"/>
      <c r="P5" s="129"/>
      <c r="Q5" s="129"/>
      <c r="R5" s="129">
        <v>33652466</v>
      </c>
      <c r="S5" s="129">
        <v>29917529</v>
      </c>
      <c r="T5" s="132">
        <f t="shared" si="0"/>
        <v>423326381</v>
      </c>
      <c r="U5" s="132">
        <f t="shared" si="0"/>
        <v>510606454</v>
      </c>
      <c r="V5" s="132">
        <f t="shared" si="0"/>
        <v>493648855</v>
      </c>
      <c r="W5" s="246">
        <f t="shared" ref="W5:W60" si="1">SUM(V5/U5*100)</f>
        <v>96.678929757515363</v>
      </c>
    </row>
    <row r="6" spans="1:44" s="1" customFormat="1" ht="15" customHeight="1">
      <c r="A6" s="128" t="s">
        <v>24</v>
      </c>
      <c r="B6" s="129">
        <v>364104896</v>
      </c>
      <c r="C6" s="129">
        <v>400813243</v>
      </c>
      <c r="D6" s="129">
        <v>388343356</v>
      </c>
      <c r="E6" s="129">
        <v>47255083</v>
      </c>
      <c r="F6" s="129">
        <v>52305583</v>
      </c>
      <c r="G6" s="129">
        <v>51808110</v>
      </c>
      <c r="H6" s="129">
        <v>73004000</v>
      </c>
      <c r="I6" s="129">
        <v>60450515</v>
      </c>
      <c r="J6" s="129">
        <v>54705717</v>
      </c>
      <c r="K6" s="129"/>
      <c r="L6" s="129"/>
      <c r="M6" s="129"/>
      <c r="N6" s="129"/>
      <c r="O6" s="129"/>
      <c r="P6" s="129"/>
      <c r="Q6" s="129"/>
      <c r="R6" s="129">
        <v>20031674</v>
      </c>
      <c r="S6" s="129">
        <v>20031674</v>
      </c>
      <c r="T6" s="132">
        <f t="shared" si="0"/>
        <v>484363979</v>
      </c>
      <c r="U6" s="132">
        <f t="shared" si="0"/>
        <v>533601015</v>
      </c>
      <c r="V6" s="132">
        <f t="shared" si="0"/>
        <v>514888857</v>
      </c>
      <c r="W6" s="246">
        <f t="shared" si="1"/>
        <v>96.493230433604026</v>
      </c>
    </row>
    <row r="7" spans="1:44" s="1" customFormat="1" ht="15.9" customHeight="1">
      <c r="A7" s="128" t="s">
        <v>194</v>
      </c>
      <c r="B7" s="129">
        <v>51633443</v>
      </c>
      <c r="C7" s="129">
        <v>56700673</v>
      </c>
      <c r="D7" s="129">
        <v>56476582</v>
      </c>
      <c r="E7" s="129">
        <v>6712348</v>
      </c>
      <c r="F7" s="129">
        <v>7263998</v>
      </c>
      <c r="G7" s="129">
        <v>7249432</v>
      </c>
      <c r="H7" s="129">
        <v>29643000</v>
      </c>
      <c r="I7" s="129">
        <v>79886913</v>
      </c>
      <c r="J7" s="129">
        <v>36296770</v>
      </c>
      <c r="K7" s="129"/>
      <c r="L7" s="129">
        <v>20292000</v>
      </c>
      <c r="M7" s="129">
        <v>16120000</v>
      </c>
      <c r="N7" s="129"/>
      <c r="O7" s="129"/>
      <c r="P7" s="129"/>
      <c r="Q7" s="129"/>
      <c r="R7" s="129">
        <v>62910228</v>
      </c>
      <c r="S7" s="129">
        <v>11705458</v>
      </c>
      <c r="T7" s="132">
        <f t="shared" si="0"/>
        <v>87988791</v>
      </c>
      <c r="U7" s="132">
        <f t="shared" si="0"/>
        <v>227053812</v>
      </c>
      <c r="V7" s="132">
        <f t="shared" si="0"/>
        <v>127848242</v>
      </c>
      <c r="W7" s="246">
        <f t="shared" si="1"/>
        <v>56.307463360271612</v>
      </c>
    </row>
    <row r="8" spans="1:44" ht="15.9" customHeight="1">
      <c r="A8" s="6" t="s">
        <v>26</v>
      </c>
      <c r="B8" s="133">
        <v>43717857</v>
      </c>
      <c r="C8" s="133">
        <v>46386298</v>
      </c>
      <c r="D8" s="133">
        <v>45517787</v>
      </c>
      <c r="E8" s="133">
        <v>5683321</v>
      </c>
      <c r="F8" s="133">
        <v>6533836</v>
      </c>
      <c r="G8" s="133">
        <v>6352571</v>
      </c>
      <c r="H8" s="133">
        <v>59844000</v>
      </c>
      <c r="I8" s="133">
        <v>88598155</v>
      </c>
      <c r="J8" s="133">
        <v>75611549</v>
      </c>
      <c r="K8" s="133"/>
      <c r="L8" s="133"/>
      <c r="M8" s="133"/>
      <c r="N8" s="133"/>
      <c r="O8" s="133"/>
      <c r="P8" s="133"/>
      <c r="Q8" s="133"/>
      <c r="R8" s="133">
        <v>34863712</v>
      </c>
      <c r="S8" s="133">
        <v>34018234</v>
      </c>
      <c r="T8" s="132">
        <f t="shared" si="0"/>
        <v>109245178</v>
      </c>
      <c r="U8" s="132">
        <f t="shared" si="0"/>
        <v>176382001</v>
      </c>
      <c r="V8" s="132">
        <f t="shared" si="0"/>
        <v>161500141</v>
      </c>
      <c r="W8" s="246">
        <f t="shared" si="1"/>
        <v>91.562710528496609</v>
      </c>
    </row>
    <row r="9" spans="1:44" ht="15.9" customHeight="1">
      <c r="A9" s="8" t="s">
        <v>27</v>
      </c>
      <c r="B9" s="129">
        <v>11320000</v>
      </c>
      <c r="C9" s="129">
        <v>11938200</v>
      </c>
      <c r="D9" s="129">
        <v>11522270</v>
      </c>
      <c r="E9" s="129">
        <v>1320000</v>
      </c>
      <c r="F9" s="129">
        <v>1468116</v>
      </c>
      <c r="G9" s="129">
        <v>1389144</v>
      </c>
      <c r="H9" s="129">
        <v>12130000</v>
      </c>
      <c r="I9" s="129">
        <v>17100807</v>
      </c>
      <c r="J9" s="129">
        <v>9131196</v>
      </c>
      <c r="K9" s="129">
        <v>0</v>
      </c>
      <c r="L9" s="129">
        <v>4729248</v>
      </c>
      <c r="M9" s="129">
        <v>4729248</v>
      </c>
      <c r="N9" s="129"/>
      <c r="O9" s="129"/>
      <c r="P9" s="129"/>
      <c r="Q9" s="129">
        <v>0</v>
      </c>
      <c r="R9" s="129">
        <v>4754000</v>
      </c>
      <c r="S9" s="129">
        <v>3754000</v>
      </c>
      <c r="T9" s="132">
        <f t="shared" si="0"/>
        <v>24770000</v>
      </c>
      <c r="U9" s="132">
        <f t="shared" si="0"/>
        <v>39990371</v>
      </c>
      <c r="V9" s="132">
        <f t="shared" si="0"/>
        <v>30525858</v>
      </c>
      <c r="W9" s="246">
        <f t="shared" si="1"/>
        <v>76.333020266303606</v>
      </c>
    </row>
    <row r="10" spans="1:44" ht="15.9" customHeight="1">
      <c r="A10" s="8" t="s">
        <v>195</v>
      </c>
      <c r="B10" s="133">
        <v>846707511</v>
      </c>
      <c r="C10" s="133">
        <v>915734746</v>
      </c>
      <c r="D10" s="133">
        <v>899366397</v>
      </c>
      <c r="E10" s="133">
        <v>92462805</v>
      </c>
      <c r="F10" s="133">
        <v>100776284</v>
      </c>
      <c r="G10" s="133">
        <v>99717670</v>
      </c>
      <c r="H10" s="133">
        <v>274104091</v>
      </c>
      <c r="I10" s="133">
        <v>359015803</v>
      </c>
      <c r="J10" s="133">
        <v>357796023</v>
      </c>
      <c r="K10" s="133">
        <v>11996608</v>
      </c>
      <c r="L10" s="133">
        <v>11996608</v>
      </c>
      <c r="M10" s="133">
        <v>11996608</v>
      </c>
      <c r="N10" s="133">
        <v>0</v>
      </c>
      <c r="O10" s="133">
        <v>0</v>
      </c>
      <c r="P10" s="133">
        <v>0</v>
      </c>
      <c r="Q10" s="133">
        <v>0</v>
      </c>
      <c r="R10" s="133">
        <v>34221730</v>
      </c>
      <c r="S10" s="133">
        <v>34221730</v>
      </c>
      <c r="T10" s="132">
        <f t="shared" si="0"/>
        <v>1225271015</v>
      </c>
      <c r="U10" s="132">
        <f t="shared" si="0"/>
        <v>1421745171</v>
      </c>
      <c r="V10" s="132">
        <f t="shared" si="0"/>
        <v>1403098428</v>
      </c>
      <c r="W10" s="246">
        <f t="shared" si="1"/>
        <v>98.688460957677478</v>
      </c>
    </row>
    <row r="11" spans="1:44" ht="27" customHeight="1">
      <c r="A11" s="134" t="s">
        <v>346</v>
      </c>
      <c r="B11" s="133">
        <v>139168031</v>
      </c>
      <c r="C11" s="133">
        <v>177180036</v>
      </c>
      <c r="D11" s="133">
        <v>177180036</v>
      </c>
      <c r="E11" s="133">
        <v>17965483</v>
      </c>
      <c r="F11" s="133">
        <v>23211988</v>
      </c>
      <c r="G11" s="133">
        <v>23097497</v>
      </c>
      <c r="H11" s="133">
        <v>113271072</v>
      </c>
      <c r="I11" s="133">
        <v>121148515</v>
      </c>
      <c r="J11" s="133">
        <v>114497587</v>
      </c>
      <c r="K11" s="133">
        <v>4104000</v>
      </c>
      <c r="L11" s="133">
        <v>4104000</v>
      </c>
      <c r="M11" s="133">
        <v>4104000</v>
      </c>
      <c r="N11" s="133"/>
      <c r="O11" s="133"/>
      <c r="P11" s="133"/>
      <c r="Q11" s="133"/>
      <c r="R11" s="133">
        <v>17273375</v>
      </c>
      <c r="S11" s="133">
        <v>17273375</v>
      </c>
      <c r="T11" s="132">
        <f t="shared" si="0"/>
        <v>274508586</v>
      </c>
      <c r="U11" s="132">
        <f t="shared" si="0"/>
        <v>342917914</v>
      </c>
      <c r="V11" s="132">
        <f t="shared" si="0"/>
        <v>336152495</v>
      </c>
      <c r="W11" s="246">
        <f t="shared" si="1"/>
        <v>98.027102486106926</v>
      </c>
    </row>
    <row r="12" spans="1:44" s="8" customFormat="1" ht="21" customHeight="1">
      <c r="A12" s="8" t="s">
        <v>7</v>
      </c>
      <c r="B12" s="132">
        <f t="shared" ref="B12:V12" si="2">SUM(B4:B11)</f>
        <v>1855237611</v>
      </c>
      <c r="C12" s="132">
        <f t="shared" si="2"/>
        <v>2027228568</v>
      </c>
      <c r="D12" s="132">
        <f t="shared" si="2"/>
        <v>1992792755</v>
      </c>
      <c r="E12" s="132">
        <f t="shared" si="2"/>
        <v>223215232</v>
      </c>
      <c r="F12" s="132">
        <f t="shared" si="2"/>
        <v>247663094</v>
      </c>
      <c r="G12" s="132">
        <f t="shared" si="2"/>
        <v>245638906</v>
      </c>
      <c r="H12" s="132">
        <f t="shared" si="2"/>
        <v>1117477163</v>
      </c>
      <c r="I12" s="132">
        <f t="shared" si="2"/>
        <v>1326437021</v>
      </c>
      <c r="J12" s="132">
        <f t="shared" si="2"/>
        <v>1190161615</v>
      </c>
      <c r="K12" s="132">
        <f t="shared" si="2"/>
        <v>16100608</v>
      </c>
      <c r="L12" s="132">
        <f t="shared" si="2"/>
        <v>41121856</v>
      </c>
      <c r="M12" s="132">
        <f t="shared" si="2"/>
        <v>36949856</v>
      </c>
      <c r="N12" s="132">
        <f t="shared" si="2"/>
        <v>0</v>
      </c>
      <c r="O12" s="132">
        <f t="shared" si="2"/>
        <v>0</v>
      </c>
      <c r="P12" s="132">
        <f t="shared" si="2"/>
        <v>0</v>
      </c>
      <c r="Q12" s="132">
        <f t="shared" si="2"/>
        <v>0</v>
      </c>
      <c r="R12" s="132">
        <f t="shared" si="2"/>
        <v>219019160</v>
      </c>
      <c r="S12" s="132">
        <f t="shared" si="2"/>
        <v>162233975</v>
      </c>
      <c r="T12" s="132">
        <f t="shared" si="2"/>
        <v>3212030614</v>
      </c>
      <c r="U12" s="132">
        <f t="shared" si="2"/>
        <v>3861469699</v>
      </c>
      <c r="V12" s="132">
        <f t="shared" si="2"/>
        <v>3627777107</v>
      </c>
      <c r="W12" s="246">
        <f t="shared" si="1"/>
        <v>93.94809204224704</v>
      </c>
    </row>
    <row r="13" spans="1:44" s="8" customFormat="1" ht="24" customHeight="1">
      <c r="A13" s="135" t="s">
        <v>31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29"/>
      <c r="V13" s="129"/>
      <c r="W13" s="246"/>
    </row>
    <row r="14" spans="1:44" ht="29.25" customHeight="1">
      <c r="A14" s="136" t="s">
        <v>143</v>
      </c>
      <c r="B14" s="133">
        <v>50729300</v>
      </c>
      <c r="C14" s="133">
        <v>51729576</v>
      </c>
      <c r="D14" s="133">
        <v>51729576</v>
      </c>
      <c r="E14" s="133">
        <v>6594810</v>
      </c>
      <c r="F14" s="133">
        <v>6067769</v>
      </c>
      <c r="G14" s="133">
        <v>6067769</v>
      </c>
      <c r="H14" s="133"/>
      <c r="I14" s="133"/>
      <c r="J14" s="133"/>
      <c r="K14" s="133"/>
      <c r="L14" s="133">
        <v>200000</v>
      </c>
      <c r="M14" s="133">
        <v>200000</v>
      </c>
      <c r="N14" s="133"/>
      <c r="O14" s="133"/>
      <c r="P14" s="133"/>
      <c r="Q14" s="133"/>
      <c r="R14" s="133"/>
      <c r="S14" s="133"/>
      <c r="T14" s="132">
        <f>SUM(B14+E14+H14+K14+N14+Q14)</f>
        <v>57324110</v>
      </c>
      <c r="U14" s="132">
        <f>SUM(C14+F14+I14+L14+O14+R14)</f>
        <v>57997345</v>
      </c>
      <c r="V14" s="132">
        <f>SUM(D14+G14+J14+M14+P14+S14)</f>
        <v>57997345</v>
      </c>
      <c r="W14" s="246">
        <f t="shared" si="1"/>
        <v>100</v>
      </c>
    </row>
    <row r="15" spans="1:44" ht="21.75" customHeight="1">
      <c r="A15" s="137" t="s">
        <v>298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2">
        <f>SUM(B15+E15+H15+K15+N15+Q15)</f>
        <v>0</v>
      </c>
      <c r="U15" s="129"/>
      <c r="V15" s="129"/>
      <c r="W15" s="246"/>
    </row>
    <row r="16" spans="1:44" ht="26.25" customHeight="1">
      <c r="A16" s="137" t="s">
        <v>12</v>
      </c>
      <c r="B16" s="133"/>
      <c r="C16" s="133">
        <v>894150</v>
      </c>
      <c r="D16" s="133">
        <v>894150</v>
      </c>
      <c r="E16" s="133"/>
      <c r="F16" s="133">
        <v>55176</v>
      </c>
      <c r="G16" s="133">
        <v>55176</v>
      </c>
      <c r="H16" s="133">
        <v>127057000</v>
      </c>
      <c r="I16" s="133">
        <v>351970362</v>
      </c>
      <c r="J16" s="133">
        <v>242516024</v>
      </c>
      <c r="K16" s="133"/>
      <c r="L16" s="133">
        <v>75034721</v>
      </c>
      <c r="M16" s="133">
        <v>48396760</v>
      </c>
      <c r="N16" s="133"/>
      <c r="O16" s="133"/>
      <c r="P16" s="133"/>
      <c r="Q16" s="133">
        <v>243000000</v>
      </c>
      <c r="R16" s="133">
        <v>442798619</v>
      </c>
      <c r="S16" s="133">
        <v>371943816</v>
      </c>
      <c r="T16" s="132">
        <f>SUM(B16+E16+H16+K16+N16+Q16)</f>
        <v>370057000</v>
      </c>
      <c r="U16" s="132">
        <f t="shared" ref="U16:V51" si="3">SUM(C16+F16+I16+L16+O16+R16)</f>
        <v>870753028</v>
      </c>
      <c r="V16" s="132">
        <f t="shared" si="3"/>
        <v>663805926</v>
      </c>
      <c r="W16" s="246">
        <f t="shared" si="1"/>
        <v>76.233547820634158</v>
      </c>
    </row>
    <row r="17" spans="1:23" ht="30" customHeight="1">
      <c r="A17" s="137" t="s">
        <v>13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>
        <v>1650</v>
      </c>
      <c r="M17" s="133">
        <v>1650</v>
      </c>
      <c r="N17" s="133"/>
      <c r="O17" s="133"/>
      <c r="P17" s="133"/>
      <c r="Q17" s="133"/>
      <c r="R17" s="133"/>
      <c r="S17" s="133"/>
      <c r="T17" s="132">
        <f>SUM(B17+E17+H17+K17+N17+Q17)</f>
        <v>0</v>
      </c>
      <c r="U17" s="132">
        <f t="shared" si="3"/>
        <v>1650</v>
      </c>
      <c r="V17" s="132">
        <f t="shared" si="3"/>
        <v>1650</v>
      </c>
      <c r="W17" s="246">
        <f t="shared" si="1"/>
        <v>100</v>
      </c>
    </row>
    <row r="18" spans="1:23" ht="28.2" customHeight="1">
      <c r="A18" s="289" t="s">
        <v>336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>
        <v>2846244</v>
      </c>
      <c r="M18" s="133">
        <v>2846244</v>
      </c>
      <c r="N18" s="133"/>
      <c r="O18" s="133"/>
      <c r="P18" s="133"/>
      <c r="Q18" s="133"/>
      <c r="R18" s="133"/>
      <c r="S18" s="133"/>
      <c r="T18" s="129">
        <v>0</v>
      </c>
      <c r="U18" s="132">
        <f t="shared" si="3"/>
        <v>2846244</v>
      </c>
      <c r="V18" s="132">
        <f t="shared" si="3"/>
        <v>2846244</v>
      </c>
      <c r="W18" s="246">
        <f t="shared" si="1"/>
        <v>100</v>
      </c>
    </row>
    <row r="19" spans="1:23" ht="23.25" customHeight="1">
      <c r="A19" s="137" t="s">
        <v>32</v>
      </c>
      <c r="B19" s="133"/>
      <c r="C19" s="133">
        <v>28624110</v>
      </c>
      <c r="D19" s="133">
        <v>24657120</v>
      </c>
      <c r="E19" s="133"/>
      <c r="F19" s="133">
        <v>1886585</v>
      </c>
      <c r="G19" s="133">
        <v>1770183</v>
      </c>
      <c r="H19" s="133"/>
      <c r="I19" s="133">
        <v>3228004</v>
      </c>
      <c r="J19" s="133">
        <v>3228004</v>
      </c>
      <c r="K19" s="133"/>
      <c r="L19" s="133"/>
      <c r="M19" s="133"/>
      <c r="N19" s="133"/>
      <c r="O19" s="133"/>
      <c r="P19" s="133"/>
      <c r="Q19" s="133"/>
      <c r="R19" s="133"/>
      <c r="S19" s="133"/>
      <c r="T19" s="132">
        <f t="shared" ref="T19:T51" si="4">SUM(B19+E19+H19+K19+N19+Q19)</f>
        <v>0</v>
      </c>
      <c r="U19" s="132">
        <f t="shared" si="3"/>
        <v>33738699</v>
      </c>
      <c r="V19" s="132">
        <f t="shared" si="3"/>
        <v>29655307</v>
      </c>
      <c r="W19" s="246">
        <f t="shared" si="1"/>
        <v>87.897008121148957</v>
      </c>
    </row>
    <row r="20" spans="1:23" ht="20.25" customHeight="1">
      <c r="A20" s="137" t="s">
        <v>34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>
        <v>10000000</v>
      </c>
      <c r="L20" s="133">
        <v>10000000</v>
      </c>
      <c r="M20" s="133">
        <v>9461258</v>
      </c>
      <c r="N20" s="133"/>
      <c r="O20" s="133"/>
      <c r="P20" s="133"/>
      <c r="Q20" s="133"/>
      <c r="R20" s="133"/>
      <c r="S20" s="133"/>
      <c r="T20" s="132">
        <f t="shared" si="4"/>
        <v>10000000</v>
      </c>
      <c r="U20" s="132">
        <f t="shared" si="3"/>
        <v>10000000</v>
      </c>
      <c r="V20" s="132">
        <f t="shared" si="3"/>
        <v>9461258</v>
      </c>
      <c r="W20" s="246">
        <f t="shared" si="1"/>
        <v>94.612580000000008</v>
      </c>
    </row>
    <row r="21" spans="1:23" ht="20.25" customHeight="1">
      <c r="A21" s="137" t="s">
        <v>14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>
        <v>10000000</v>
      </c>
      <c r="R21" s="133">
        <v>10000000</v>
      </c>
      <c r="S21" s="133">
        <v>8850000</v>
      </c>
      <c r="T21" s="132">
        <f t="shared" si="4"/>
        <v>10000000</v>
      </c>
      <c r="U21" s="132">
        <f t="shared" si="3"/>
        <v>10000000</v>
      </c>
      <c r="V21" s="132">
        <f t="shared" si="3"/>
        <v>8850000</v>
      </c>
      <c r="W21" s="246">
        <f t="shared" si="1"/>
        <v>88.5</v>
      </c>
    </row>
    <row r="22" spans="1:23" ht="19.5" customHeight="1">
      <c r="A22" s="137" t="s">
        <v>15</v>
      </c>
      <c r="B22" s="133"/>
      <c r="C22" s="133"/>
      <c r="D22" s="133"/>
      <c r="E22" s="133"/>
      <c r="F22" s="133"/>
      <c r="G22" s="133"/>
      <c r="H22" s="133">
        <v>185665218</v>
      </c>
      <c r="I22" s="133">
        <v>259359743</v>
      </c>
      <c r="J22" s="133">
        <v>259359743</v>
      </c>
      <c r="K22" s="133"/>
      <c r="L22" s="133"/>
      <c r="M22" s="133"/>
      <c r="N22" s="133"/>
      <c r="O22" s="133"/>
      <c r="P22" s="133"/>
      <c r="Q22" s="133"/>
      <c r="R22" s="133"/>
      <c r="S22" s="133"/>
      <c r="T22" s="132">
        <f t="shared" si="4"/>
        <v>185665218</v>
      </c>
      <c r="U22" s="132">
        <f t="shared" si="3"/>
        <v>259359743</v>
      </c>
      <c r="V22" s="132">
        <f t="shared" si="3"/>
        <v>259359743</v>
      </c>
      <c r="W22" s="246">
        <f t="shared" si="1"/>
        <v>100</v>
      </c>
    </row>
    <row r="23" spans="1:23" ht="21" customHeight="1">
      <c r="A23" s="137" t="s">
        <v>196</v>
      </c>
      <c r="B23" s="133">
        <v>2480412</v>
      </c>
      <c r="C23" s="133">
        <v>4529861</v>
      </c>
      <c r="D23" s="133">
        <v>4529861</v>
      </c>
      <c r="E23" s="133">
        <v>322454</v>
      </c>
      <c r="F23" s="133">
        <v>588884</v>
      </c>
      <c r="G23" s="133">
        <v>588884</v>
      </c>
      <c r="H23" s="133">
        <v>6498634</v>
      </c>
      <c r="I23" s="133">
        <v>11454455</v>
      </c>
      <c r="J23" s="133">
        <v>11061997</v>
      </c>
      <c r="K23" s="133"/>
      <c r="L23" s="133"/>
      <c r="M23" s="133"/>
      <c r="N23" s="133"/>
      <c r="O23" s="133"/>
      <c r="P23" s="133"/>
      <c r="Q23" s="133"/>
      <c r="R23" s="133"/>
      <c r="S23" s="133"/>
      <c r="T23" s="132">
        <f t="shared" si="4"/>
        <v>9301500</v>
      </c>
      <c r="U23" s="132">
        <f t="shared" si="3"/>
        <v>16573200</v>
      </c>
      <c r="V23" s="132">
        <f t="shared" si="3"/>
        <v>16180742</v>
      </c>
      <c r="W23" s="246">
        <f t="shared" si="1"/>
        <v>97.631972099534195</v>
      </c>
    </row>
    <row r="24" spans="1:23" ht="21.75" customHeight="1">
      <c r="A24" s="137" t="s">
        <v>96</v>
      </c>
      <c r="B24" s="133"/>
      <c r="C24" s="133"/>
      <c r="D24" s="133"/>
      <c r="E24" s="133"/>
      <c r="F24" s="133"/>
      <c r="G24" s="133"/>
      <c r="H24" s="133">
        <v>1067000</v>
      </c>
      <c r="I24" s="133">
        <v>1067000</v>
      </c>
      <c r="J24" s="133">
        <v>533502</v>
      </c>
      <c r="K24" s="133"/>
      <c r="L24" s="133"/>
      <c r="M24" s="133"/>
      <c r="N24" s="133"/>
      <c r="O24" s="133"/>
      <c r="P24" s="133"/>
      <c r="Q24" s="133"/>
      <c r="R24" s="133"/>
      <c r="S24" s="133"/>
      <c r="T24" s="132">
        <f t="shared" si="4"/>
        <v>1067000</v>
      </c>
      <c r="U24" s="132">
        <f t="shared" si="3"/>
        <v>1067000</v>
      </c>
      <c r="V24" s="132">
        <f t="shared" si="3"/>
        <v>533502</v>
      </c>
      <c r="W24" s="246">
        <f t="shared" si="1"/>
        <v>50.000187441424558</v>
      </c>
    </row>
    <row r="25" spans="1:23" ht="22.5" customHeight="1">
      <c r="A25" s="137" t="s">
        <v>35</v>
      </c>
      <c r="B25" s="133"/>
      <c r="C25" s="133"/>
      <c r="D25" s="133"/>
      <c r="E25" s="133"/>
      <c r="F25" s="133"/>
      <c r="G25" s="133"/>
      <c r="H25" s="133"/>
      <c r="I25" s="133">
        <v>591320</v>
      </c>
      <c r="J25" s="133">
        <v>591320</v>
      </c>
      <c r="K25" s="133"/>
      <c r="L25" s="133"/>
      <c r="M25" s="133"/>
      <c r="N25" s="133"/>
      <c r="O25" s="133"/>
      <c r="P25" s="133"/>
      <c r="Q25" s="133"/>
      <c r="R25" s="133"/>
      <c r="S25" s="133"/>
      <c r="T25" s="132">
        <f t="shared" si="4"/>
        <v>0</v>
      </c>
      <c r="U25" s="132">
        <f t="shared" si="3"/>
        <v>591320</v>
      </c>
      <c r="V25" s="132">
        <f t="shared" si="3"/>
        <v>591320</v>
      </c>
      <c r="W25" s="246">
        <f t="shared" si="1"/>
        <v>100</v>
      </c>
    </row>
    <row r="26" spans="1:23" ht="25.5" customHeight="1">
      <c r="A26" s="137" t="s">
        <v>16</v>
      </c>
      <c r="B26" s="133"/>
      <c r="C26" s="133"/>
      <c r="D26" s="133"/>
      <c r="E26" s="133"/>
      <c r="F26" s="133"/>
      <c r="G26" s="133"/>
      <c r="H26" s="133"/>
      <c r="I26" s="133"/>
      <c r="J26" s="133">
        <v>100265</v>
      </c>
      <c r="K26" s="133"/>
      <c r="L26" s="133"/>
      <c r="M26" s="133"/>
      <c r="N26" s="133"/>
      <c r="O26" s="133"/>
      <c r="P26" s="133"/>
      <c r="Q26" s="133"/>
      <c r="R26" s="133"/>
      <c r="S26" s="133"/>
      <c r="T26" s="132">
        <f t="shared" si="4"/>
        <v>0</v>
      </c>
      <c r="U26" s="132">
        <f t="shared" si="3"/>
        <v>0</v>
      </c>
      <c r="V26" s="132">
        <f t="shared" si="3"/>
        <v>100265</v>
      </c>
      <c r="W26" s="246"/>
    </row>
    <row r="27" spans="1:23" ht="19.5" customHeight="1">
      <c r="A27" s="137" t="s">
        <v>97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>
        <v>10500000</v>
      </c>
      <c r="L27" s="133">
        <v>26514242</v>
      </c>
      <c r="M27" s="133">
        <v>25930000</v>
      </c>
      <c r="N27" s="133"/>
      <c r="O27" s="133"/>
      <c r="P27" s="133"/>
      <c r="Q27" s="133"/>
      <c r="R27" s="133"/>
      <c r="S27" s="133"/>
      <c r="T27" s="132">
        <f t="shared" si="4"/>
        <v>10500000</v>
      </c>
      <c r="U27" s="132">
        <f t="shared" si="3"/>
        <v>26514242</v>
      </c>
      <c r="V27" s="132">
        <f t="shared" si="3"/>
        <v>25930000</v>
      </c>
      <c r="W27" s="246">
        <f t="shared" si="1"/>
        <v>97.796497444656353</v>
      </c>
    </row>
    <row r="28" spans="1:23" ht="18.75" customHeight="1">
      <c r="A28" s="137" t="s">
        <v>98</v>
      </c>
      <c r="B28" s="133"/>
      <c r="C28" s="133"/>
      <c r="D28" s="133"/>
      <c r="E28" s="133"/>
      <c r="F28" s="133"/>
      <c r="G28" s="133"/>
      <c r="H28" s="133">
        <v>640000</v>
      </c>
      <c r="I28" s="133">
        <v>660000</v>
      </c>
      <c r="J28" s="133">
        <v>660000</v>
      </c>
      <c r="K28" s="133"/>
      <c r="L28" s="133"/>
      <c r="M28" s="133"/>
      <c r="N28" s="133"/>
      <c r="O28" s="133"/>
      <c r="P28" s="133"/>
      <c r="Q28" s="133"/>
      <c r="R28" s="133"/>
      <c r="S28" s="133"/>
      <c r="T28" s="132">
        <f t="shared" si="4"/>
        <v>640000</v>
      </c>
      <c r="U28" s="132">
        <f t="shared" si="3"/>
        <v>660000</v>
      </c>
      <c r="V28" s="132">
        <f t="shared" si="3"/>
        <v>660000</v>
      </c>
      <c r="W28" s="246">
        <f t="shared" si="1"/>
        <v>100</v>
      </c>
    </row>
    <row r="29" spans="1:23" ht="18.75" customHeight="1">
      <c r="A29" s="137" t="s">
        <v>299</v>
      </c>
      <c r="B29" s="133"/>
      <c r="C29" s="133"/>
      <c r="D29" s="133"/>
      <c r="E29" s="133"/>
      <c r="F29" s="133"/>
      <c r="G29" s="133"/>
      <c r="H29" s="133">
        <v>360000</v>
      </c>
      <c r="I29" s="133">
        <v>824338</v>
      </c>
      <c r="J29" s="133">
        <v>824338</v>
      </c>
      <c r="K29" s="133"/>
      <c r="L29" s="133"/>
      <c r="M29" s="133"/>
      <c r="N29" s="133"/>
      <c r="O29" s="133"/>
      <c r="P29" s="133"/>
      <c r="Q29" s="133"/>
      <c r="R29" s="133"/>
      <c r="S29" s="133"/>
      <c r="T29" s="132">
        <f t="shared" si="4"/>
        <v>360000</v>
      </c>
      <c r="U29" s="132">
        <f t="shared" si="3"/>
        <v>824338</v>
      </c>
      <c r="V29" s="132">
        <f t="shared" si="3"/>
        <v>824338</v>
      </c>
      <c r="W29" s="246">
        <f t="shared" si="1"/>
        <v>100</v>
      </c>
    </row>
    <row r="30" spans="1:23" ht="28.5" customHeight="1">
      <c r="A30" s="137" t="s">
        <v>17</v>
      </c>
      <c r="B30" s="133">
        <v>456184</v>
      </c>
      <c r="C30" s="133">
        <v>3584011</v>
      </c>
      <c r="D30" s="133">
        <v>2740422</v>
      </c>
      <c r="E30" s="133">
        <v>59304</v>
      </c>
      <c r="F30" s="133">
        <v>535039</v>
      </c>
      <c r="G30" s="133">
        <v>445478</v>
      </c>
      <c r="H30" s="133">
        <v>2938280</v>
      </c>
      <c r="I30" s="133">
        <v>21378481</v>
      </c>
      <c r="J30" s="133">
        <v>19650402</v>
      </c>
      <c r="K30" s="133"/>
      <c r="L30" s="133"/>
      <c r="M30" s="133"/>
      <c r="N30" s="133"/>
      <c r="O30" s="133"/>
      <c r="P30" s="133"/>
      <c r="Q30" s="133"/>
      <c r="R30" s="133"/>
      <c r="S30" s="133"/>
      <c r="T30" s="132">
        <f t="shared" si="4"/>
        <v>3453768</v>
      </c>
      <c r="U30" s="132">
        <f t="shared" si="3"/>
        <v>25497531</v>
      </c>
      <c r="V30" s="132">
        <f t="shared" si="3"/>
        <v>22836302</v>
      </c>
      <c r="W30" s="246">
        <f t="shared" si="1"/>
        <v>89.562797276332361</v>
      </c>
    </row>
    <row r="31" spans="1:23" ht="18" customHeight="1">
      <c r="A31" s="137" t="s">
        <v>29</v>
      </c>
      <c r="B31" s="133"/>
      <c r="C31" s="133"/>
      <c r="D31" s="133"/>
      <c r="E31" s="133"/>
      <c r="F31" s="133"/>
      <c r="G31" s="133"/>
      <c r="H31" s="133">
        <v>3000000</v>
      </c>
      <c r="I31" s="133">
        <v>6262717</v>
      </c>
      <c r="J31" s="133">
        <v>6262717</v>
      </c>
      <c r="K31" s="133"/>
      <c r="L31" s="133"/>
      <c r="M31" s="133"/>
      <c r="N31" s="133"/>
      <c r="O31" s="133"/>
      <c r="P31" s="133"/>
      <c r="Q31" s="133"/>
      <c r="R31" s="133"/>
      <c r="S31" s="133"/>
      <c r="T31" s="132">
        <f t="shared" si="4"/>
        <v>3000000</v>
      </c>
      <c r="U31" s="132">
        <f t="shared" si="3"/>
        <v>6262717</v>
      </c>
      <c r="V31" s="132">
        <f t="shared" si="3"/>
        <v>6262717</v>
      </c>
      <c r="W31" s="246">
        <f t="shared" si="1"/>
        <v>100</v>
      </c>
    </row>
    <row r="32" spans="1:23" ht="20.25" customHeight="1">
      <c r="A32" s="137" t="s">
        <v>18</v>
      </c>
      <c r="B32" s="133"/>
      <c r="C32" s="133"/>
      <c r="D32" s="133"/>
      <c r="E32" s="133"/>
      <c r="F32" s="133"/>
      <c r="G32" s="133"/>
      <c r="H32" s="133"/>
      <c r="I32" s="133"/>
      <c r="J32" s="133"/>
      <c r="K32" s="133">
        <v>38986540</v>
      </c>
      <c r="L32" s="133">
        <v>13737010</v>
      </c>
      <c r="M32" s="133">
        <v>9193860</v>
      </c>
      <c r="N32" s="133"/>
      <c r="O32" s="133"/>
      <c r="P32" s="133"/>
      <c r="Q32" s="133"/>
      <c r="R32" s="133"/>
      <c r="S32" s="133"/>
      <c r="T32" s="132">
        <f t="shared" si="4"/>
        <v>38986540</v>
      </c>
      <c r="U32" s="132">
        <f t="shared" si="3"/>
        <v>13737010</v>
      </c>
      <c r="V32" s="132">
        <f t="shared" si="3"/>
        <v>9193860</v>
      </c>
      <c r="W32" s="246">
        <f t="shared" si="1"/>
        <v>66.927664753829248</v>
      </c>
    </row>
    <row r="33" spans="1:23" ht="26.25" customHeight="1">
      <c r="A33" s="137" t="s">
        <v>30</v>
      </c>
      <c r="B33" s="133"/>
      <c r="C33" s="133"/>
      <c r="D33" s="133"/>
      <c r="E33" s="133"/>
      <c r="F33" s="133"/>
      <c r="G33" s="133"/>
      <c r="H33" s="133">
        <v>120000</v>
      </c>
      <c r="I33" s="133">
        <v>409675</v>
      </c>
      <c r="J33" s="133">
        <v>31750</v>
      </c>
      <c r="K33" s="133"/>
      <c r="L33" s="133"/>
      <c r="M33" s="133"/>
      <c r="N33" s="133"/>
      <c r="O33" s="133"/>
      <c r="P33" s="133"/>
      <c r="Q33" s="133"/>
      <c r="R33" s="133"/>
      <c r="S33" s="133"/>
      <c r="T33" s="132">
        <f t="shared" si="4"/>
        <v>120000</v>
      </c>
      <c r="U33" s="132">
        <f t="shared" si="3"/>
        <v>409675</v>
      </c>
      <c r="V33" s="132">
        <f t="shared" si="3"/>
        <v>31750</v>
      </c>
      <c r="W33" s="246">
        <f t="shared" si="1"/>
        <v>7.7500457679868182</v>
      </c>
    </row>
    <row r="34" spans="1:23" ht="21" customHeight="1">
      <c r="A34" s="137" t="s">
        <v>36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>
        <v>21000000</v>
      </c>
      <c r="L34" s="133">
        <v>41693336</v>
      </c>
      <c r="M34" s="133">
        <v>41693336</v>
      </c>
      <c r="N34" s="133"/>
      <c r="O34" s="133"/>
      <c r="P34" s="133"/>
      <c r="Q34" s="133"/>
      <c r="R34" s="133"/>
      <c r="S34" s="133"/>
      <c r="T34" s="132">
        <f t="shared" si="4"/>
        <v>21000000</v>
      </c>
      <c r="U34" s="132">
        <f t="shared" si="3"/>
        <v>41693336</v>
      </c>
      <c r="V34" s="132">
        <f t="shared" si="3"/>
        <v>41693336</v>
      </c>
      <c r="W34" s="246">
        <f t="shared" si="1"/>
        <v>100</v>
      </c>
    </row>
    <row r="35" spans="1:23" ht="21" customHeight="1">
      <c r="A35" s="137" t="s">
        <v>197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2">
        <f t="shared" si="4"/>
        <v>0</v>
      </c>
      <c r="U35" s="132">
        <f t="shared" si="3"/>
        <v>0</v>
      </c>
      <c r="V35" s="132">
        <f t="shared" si="3"/>
        <v>0</v>
      </c>
      <c r="W35" s="246"/>
    </row>
    <row r="36" spans="1:23" ht="20.25" customHeight="1">
      <c r="A36" s="137" t="s">
        <v>82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2">
        <f t="shared" si="4"/>
        <v>0</v>
      </c>
      <c r="U36" s="132">
        <f t="shared" si="3"/>
        <v>0</v>
      </c>
      <c r="V36" s="132">
        <f t="shared" si="3"/>
        <v>0</v>
      </c>
      <c r="W36" s="246"/>
    </row>
    <row r="37" spans="1:23" ht="27" customHeight="1">
      <c r="A37" s="137" t="s">
        <v>84</v>
      </c>
      <c r="B37" s="133"/>
      <c r="C37" s="133"/>
      <c r="D37" s="133"/>
      <c r="E37" s="133"/>
      <c r="F37" s="133"/>
      <c r="G37" s="133"/>
      <c r="H37" s="133">
        <v>1100000</v>
      </c>
      <c r="I37" s="133">
        <v>1100000</v>
      </c>
      <c r="J37" s="133"/>
      <c r="K37" s="133">
        <v>1000000</v>
      </c>
      <c r="L37" s="133">
        <v>1000000</v>
      </c>
      <c r="M37" s="133">
        <v>600000</v>
      </c>
      <c r="N37" s="133"/>
      <c r="O37" s="133"/>
      <c r="P37" s="133"/>
      <c r="Q37" s="133"/>
      <c r="R37" s="133"/>
      <c r="S37" s="133"/>
      <c r="T37" s="132">
        <f t="shared" si="4"/>
        <v>2100000</v>
      </c>
      <c r="U37" s="132">
        <f t="shared" si="3"/>
        <v>2100000</v>
      </c>
      <c r="V37" s="132">
        <f t="shared" si="3"/>
        <v>600000</v>
      </c>
      <c r="W37" s="246">
        <f t="shared" si="1"/>
        <v>28.571428571428569</v>
      </c>
    </row>
    <row r="38" spans="1:23" ht="18.75" customHeight="1">
      <c r="A38" s="137" t="s">
        <v>198</v>
      </c>
      <c r="B38" s="133"/>
      <c r="C38" s="133"/>
      <c r="D38" s="133"/>
      <c r="E38" s="133"/>
      <c r="F38" s="133"/>
      <c r="G38" s="133"/>
      <c r="H38" s="133"/>
      <c r="I38" s="133">
        <v>19050</v>
      </c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2">
        <f t="shared" si="4"/>
        <v>0</v>
      </c>
      <c r="U38" s="132">
        <f t="shared" si="3"/>
        <v>19050</v>
      </c>
      <c r="V38" s="132">
        <f t="shared" si="3"/>
        <v>0</v>
      </c>
      <c r="W38" s="246">
        <f t="shared" si="1"/>
        <v>0</v>
      </c>
    </row>
    <row r="39" spans="1:23" ht="27" customHeight="1">
      <c r="A39" s="137" t="s">
        <v>300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2">
        <f t="shared" si="4"/>
        <v>0</v>
      </c>
      <c r="U39" s="132">
        <f t="shared" si="3"/>
        <v>0</v>
      </c>
      <c r="V39" s="132">
        <f t="shared" si="3"/>
        <v>0</v>
      </c>
      <c r="W39" s="246"/>
    </row>
    <row r="40" spans="1:23" ht="21.75" customHeight="1">
      <c r="A40" s="137" t="s">
        <v>199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2">
        <f t="shared" si="4"/>
        <v>0</v>
      </c>
      <c r="U40" s="132">
        <f t="shared" si="3"/>
        <v>0</v>
      </c>
      <c r="V40" s="132">
        <f t="shared" si="3"/>
        <v>0</v>
      </c>
      <c r="W40" s="246"/>
    </row>
    <row r="41" spans="1:23" ht="26.25" customHeight="1">
      <c r="A41" s="137" t="s">
        <v>19</v>
      </c>
      <c r="B41" s="133"/>
      <c r="C41" s="133"/>
      <c r="D41" s="133"/>
      <c r="E41" s="133"/>
      <c r="F41" s="133"/>
      <c r="G41" s="133"/>
      <c r="H41" s="133"/>
      <c r="I41" s="133">
        <v>10064850</v>
      </c>
      <c r="J41" s="133">
        <v>10141050</v>
      </c>
      <c r="K41" s="133">
        <v>500000</v>
      </c>
      <c r="L41" s="133">
        <v>700000</v>
      </c>
      <c r="M41" s="133">
        <v>700000</v>
      </c>
      <c r="N41" s="133">
        <v>44800000</v>
      </c>
      <c r="O41" s="133">
        <v>37946754</v>
      </c>
      <c r="P41" s="133">
        <v>37946754</v>
      </c>
      <c r="Q41" s="133"/>
      <c r="R41" s="133"/>
      <c r="S41" s="133"/>
      <c r="T41" s="132">
        <f t="shared" si="4"/>
        <v>45300000</v>
      </c>
      <c r="U41" s="132">
        <f t="shared" si="3"/>
        <v>48711604</v>
      </c>
      <c r="V41" s="132">
        <f t="shared" si="3"/>
        <v>48787804</v>
      </c>
      <c r="W41" s="246">
        <f t="shared" si="1"/>
        <v>100.15643089888809</v>
      </c>
    </row>
    <row r="42" spans="1:23" ht="20.25" customHeight="1">
      <c r="A42" s="137" t="s">
        <v>92</v>
      </c>
      <c r="B42" s="133"/>
      <c r="C42" s="133"/>
      <c r="D42" s="133"/>
      <c r="E42" s="133"/>
      <c r="F42" s="133"/>
      <c r="G42" s="133"/>
      <c r="H42" s="133"/>
      <c r="I42" s="133"/>
      <c r="J42" s="133"/>
      <c r="K42" s="133">
        <v>80000000</v>
      </c>
      <c r="L42" s="133">
        <v>306432888</v>
      </c>
      <c r="M42" s="133">
        <v>306432888</v>
      </c>
      <c r="N42" s="133"/>
      <c r="O42" s="133"/>
      <c r="P42" s="133"/>
      <c r="Q42" s="133"/>
      <c r="R42" s="133"/>
      <c r="S42" s="133"/>
      <c r="T42" s="132">
        <f t="shared" si="4"/>
        <v>80000000</v>
      </c>
      <c r="U42" s="132">
        <f t="shared" si="3"/>
        <v>306432888</v>
      </c>
      <c r="V42" s="132">
        <f t="shared" si="3"/>
        <v>306432888</v>
      </c>
      <c r="W42" s="246">
        <f t="shared" si="1"/>
        <v>100</v>
      </c>
    </row>
    <row r="43" spans="1:23" ht="26.25" customHeight="1">
      <c r="A43" s="137" t="s">
        <v>85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>
        <v>45607867</v>
      </c>
      <c r="L43" s="133">
        <v>17327610</v>
      </c>
      <c r="M43" s="133">
        <v>17327610</v>
      </c>
      <c r="N43" s="133"/>
      <c r="O43" s="133"/>
      <c r="P43" s="133"/>
      <c r="Q43" s="133"/>
      <c r="R43" s="133"/>
      <c r="S43" s="133"/>
      <c r="T43" s="132">
        <f t="shared" si="4"/>
        <v>45607867</v>
      </c>
      <c r="U43" s="132">
        <f t="shared" si="3"/>
        <v>17327610</v>
      </c>
      <c r="V43" s="132">
        <f t="shared" si="3"/>
        <v>17327610</v>
      </c>
      <c r="W43" s="246">
        <f t="shared" si="1"/>
        <v>100</v>
      </c>
    </row>
    <row r="44" spans="1:23" ht="18" customHeight="1">
      <c r="A44" s="137" t="s">
        <v>301</v>
      </c>
      <c r="B44" s="133"/>
      <c r="C44" s="133"/>
      <c r="D44" s="133"/>
      <c r="E44" s="133"/>
      <c r="F44" s="133"/>
      <c r="G44" s="133"/>
      <c r="H44" s="133"/>
      <c r="I44" s="133"/>
      <c r="J44" s="133"/>
      <c r="K44" s="133">
        <v>5000000</v>
      </c>
      <c r="L44" s="133"/>
      <c r="M44" s="133"/>
      <c r="N44" s="133"/>
      <c r="O44" s="133"/>
      <c r="P44" s="133"/>
      <c r="Q44" s="133"/>
      <c r="R44" s="133"/>
      <c r="S44" s="133"/>
      <c r="T44" s="132">
        <f t="shared" si="4"/>
        <v>5000000</v>
      </c>
      <c r="U44" s="132">
        <f t="shared" si="3"/>
        <v>0</v>
      </c>
      <c r="V44" s="132">
        <f t="shared" si="3"/>
        <v>0</v>
      </c>
      <c r="W44" s="246"/>
    </row>
    <row r="45" spans="1:23" ht="21" customHeight="1">
      <c r="A45" s="137" t="s">
        <v>200</v>
      </c>
      <c r="B45" s="133"/>
      <c r="C45" s="133"/>
      <c r="D45" s="133"/>
      <c r="E45" s="133"/>
      <c r="F45" s="133"/>
      <c r="G45" s="133"/>
      <c r="H45" s="133">
        <v>59484025</v>
      </c>
      <c r="I45" s="133">
        <v>59484025</v>
      </c>
      <c r="J45" s="133">
        <v>59484025</v>
      </c>
      <c r="K45" s="133"/>
      <c r="L45" s="133"/>
      <c r="M45" s="133"/>
      <c r="N45" s="133"/>
      <c r="O45" s="133"/>
      <c r="P45" s="133"/>
      <c r="Q45" s="133"/>
      <c r="R45" s="133"/>
      <c r="S45" s="133"/>
      <c r="T45" s="132">
        <f t="shared" si="4"/>
        <v>59484025</v>
      </c>
      <c r="U45" s="132">
        <f t="shared" si="3"/>
        <v>59484025</v>
      </c>
      <c r="V45" s="132">
        <f t="shared" si="3"/>
        <v>59484025</v>
      </c>
      <c r="W45" s="246">
        <f t="shared" si="1"/>
        <v>100</v>
      </c>
    </row>
    <row r="46" spans="1:23" ht="21" customHeight="1">
      <c r="A46" s="137" t="s">
        <v>201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2">
        <f t="shared" si="4"/>
        <v>0</v>
      </c>
      <c r="U46" s="132">
        <f t="shared" si="3"/>
        <v>0</v>
      </c>
      <c r="V46" s="132">
        <f t="shared" si="3"/>
        <v>0</v>
      </c>
      <c r="W46" s="246"/>
    </row>
    <row r="47" spans="1:23" ht="22.5" customHeight="1">
      <c r="A47" s="289" t="s">
        <v>327</v>
      </c>
      <c r="B47" s="133"/>
      <c r="C47" s="133"/>
      <c r="D47" s="133"/>
      <c r="E47" s="133"/>
      <c r="F47" s="133"/>
      <c r="G47" s="133"/>
      <c r="H47" s="133"/>
      <c r="I47" s="133"/>
      <c r="J47" s="133">
        <v>1663789010</v>
      </c>
      <c r="K47" s="133"/>
      <c r="L47" s="133"/>
      <c r="M47" s="133"/>
      <c r="N47" s="133"/>
      <c r="O47" s="133"/>
      <c r="P47" s="133"/>
      <c r="Q47" s="133"/>
      <c r="R47" s="133"/>
      <c r="S47" s="133"/>
      <c r="T47" s="132">
        <f t="shared" si="4"/>
        <v>0</v>
      </c>
      <c r="U47" s="132">
        <f t="shared" si="3"/>
        <v>0</v>
      </c>
      <c r="V47" s="132">
        <f t="shared" si="3"/>
        <v>1663789010</v>
      </c>
      <c r="W47" s="246"/>
    </row>
    <row r="48" spans="1:23" ht="18" customHeight="1">
      <c r="A48" s="137" t="s">
        <v>203</v>
      </c>
      <c r="B48" s="133"/>
      <c r="C48" s="133"/>
      <c r="D48" s="133"/>
      <c r="E48" s="133"/>
      <c r="F48" s="133"/>
      <c r="G48" s="133"/>
      <c r="H48" s="133">
        <v>3230000</v>
      </c>
      <c r="I48" s="133">
        <v>3229629</v>
      </c>
      <c r="J48" s="133">
        <v>3229629</v>
      </c>
      <c r="K48" s="133"/>
      <c r="L48" s="133"/>
      <c r="M48" s="133"/>
      <c r="N48" s="133"/>
      <c r="O48" s="133"/>
      <c r="P48" s="133"/>
      <c r="Q48" s="133"/>
      <c r="R48" s="133"/>
      <c r="S48" s="133"/>
      <c r="T48" s="132">
        <f t="shared" si="4"/>
        <v>3230000</v>
      </c>
      <c r="U48" s="132">
        <f t="shared" si="3"/>
        <v>3229629</v>
      </c>
      <c r="V48" s="132">
        <f t="shared" si="3"/>
        <v>3229629</v>
      </c>
      <c r="W48" s="246">
        <f t="shared" si="1"/>
        <v>100</v>
      </c>
    </row>
    <row r="49" spans="1:23" ht="20.25" customHeight="1">
      <c r="A49" s="137" t="s">
        <v>95</v>
      </c>
      <c r="B49" s="133"/>
      <c r="C49" s="133"/>
      <c r="D49" s="133"/>
      <c r="E49" s="133"/>
      <c r="F49" s="133"/>
      <c r="G49" s="133"/>
      <c r="H49" s="133">
        <v>248773968</v>
      </c>
      <c r="I49" s="133">
        <v>248773968</v>
      </c>
      <c r="J49" s="133">
        <v>248773968</v>
      </c>
      <c r="K49" s="133"/>
      <c r="L49" s="133"/>
      <c r="M49" s="133"/>
      <c r="N49" s="133"/>
      <c r="O49" s="133"/>
      <c r="P49" s="133"/>
      <c r="Q49" s="133"/>
      <c r="R49" s="133"/>
      <c r="S49" s="133"/>
      <c r="T49" s="132">
        <f t="shared" si="4"/>
        <v>248773968</v>
      </c>
      <c r="U49" s="132">
        <f t="shared" si="3"/>
        <v>248773968</v>
      </c>
      <c r="V49" s="132">
        <f t="shared" si="3"/>
        <v>248773968</v>
      </c>
      <c r="W49" s="246">
        <f t="shared" si="1"/>
        <v>100</v>
      </c>
    </row>
    <row r="50" spans="1:23" ht="21" customHeight="1">
      <c r="A50" s="137" t="s">
        <v>88</v>
      </c>
      <c r="B50" s="133"/>
      <c r="C50" s="133"/>
      <c r="D50" s="133"/>
      <c r="E50" s="133"/>
      <c r="F50" s="133"/>
      <c r="G50" s="133"/>
      <c r="H50" s="133">
        <v>28496000</v>
      </c>
      <c r="I50" s="133"/>
      <c r="J50" s="133"/>
      <c r="K50" s="133"/>
      <c r="L50" s="133"/>
      <c r="M50" s="133"/>
      <c r="N50" s="133"/>
      <c r="O50" s="133"/>
      <c r="P50" s="133"/>
      <c r="Q50" s="133">
        <v>36504000</v>
      </c>
      <c r="R50" s="133">
        <v>44351569</v>
      </c>
      <c r="S50" s="133">
        <v>36504000</v>
      </c>
      <c r="T50" s="132">
        <f t="shared" si="4"/>
        <v>65000000</v>
      </c>
      <c r="U50" s="132">
        <f t="shared" si="3"/>
        <v>44351569</v>
      </c>
      <c r="V50" s="132">
        <f>SUM(D50+G50+J50+M50+P50+S50)</f>
        <v>36504000</v>
      </c>
      <c r="W50" s="246">
        <f t="shared" si="1"/>
        <v>82.305994631215867</v>
      </c>
    </row>
    <row r="51" spans="1:23" ht="15.9" customHeight="1">
      <c r="A51" s="137" t="s">
        <v>83</v>
      </c>
      <c r="B51" s="133"/>
      <c r="C51" s="133"/>
      <c r="D51" s="133"/>
      <c r="E51" s="133"/>
      <c r="F51" s="133"/>
      <c r="G51" s="133"/>
      <c r="H51" s="133">
        <v>400000000</v>
      </c>
      <c r="I51" s="133">
        <v>400000000</v>
      </c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2">
        <f t="shared" si="4"/>
        <v>400000000</v>
      </c>
      <c r="U51" s="132">
        <f t="shared" si="3"/>
        <v>400000000</v>
      </c>
      <c r="V51" s="129">
        <f t="shared" si="3"/>
        <v>0</v>
      </c>
      <c r="W51" s="246">
        <f t="shared" si="1"/>
        <v>0</v>
      </c>
    </row>
    <row r="52" spans="1:23" s="9" customFormat="1" ht="28.5" customHeight="1">
      <c r="A52" s="138" t="s">
        <v>8</v>
      </c>
      <c r="B52" s="139">
        <f t="shared" ref="B52" si="5">SUM(B13:B51)</f>
        <v>53665896</v>
      </c>
      <c r="C52" s="139">
        <f t="shared" ref="C52:V52" si="6">SUM(C13:C51)</f>
        <v>89361708</v>
      </c>
      <c r="D52" s="139">
        <f t="shared" si="6"/>
        <v>84551129</v>
      </c>
      <c r="E52" s="139">
        <f t="shared" si="6"/>
        <v>6976568</v>
      </c>
      <c r="F52" s="139">
        <f t="shared" si="6"/>
        <v>9133453</v>
      </c>
      <c r="G52" s="139">
        <f t="shared" si="6"/>
        <v>8927490</v>
      </c>
      <c r="H52" s="139">
        <f t="shared" si="6"/>
        <v>1068430125</v>
      </c>
      <c r="I52" s="139">
        <f t="shared" si="6"/>
        <v>1379877617</v>
      </c>
      <c r="J52" s="139">
        <f t="shared" si="6"/>
        <v>2530237744</v>
      </c>
      <c r="K52" s="139">
        <f>SUM(K13:K51)</f>
        <v>212594407</v>
      </c>
      <c r="L52" s="139">
        <f>SUM(L13:L51)</f>
        <v>495487701</v>
      </c>
      <c r="M52" s="139">
        <f>SUM(M13:M51)</f>
        <v>462783606</v>
      </c>
      <c r="N52" s="139">
        <f t="shared" ref="N52" si="7">SUM(N13:N51)</f>
        <v>44800000</v>
      </c>
      <c r="O52" s="139">
        <f t="shared" si="6"/>
        <v>37946754</v>
      </c>
      <c r="P52" s="139">
        <f t="shared" si="6"/>
        <v>37946754</v>
      </c>
      <c r="Q52" s="139">
        <f t="shared" si="6"/>
        <v>289504000</v>
      </c>
      <c r="R52" s="139">
        <f t="shared" si="6"/>
        <v>497150188</v>
      </c>
      <c r="S52" s="139">
        <f t="shared" si="6"/>
        <v>417297816</v>
      </c>
      <c r="T52" s="139">
        <f t="shared" si="6"/>
        <v>1675970996</v>
      </c>
      <c r="U52" s="139">
        <f t="shared" si="6"/>
        <v>2508957421</v>
      </c>
      <c r="V52" s="139">
        <f t="shared" si="6"/>
        <v>3541744539</v>
      </c>
      <c r="W52" s="246">
        <f t="shared" si="1"/>
        <v>141.16399542517385</v>
      </c>
    </row>
    <row r="53" spans="1:23" ht="21.75" customHeight="1">
      <c r="A53" s="140" t="s">
        <v>28</v>
      </c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>
        <v>0</v>
      </c>
      <c r="U53" s="133">
        <f t="shared" ref="U53:V57" si="8">SUM(C53+F53+I53+L53+O53+R53)</f>
        <v>0</v>
      </c>
      <c r="V53" s="133">
        <f t="shared" si="8"/>
        <v>0</v>
      </c>
      <c r="W53" s="246"/>
    </row>
    <row r="54" spans="1:23" ht="26.25" customHeight="1">
      <c r="A54" s="137" t="s">
        <v>20</v>
      </c>
      <c r="B54" s="133">
        <v>316809621</v>
      </c>
      <c r="C54" s="133">
        <v>328624226</v>
      </c>
      <c r="D54" s="133">
        <v>328624226</v>
      </c>
      <c r="E54" s="133">
        <v>40969248</v>
      </c>
      <c r="F54" s="133">
        <v>44173602</v>
      </c>
      <c r="G54" s="133">
        <v>44173602</v>
      </c>
      <c r="H54" s="133">
        <v>67016158</v>
      </c>
      <c r="I54" s="133">
        <v>64128851</v>
      </c>
      <c r="J54" s="133">
        <v>51870391</v>
      </c>
      <c r="K54" s="133">
        <v>190000</v>
      </c>
      <c r="L54" s="133">
        <v>190000</v>
      </c>
      <c r="M54" s="133"/>
      <c r="N54" s="133"/>
      <c r="O54" s="133"/>
      <c r="P54" s="133"/>
      <c r="Q54" s="133"/>
      <c r="R54" s="133">
        <v>10447433</v>
      </c>
      <c r="S54" s="133">
        <v>4463245</v>
      </c>
      <c r="T54" s="132">
        <f>SUM(B54+E54+H54+K54+N54+Q54)</f>
        <v>424985027</v>
      </c>
      <c r="U54" s="132">
        <f t="shared" si="8"/>
        <v>447564112</v>
      </c>
      <c r="V54" s="132">
        <f t="shared" si="8"/>
        <v>429131464</v>
      </c>
      <c r="W54" s="246">
        <f t="shared" si="1"/>
        <v>95.881562550305645</v>
      </c>
    </row>
    <row r="55" spans="1:23" ht="28.5" customHeight="1">
      <c r="A55" s="137" t="s">
        <v>302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2">
        <f>SUM(B55+E55+H55+K55+N55+Q55)</f>
        <v>0</v>
      </c>
      <c r="U55" s="132">
        <f t="shared" si="8"/>
        <v>0</v>
      </c>
      <c r="V55" s="132">
        <f t="shared" si="8"/>
        <v>0</v>
      </c>
      <c r="W55" s="246"/>
    </row>
    <row r="56" spans="1:23" ht="18.75" customHeight="1">
      <c r="A56" s="137" t="s">
        <v>33</v>
      </c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2">
        <f>SUM(B56+E56+H56+K56+N56+Q56)</f>
        <v>0</v>
      </c>
      <c r="U56" s="132">
        <f t="shared" si="8"/>
        <v>0</v>
      </c>
      <c r="V56" s="132">
        <f t="shared" si="8"/>
        <v>0</v>
      </c>
      <c r="W56" s="246"/>
    </row>
    <row r="57" spans="1:23" ht="20.25" customHeight="1">
      <c r="A57" s="137" t="s">
        <v>279</v>
      </c>
      <c r="B57" s="141"/>
      <c r="C57" s="141">
        <v>12246060</v>
      </c>
      <c r="D57" s="141">
        <v>12246060</v>
      </c>
      <c r="E57" s="141"/>
      <c r="F57" s="141">
        <v>1341823</v>
      </c>
      <c r="G57" s="141">
        <v>1341823</v>
      </c>
      <c r="H57" s="141"/>
      <c r="I57" s="141">
        <v>764661</v>
      </c>
      <c r="J57" s="141">
        <v>764672</v>
      </c>
      <c r="K57" s="141"/>
      <c r="L57" s="141"/>
      <c r="M57" s="141"/>
      <c r="N57" s="141"/>
      <c r="O57" s="141"/>
      <c r="P57" s="141"/>
      <c r="Q57" s="141"/>
      <c r="R57" s="141"/>
      <c r="S57" s="141"/>
      <c r="T57" s="132">
        <f>SUM(B57+E57+H57+K57+N57+Q57)</f>
        <v>0</v>
      </c>
      <c r="U57" s="132">
        <f t="shared" si="8"/>
        <v>14352544</v>
      </c>
      <c r="V57" s="132">
        <f t="shared" si="8"/>
        <v>14352555</v>
      </c>
      <c r="W57" s="246">
        <f t="shared" si="1"/>
        <v>100.00007664146509</v>
      </c>
    </row>
    <row r="58" spans="1:23" s="10" customFormat="1" ht="26.25" customHeight="1">
      <c r="A58" s="142" t="s">
        <v>9</v>
      </c>
      <c r="B58" s="139">
        <f t="shared" ref="B58" si="9">SUM(B53:B57)</f>
        <v>316809621</v>
      </c>
      <c r="C58" s="139">
        <f t="shared" ref="C58:V58" si="10">SUM(C53:C57)</f>
        <v>340870286</v>
      </c>
      <c r="D58" s="139">
        <f t="shared" si="10"/>
        <v>340870286</v>
      </c>
      <c r="E58" s="139">
        <f t="shared" si="10"/>
        <v>40969248</v>
      </c>
      <c r="F58" s="139">
        <f t="shared" si="10"/>
        <v>45515425</v>
      </c>
      <c r="G58" s="139">
        <f t="shared" si="10"/>
        <v>45515425</v>
      </c>
      <c r="H58" s="139">
        <f t="shared" si="10"/>
        <v>67016158</v>
      </c>
      <c r="I58" s="139">
        <f t="shared" si="10"/>
        <v>64893512</v>
      </c>
      <c r="J58" s="139">
        <f t="shared" si="10"/>
        <v>52635063</v>
      </c>
      <c r="K58" s="139">
        <f t="shared" si="10"/>
        <v>190000</v>
      </c>
      <c r="L58" s="139">
        <f t="shared" si="10"/>
        <v>190000</v>
      </c>
      <c r="M58" s="139">
        <f t="shared" si="10"/>
        <v>0</v>
      </c>
      <c r="N58" s="139">
        <f t="shared" si="10"/>
        <v>0</v>
      </c>
      <c r="O58" s="139">
        <f t="shared" si="10"/>
        <v>0</v>
      </c>
      <c r="P58" s="139">
        <f t="shared" si="10"/>
        <v>0</v>
      </c>
      <c r="Q58" s="139">
        <f t="shared" si="10"/>
        <v>0</v>
      </c>
      <c r="R58" s="139">
        <f t="shared" si="10"/>
        <v>10447433</v>
      </c>
      <c r="S58" s="139">
        <f t="shared" si="10"/>
        <v>4463245</v>
      </c>
      <c r="T58" s="139">
        <f t="shared" si="10"/>
        <v>424985027</v>
      </c>
      <c r="U58" s="139">
        <f t="shared" si="10"/>
        <v>461916656</v>
      </c>
      <c r="V58" s="139">
        <f t="shared" si="10"/>
        <v>443484019</v>
      </c>
      <c r="W58" s="246">
        <f t="shared" si="1"/>
        <v>96.009531858058821</v>
      </c>
    </row>
    <row r="59" spans="1:23" ht="17.25" customHeight="1">
      <c r="A59" s="143" t="s">
        <v>87</v>
      </c>
      <c r="B59" s="141">
        <v>2244000</v>
      </c>
      <c r="C59" s="141">
        <v>2244000</v>
      </c>
      <c r="D59" s="141">
        <v>2243104</v>
      </c>
      <c r="E59" s="141">
        <v>292000</v>
      </c>
      <c r="F59" s="141">
        <v>292000</v>
      </c>
      <c r="G59" s="141">
        <v>291598</v>
      </c>
      <c r="H59" s="141">
        <v>63774000</v>
      </c>
      <c r="I59" s="141">
        <v>66303043</v>
      </c>
      <c r="J59" s="141">
        <v>42128566</v>
      </c>
      <c r="K59" s="141"/>
      <c r="L59" s="141"/>
      <c r="M59" s="141"/>
      <c r="N59" s="141"/>
      <c r="O59" s="141"/>
      <c r="P59" s="141"/>
      <c r="Q59" s="129"/>
      <c r="R59" s="141"/>
      <c r="S59" s="141"/>
      <c r="T59" s="132">
        <f>SUM(B59+E59+H59+K59+N59+Q59)</f>
        <v>66310000</v>
      </c>
      <c r="U59" s="132">
        <f>SUM(C59+F59+I59+L59+O59+R59)</f>
        <v>68839043</v>
      </c>
      <c r="V59" s="132">
        <f>SUM(D59+G59+J59+M59+P59+S59)</f>
        <v>44663268</v>
      </c>
      <c r="W59" s="246">
        <f t="shared" si="1"/>
        <v>64.880721831069039</v>
      </c>
    </row>
    <row r="60" spans="1:23" s="6" customFormat="1" ht="24.75" customHeight="1">
      <c r="A60" s="6" t="s">
        <v>10</v>
      </c>
      <c r="B60" s="144">
        <f t="shared" ref="B60:V60" si="11">SUM(B12+B52+B58+B59)</f>
        <v>2227957128</v>
      </c>
      <c r="C60" s="144">
        <f t="shared" si="11"/>
        <v>2459704562</v>
      </c>
      <c r="D60" s="144">
        <f t="shared" si="11"/>
        <v>2420457274</v>
      </c>
      <c r="E60" s="144">
        <f t="shared" si="11"/>
        <v>271453048</v>
      </c>
      <c r="F60" s="144">
        <f t="shared" si="11"/>
        <v>302603972</v>
      </c>
      <c r="G60" s="144">
        <f t="shared" si="11"/>
        <v>300373419</v>
      </c>
      <c r="H60" s="144">
        <f t="shared" si="11"/>
        <v>2316697446</v>
      </c>
      <c r="I60" s="144">
        <f t="shared" si="11"/>
        <v>2837511193</v>
      </c>
      <c r="J60" s="144">
        <f t="shared" si="11"/>
        <v>3815162988</v>
      </c>
      <c r="K60" s="144">
        <f t="shared" si="11"/>
        <v>228885015</v>
      </c>
      <c r="L60" s="144">
        <f t="shared" si="11"/>
        <v>536799557</v>
      </c>
      <c r="M60" s="144">
        <f t="shared" si="11"/>
        <v>499733462</v>
      </c>
      <c r="N60" s="144">
        <f t="shared" si="11"/>
        <v>44800000</v>
      </c>
      <c r="O60" s="144">
        <f t="shared" si="11"/>
        <v>37946754</v>
      </c>
      <c r="P60" s="144">
        <f t="shared" si="11"/>
        <v>37946754</v>
      </c>
      <c r="Q60" s="144">
        <f t="shared" si="11"/>
        <v>289504000</v>
      </c>
      <c r="R60" s="144">
        <f t="shared" si="11"/>
        <v>726616781</v>
      </c>
      <c r="S60" s="144">
        <f t="shared" si="11"/>
        <v>583995036</v>
      </c>
      <c r="T60" s="144">
        <f t="shared" si="11"/>
        <v>5379296637</v>
      </c>
      <c r="U60" s="144">
        <f t="shared" si="11"/>
        <v>6901182819</v>
      </c>
      <c r="V60" s="144">
        <f t="shared" si="11"/>
        <v>7657668933</v>
      </c>
      <c r="W60" s="246">
        <f t="shared" si="1"/>
        <v>110.96168778368367</v>
      </c>
    </row>
    <row r="61" spans="1:23">
      <c r="W61" s="6"/>
    </row>
    <row r="502" ht="9.75" customHeight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</sheetData>
  <mergeCells count="8">
    <mergeCell ref="Q1:S1"/>
    <mergeCell ref="T1:W1"/>
    <mergeCell ref="A1:A2"/>
    <mergeCell ref="B1:D1"/>
    <mergeCell ref="E1:G1"/>
    <mergeCell ref="H1:J1"/>
    <mergeCell ref="K1:M1"/>
    <mergeCell ref="N1:P1"/>
  </mergeCells>
  <printOptions horizontalCentered="1" gridLines="1" gridLinesSet="0"/>
  <pageMargins left="0.19685039370078741" right="0.19685039370078741" top="0.51181102362204722" bottom="0.9055118110236221" header="0.15748031496062992" footer="0.55118110236220474"/>
  <pageSetup paperSize="8" scale="57" orientation="landscape" r:id="rId1"/>
  <headerFooter alignWithMargins="0">
    <oddHeader>&amp;C&amp;"Arial CE,Félkövér"&amp;14 2. 1. Kimutatás az önkormányzati költségvetési szervek 2023. évi tervszámainak teljesítéséről
 &amp;18Kiadás &amp;RAdatok Ft-ban</oddHeader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E148"/>
  <sheetViews>
    <sheetView view="pageLayout" topLeftCell="Q24" zoomScale="62" zoomScaleNormal="50" zoomScaleSheetLayoutView="50" zoomScalePageLayoutView="62" workbookViewId="0">
      <selection activeCell="AC49" sqref="AC49"/>
    </sheetView>
  </sheetViews>
  <sheetFormatPr defaultColWidth="9.109375" defaultRowHeight="15.6"/>
  <cols>
    <col min="1" max="1" width="53.5546875" style="157" customWidth="1"/>
    <col min="2" max="2" width="13.33203125" style="1" customWidth="1"/>
    <col min="3" max="3" width="12.5546875" style="1" customWidth="1"/>
    <col min="4" max="4" width="11.6640625" style="1" customWidth="1"/>
    <col min="5" max="5" width="9.21875" style="1" customWidth="1"/>
    <col min="6" max="6" width="12.5546875" style="1" customWidth="1"/>
    <col min="7" max="7" width="11.88671875" style="1" customWidth="1"/>
    <col min="8" max="8" width="13.6640625" style="1" customWidth="1"/>
    <col min="9" max="9" width="9.109375" style="1" customWidth="1"/>
    <col min="10" max="10" width="14" style="1" customWidth="1"/>
    <col min="11" max="11" width="14.33203125" style="1" customWidth="1"/>
    <col min="12" max="12" width="12.33203125" style="1" customWidth="1"/>
    <col min="13" max="13" width="8.88671875" style="1" customWidth="1"/>
    <col min="14" max="14" width="13" style="1" customWidth="1"/>
    <col min="15" max="15" width="12.88671875" style="1" customWidth="1"/>
    <col min="16" max="16" width="12" style="1" customWidth="1"/>
    <col min="17" max="17" width="9" style="1" customWidth="1"/>
    <col min="18" max="18" width="11.109375" style="1" customWidth="1"/>
    <col min="19" max="19" width="10.44140625" style="1" customWidth="1"/>
    <col min="20" max="20" width="11" style="1" customWidth="1"/>
    <col min="21" max="21" width="8.6640625" style="1" customWidth="1"/>
    <col min="22" max="22" width="14.33203125" style="1" customWidth="1"/>
    <col min="23" max="23" width="12.5546875" style="1" customWidth="1"/>
    <col min="24" max="24" width="11.5546875" style="1" customWidth="1"/>
    <col min="25" max="25" width="8.33203125" style="1" customWidth="1"/>
    <col min="26" max="26" width="14" style="1" customWidth="1"/>
    <col min="27" max="27" width="15.5546875" style="1" customWidth="1"/>
    <col min="28" max="28" width="15" style="1" customWidth="1"/>
    <col min="29" max="29" width="11" style="1" customWidth="1"/>
    <col min="30" max="30" width="0.109375" style="198" hidden="1" customWidth="1"/>
    <col min="31" max="16384" width="9.109375" style="1"/>
  </cols>
  <sheetData>
    <row r="1" spans="1:30" s="145" customFormat="1" ht="15.9" customHeight="1">
      <c r="A1" s="428" t="s">
        <v>204</v>
      </c>
      <c r="B1" s="419" t="s">
        <v>3</v>
      </c>
      <c r="C1" s="431"/>
      <c r="D1" s="431"/>
      <c r="E1" s="431"/>
      <c r="F1" s="419" t="s">
        <v>205</v>
      </c>
      <c r="G1" s="431"/>
      <c r="H1" s="431"/>
      <c r="I1" s="431"/>
      <c r="J1" s="419" t="s">
        <v>2</v>
      </c>
      <c r="K1" s="419"/>
      <c r="L1" s="419"/>
      <c r="M1" s="419"/>
      <c r="N1" s="419" t="s">
        <v>4</v>
      </c>
      <c r="O1" s="419"/>
      <c r="P1" s="419"/>
      <c r="Q1" s="419"/>
      <c r="R1" s="419" t="s">
        <v>5</v>
      </c>
      <c r="S1" s="419"/>
      <c r="T1" s="419"/>
      <c r="U1" s="419"/>
      <c r="V1" s="419" t="s">
        <v>6</v>
      </c>
      <c r="W1" s="419"/>
      <c r="X1" s="419"/>
      <c r="Y1" s="419"/>
      <c r="Z1" s="419" t="s">
        <v>1</v>
      </c>
      <c r="AA1" s="419"/>
      <c r="AB1" s="419"/>
      <c r="AC1" s="420"/>
      <c r="AD1" s="421"/>
    </row>
    <row r="2" spans="1:30" s="145" customFormat="1" ht="30" customHeight="1">
      <c r="A2" s="429"/>
      <c r="B2" s="423" t="s">
        <v>303</v>
      </c>
      <c r="C2" s="425" t="s">
        <v>206</v>
      </c>
      <c r="D2" s="426"/>
      <c r="E2" s="426"/>
      <c r="F2" s="423" t="s">
        <v>303</v>
      </c>
      <c r="G2" s="425" t="s">
        <v>206</v>
      </c>
      <c r="H2" s="426"/>
      <c r="I2" s="426"/>
      <c r="J2" s="423" t="s">
        <v>303</v>
      </c>
      <c r="K2" s="425" t="s">
        <v>206</v>
      </c>
      <c r="L2" s="426"/>
      <c r="M2" s="426"/>
      <c r="N2" s="423" t="s">
        <v>303</v>
      </c>
      <c r="O2" s="425" t="s">
        <v>206</v>
      </c>
      <c r="P2" s="426"/>
      <c r="Q2" s="426"/>
      <c r="R2" s="423" t="s">
        <v>303</v>
      </c>
      <c r="S2" s="425" t="s">
        <v>206</v>
      </c>
      <c r="T2" s="426"/>
      <c r="U2" s="426"/>
      <c r="V2" s="423" t="s">
        <v>303</v>
      </c>
      <c r="W2" s="425" t="s">
        <v>206</v>
      </c>
      <c r="X2" s="426"/>
      <c r="Y2" s="426"/>
      <c r="Z2" s="423" t="s">
        <v>303</v>
      </c>
      <c r="AA2" s="425" t="s">
        <v>206</v>
      </c>
      <c r="AB2" s="426"/>
      <c r="AC2" s="427"/>
      <c r="AD2" s="422"/>
    </row>
    <row r="3" spans="1:30" s="145" customFormat="1" ht="30" customHeight="1">
      <c r="A3" s="430"/>
      <c r="B3" s="424"/>
      <c r="C3" s="213" t="s">
        <v>207</v>
      </c>
      <c r="D3" s="213" t="s">
        <v>208</v>
      </c>
      <c r="E3" s="213" t="s">
        <v>209</v>
      </c>
      <c r="F3" s="424"/>
      <c r="G3" s="213" t="s">
        <v>207</v>
      </c>
      <c r="H3" s="213" t="s">
        <v>208</v>
      </c>
      <c r="I3" s="213" t="s">
        <v>209</v>
      </c>
      <c r="J3" s="424"/>
      <c r="K3" s="213" t="s">
        <v>207</v>
      </c>
      <c r="L3" s="213" t="s">
        <v>208</v>
      </c>
      <c r="M3" s="146" t="s">
        <v>209</v>
      </c>
      <c r="N3" s="424"/>
      <c r="O3" s="213" t="s">
        <v>207</v>
      </c>
      <c r="P3" s="213" t="s">
        <v>208</v>
      </c>
      <c r="Q3" s="146" t="s">
        <v>209</v>
      </c>
      <c r="R3" s="424"/>
      <c r="S3" s="213" t="s">
        <v>207</v>
      </c>
      <c r="T3" s="213" t="s">
        <v>208</v>
      </c>
      <c r="U3" s="146" t="s">
        <v>209</v>
      </c>
      <c r="V3" s="424"/>
      <c r="W3" s="213" t="s">
        <v>207</v>
      </c>
      <c r="X3" s="213" t="s">
        <v>208</v>
      </c>
      <c r="Y3" s="146" t="s">
        <v>209</v>
      </c>
      <c r="Z3" s="424"/>
      <c r="AA3" s="213" t="s">
        <v>207</v>
      </c>
      <c r="AB3" s="213" t="s">
        <v>208</v>
      </c>
      <c r="AC3" s="247" t="s">
        <v>209</v>
      </c>
      <c r="AD3" s="212"/>
    </row>
    <row r="4" spans="1:30" s="152" customFormat="1" ht="15.9" customHeight="1">
      <c r="A4" s="147">
        <v>1</v>
      </c>
      <c r="B4" s="148">
        <v>2</v>
      </c>
      <c r="C4" s="148">
        <v>3</v>
      </c>
      <c r="D4" s="148">
        <v>4</v>
      </c>
      <c r="E4" s="148">
        <v>5</v>
      </c>
      <c r="F4" s="148">
        <v>6</v>
      </c>
      <c r="G4" s="148">
        <v>7</v>
      </c>
      <c r="H4" s="148">
        <v>8</v>
      </c>
      <c r="I4" s="148">
        <v>9</v>
      </c>
      <c r="J4" s="148">
        <v>10</v>
      </c>
      <c r="K4" s="148">
        <v>11</v>
      </c>
      <c r="L4" s="148">
        <v>12</v>
      </c>
      <c r="M4" s="148">
        <v>13</v>
      </c>
      <c r="N4" s="148">
        <v>14</v>
      </c>
      <c r="O4" s="148">
        <v>15</v>
      </c>
      <c r="P4" s="148">
        <v>16</v>
      </c>
      <c r="Q4" s="148">
        <v>17</v>
      </c>
      <c r="R4" s="148">
        <v>18</v>
      </c>
      <c r="S4" s="148">
        <v>19</v>
      </c>
      <c r="T4" s="148">
        <v>20</v>
      </c>
      <c r="U4" s="148">
        <v>21</v>
      </c>
      <c r="V4" s="148">
        <v>22</v>
      </c>
      <c r="W4" s="148">
        <v>23</v>
      </c>
      <c r="X4" s="148">
        <v>24</v>
      </c>
      <c r="Y4" s="148">
        <v>25</v>
      </c>
      <c r="Z4" s="149">
        <v>26</v>
      </c>
      <c r="AA4" s="148">
        <v>27</v>
      </c>
      <c r="AB4" s="148">
        <v>28</v>
      </c>
      <c r="AC4" s="150">
        <v>29</v>
      </c>
      <c r="AD4" s="151"/>
    </row>
    <row r="5" spans="1:30" s="128" customFormat="1" ht="15.9" customHeight="1">
      <c r="A5" s="153" t="s">
        <v>210</v>
      </c>
      <c r="B5" s="154">
        <f>SUM(B6:B18)</f>
        <v>231353894</v>
      </c>
      <c r="C5" s="154">
        <f t="shared" ref="C5:AC5" si="0">SUM(C6:C18)</f>
        <v>231353894</v>
      </c>
      <c r="D5" s="154">
        <f t="shared" si="0"/>
        <v>0</v>
      </c>
      <c r="E5" s="154">
        <f t="shared" si="0"/>
        <v>0</v>
      </c>
      <c r="F5" s="154">
        <f t="shared" si="0"/>
        <v>31328302</v>
      </c>
      <c r="G5" s="154">
        <f t="shared" si="0"/>
        <v>31328302</v>
      </c>
      <c r="H5" s="154">
        <f t="shared" si="0"/>
        <v>0</v>
      </c>
      <c r="I5" s="154">
        <f t="shared" si="0"/>
        <v>0</v>
      </c>
      <c r="J5" s="154">
        <f t="shared" si="0"/>
        <v>201049130</v>
      </c>
      <c r="K5" s="154">
        <f t="shared" si="0"/>
        <v>201049130</v>
      </c>
      <c r="L5" s="154">
        <f t="shared" si="0"/>
        <v>0</v>
      </c>
      <c r="M5" s="154">
        <f t="shared" si="0"/>
        <v>0</v>
      </c>
      <c r="N5" s="154">
        <f t="shared" si="0"/>
        <v>0</v>
      </c>
      <c r="O5" s="154">
        <f t="shared" si="0"/>
        <v>0</v>
      </c>
      <c r="P5" s="154">
        <f t="shared" si="0"/>
        <v>0</v>
      </c>
      <c r="Q5" s="154">
        <f t="shared" si="0"/>
        <v>0</v>
      </c>
      <c r="R5" s="154">
        <f t="shared" si="0"/>
        <v>0</v>
      </c>
      <c r="S5" s="154">
        <f t="shared" si="0"/>
        <v>0</v>
      </c>
      <c r="T5" s="154">
        <f t="shared" si="0"/>
        <v>0</v>
      </c>
      <c r="U5" s="154">
        <f t="shared" si="0"/>
        <v>0</v>
      </c>
      <c r="V5" s="154">
        <f t="shared" si="0"/>
        <v>29917529</v>
      </c>
      <c r="W5" s="154">
        <f t="shared" si="0"/>
        <v>29917529</v>
      </c>
      <c r="X5" s="154">
        <f t="shared" si="0"/>
        <v>0</v>
      </c>
      <c r="Y5" s="154">
        <f t="shared" si="0"/>
        <v>0</v>
      </c>
      <c r="Z5" s="154">
        <f t="shared" si="0"/>
        <v>493648855</v>
      </c>
      <c r="AA5" s="154">
        <f t="shared" si="0"/>
        <v>493648855</v>
      </c>
      <c r="AB5" s="154">
        <f t="shared" si="0"/>
        <v>0</v>
      </c>
      <c r="AC5" s="155">
        <f t="shared" si="0"/>
        <v>0</v>
      </c>
      <c r="AD5" s="156"/>
    </row>
    <row r="6" spans="1:30" ht="15.9" customHeight="1">
      <c r="A6" s="157" t="s">
        <v>211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58"/>
      <c r="AA6" s="158"/>
      <c r="AB6" s="158"/>
      <c r="AC6" s="159"/>
      <c r="AD6" s="160"/>
    </row>
    <row r="7" spans="1:30" ht="15.9" customHeight="1">
      <c r="A7" s="161" t="s">
        <v>304</v>
      </c>
      <c r="B7" s="162">
        <v>15484550</v>
      </c>
      <c r="C7" s="162">
        <v>15484550</v>
      </c>
      <c r="D7" s="162"/>
      <c r="E7" s="162"/>
      <c r="F7" s="162">
        <v>2060990</v>
      </c>
      <c r="G7" s="162">
        <v>2060990</v>
      </c>
      <c r="H7" s="162"/>
      <c r="I7" s="162"/>
      <c r="J7" s="162">
        <v>1544470</v>
      </c>
      <c r="K7" s="162">
        <v>1544470</v>
      </c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58">
        <f t="shared" ref="Z7:AA18" si="1">SUM(B7,F7,J7,N7,R7,V7)</f>
        <v>19090010</v>
      </c>
      <c r="AA7" s="158">
        <f t="shared" si="1"/>
        <v>19090010</v>
      </c>
      <c r="AB7" s="158"/>
      <c r="AC7" s="159"/>
      <c r="AD7" s="160"/>
    </row>
    <row r="8" spans="1:30" ht="15.9" customHeight="1">
      <c r="A8" s="157" t="s">
        <v>212</v>
      </c>
      <c r="B8" s="162">
        <v>45228957</v>
      </c>
      <c r="C8" s="162">
        <v>45228957</v>
      </c>
      <c r="D8" s="162"/>
      <c r="E8" s="162"/>
      <c r="F8" s="162">
        <v>6739297</v>
      </c>
      <c r="G8" s="162">
        <v>6739297</v>
      </c>
      <c r="H8" s="162"/>
      <c r="I8" s="162"/>
      <c r="J8" s="162">
        <v>28525272</v>
      </c>
      <c r="K8" s="162">
        <v>28525272</v>
      </c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58">
        <f t="shared" si="1"/>
        <v>80493526</v>
      </c>
      <c r="AA8" s="158">
        <f t="shared" si="1"/>
        <v>80493526</v>
      </c>
      <c r="AB8" s="158"/>
      <c r="AC8" s="159"/>
      <c r="AD8" s="160"/>
    </row>
    <row r="9" spans="1:30" ht="15.9" customHeight="1">
      <c r="A9" s="157" t="s">
        <v>213</v>
      </c>
      <c r="B9" s="162">
        <v>73987451</v>
      </c>
      <c r="C9" s="162">
        <v>73987451</v>
      </c>
      <c r="D9" s="162"/>
      <c r="E9" s="162"/>
      <c r="F9" s="162">
        <v>9937040</v>
      </c>
      <c r="G9" s="162">
        <v>9937040</v>
      </c>
      <c r="H9" s="162"/>
      <c r="I9" s="162"/>
      <c r="J9" s="162">
        <v>92359594</v>
      </c>
      <c r="K9" s="162">
        <v>92359594</v>
      </c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62">
        <f>41900+10246044</f>
        <v>10287944</v>
      </c>
      <c r="W9" s="162">
        <v>10287944</v>
      </c>
      <c r="X9" s="145"/>
      <c r="Y9" s="145"/>
      <c r="Z9" s="158">
        <f t="shared" si="1"/>
        <v>186572029</v>
      </c>
      <c r="AA9" s="158">
        <f t="shared" si="1"/>
        <v>186572029</v>
      </c>
      <c r="AB9" s="158"/>
      <c r="AC9" s="159"/>
      <c r="AD9" s="160"/>
    </row>
    <row r="10" spans="1:30" ht="15.9" customHeight="1">
      <c r="A10" s="157" t="s">
        <v>214</v>
      </c>
      <c r="B10" s="162">
        <v>7796055</v>
      </c>
      <c r="C10" s="162">
        <v>7796055</v>
      </c>
      <c r="D10" s="162"/>
      <c r="E10" s="162"/>
      <c r="F10" s="162">
        <v>1028128</v>
      </c>
      <c r="G10" s="162">
        <v>1028128</v>
      </c>
      <c r="H10" s="162"/>
      <c r="I10" s="162"/>
      <c r="J10" s="162">
        <v>4146781</v>
      </c>
      <c r="K10" s="162">
        <v>4146781</v>
      </c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62"/>
      <c r="W10" s="162"/>
      <c r="X10" s="145"/>
      <c r="Y10" s="145"/>
      <c r="Z10" s="158">
        <f t="shared" si="1"/>
        <v>12970964</v>
      </c>
      <c r="AA10" s="158">
        <f t="shared" si="1"/>
        <v>12970964</v>
      </c>
      <c r="AB10" s="158"/>
      <c r="AC10" s="159"/>
      <c r="AD10" s="160"/>
    </row>
    <row r="11" spans="1:30" ht="15.9" customHeight="1">
      <c r="A11" s="157" t="s">
        <v>215</v>
      </c>
      <c r="B11" s="162">
        <v>3210000</v>
      </c>
      <c r="C11" s="162">
        <v>3210000</v>
      </c>
      <c r="D11" s="162"/>
      <c r="E11" s="162"/>
      <c r="F11" s="162">
        <v>0</v>
      </c>
      <c r="G11" s="162">
        <v>0</v>
      </c>
      <c r="H11" s="162"/>
      <c r="I11" s="162"/>
      <c r="J11" s="162">
        <v>1882459</v>
      </c>
      <c r="K11" s="162">
        <v>1882459</v>
      </c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62"/>
      <c r="W11" s="162"/>
      <c r="X11" s="145"/>
      <c r="Y11" s="145"/>
      <c r="Z11" s="158">
        <f t="shared" si="1"/>
        <v>5092459</v>
      </c>
      <c r="AA11" s="158">
        <f t="shared" si="1"/>
        <v>5092459</v>
      </c>
      <c r="AB11" s="158"/>
      <c r="AC11" s="159"/>
      <c r="AD11" s="160"/>
    </row>
    <row r="12" spans="1:30" ht="15.9" customHeight="1">
      <c r="A12" s="157" t="s">
        <v>216</v>
      </c>
      <c r="B12" s="162"/>
      <c r="C12" s="162"/>
      <c r="D12" s="162"/>
      <c r="E12" s="162"/>
      <c r="F12" s="162"/>
      <c r="G12" s="162"/>
      <c r="H12" s="162"/>
      <c r="I12" s="162"/>
      <c r="J12" s="162">
        <v>1096515</v>
      </c>
      <c r="K12" s="162">
        <v>1096515</v>
      </c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62"/>
      <c r="W12" s="162"/>
      <c r="X12" s="145"/>
      <c r="Y12" s="145"/>
      <c r="Z12" s="158">
        <f t="shared" si="1"/>
        <v>1096515</v>
      </c>
      <c r="AA12" s="158">
        <f t="shared" si="1"/>
        <v>1096515</v>
      </c>
      <c r="AB12" s="158"/>
      <c r="AC12" s="159"/>
      <c r="AD12" s="160"/>
    </row>
    <row r="13" spans="1:30" ht="15.9" customHeight="1">
      <c r="A13" s="157" t="s">
        <v>217</v>
      </c>
      <c r="B13" s="162">
        <v>62688037</v>
      </c>
      <c r="C13" s="162">
        <v>62688037</v>
      </c>
      <c r="D13" s="162"/>
      <c r="E13" s="162"/>
      <c r="F13" s="162">
        <v>8644497</v>
      </c>
      <c r="G13" s="162">
        <v>8644497</v>
      </c>
      <c r="H13" s="162"/>
      <c r="I13" s="162"/>
      <c r="J13" s="162">
        <v>40328562</v>
      </c>
      <c r="K13" s="162">
        <v>40328562</v>
      </c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62">
        <v>139000</v>
      </c>
      <c r="W13" s="162">
        <v>139000</v>
      </c>
      <c r="X13" s="145"/>
      <c r="Y13" s="145"/>
      <c r="Z13" s="158">
        <f t="shared" si="1"/>
        <v>111800096</v>
      </c>
      <c r="AA13" s="158">
        <f t="shared" si="1"/>
        <v>111800096</v>
      </c>
      <c r="AB13" s="158"/>
      <c r="AC13" s="159"/>
      <c r="AD13" s="160"/>
    </row>
    <row r="14" spans="1:30" ht="15.9" customHeight="1">
      <c r="A14" s="157" t="s">
        <v>218</v>
      </c>
      <c r="B14" s="162"/>
      <c r="C14" s="162"/>
      <c r="D14" s="162"/>
      <c r="E14" s="162"/>
      <c r="F14" s="162"/>
      <c r="G14" s="162"/>
      <c r="H14" s="162"/>
      <c r="I14" s="162"/>
      <c r="J14" s="162">
        <v>11006077</v>
      </c>
      <c r="K14" s="162">
        <v>11006077</v>
      </c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62"/>
      <c r="W14" s="162"/>
      <c r="X14" s="145"/>
      <c r="Y14" s="145"/>
      <c r="Z14" s="158">
        <f t="shared" si="1"/>
        <v>11006077</v>
      </c>
      <c r="AA14" s="158">
        <f t="shared" si="1"/>
        <v>11006077</v>
      </c>
      <c r="AB14" s="158"/>
      <c r="AC14" s="159"/>
      <c r="AD14" s="160"/>
    </row>
    <row r="15" spans="1:30" ht="15.9" customHeight="1">
      <c r="A15" s="157" t="s">
        <v>219</v>
      </c>
      <c r="B15" s="162">
        <v>22958844</v>
      </c>
      <c r="C15" s="162">
        <v>22958844</v>
      </c>
      <c r="D15" s="162"/>
      <c r="E15" s="162"/>
      <c r="F15" s="162">
        <v>2918350</v>
      </c>
      <c r="G15" s="162">
        <v>2918350</v>
      </c>
      <c r="H15" s="162"/>
      <c r="I15" s="162"/>
      <c r="J15" s="162">
        <v>20006011</v>
      </c>
      <c r="K15" s="162">
        <v>20006011</v>
      </c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62">
        <f>19490585</f>
        <v>19490585</v>
      </c>
      <c r="W15" s="162">
        <f>19490585</f>
        <v>19490585</v>
      </c>
      <c r="X15" s="145"/>
      <c r="Y15" s="145"/>
      <c r="Z15" s="158">
        <f t="shared" si="1"/>
        <v>65373790</v>
      </c>
      <c r="AA15" s="158">
        <f t="shared" si="1"/>
        <v>65373790</v>
      </c>
      <c r="AB15" s="158"/>
      <c r="AC15" s="159"/>
      <c r="AD15" s="160"/>
    </row>
    <row r="16" spans="1:30" ht="15.9" hidden="1" customHeight="1">
      <c r="A16" s="157" t="s">
        <v>220</v>
      </c>
      <c r="B16" s="162"/>
      <c r="C16" s="162">
        <f t="shared" ref="C16" si="2">B16</f>
        <v>0</v>
      </c>
      <c r="D16" s="162"/>
      <c r="E16" s="162"/>
      <c r="F16" s="162"/>
      <c r="G16" s="162"/>
      <c r="H16" s="162"/>
      <c r="I16" s="162"/>
      <c r="J16" s="162"/>
      <c r="K16" s="162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58">
        <f t="shared" si="1"/>
        <v>0</v>
      </c>
      <c r="AA16" s="158">
        <f t="shared" si="1"/>
        <v>0</v>
      </c>
      <c r="AB16" s="158"/>
      <c r="AC16" s="159"/>
      <c r="AD16" s="160"/>
    </row>
    <row r="17" spans="1:30" ht="15.9" customHeight="1">
      <c r="A17" s="157" t="s">
        <v>221</v>
      </c>
      <c r="B17" s="162"/>
      <c r="C17" s="162"/>
      <c r="D17" s="162"/>
      <c r="E17" s="162"/>
      <c r="F17" s="162"/>
      <c r="G17" s="162"/>
      <c r="H17" s="162"/>
      <c r="I17" s="162"/>
      <c r="J17" s="162">
        <v>10996</v>
      </c>
      <c r="K17" s="162">
        <v>10996</v>
      </c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58">
        <f t="shared" si="1"/>
        <v>10996</v>
      </c>
      <c r="AA17" s="158">
        <f t="shared" si="1"/>
        <v>10996</v>
      </c>
      <c r="AB17" s="158"/>
      <c r="AC17" s="159"/>
      <c r="AD17" s="160"/>
    </row>
    <row r="18" spans="1:30" ht="15.9" customHeight="1">
      <c r="A18" s="157" t="s">
        <v>222</v>
      </c>
      <c r="B18" s="162"/>
      <c r="C18" s="162"/>
      <c r="D18" s="162"/>
      <c r="E18" s="162"/>
      <c r="F18" s="162"/>
      <c r="G18" s="162"/>
      <c r="H18" s="162"/>
      <c r="I18" s="162"/>
      <c r="J18" s="162">
        <v>142393</v>
      </c>
      <c r="K18" s="162">
        <v>142393</v>
      </c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58">
        <f t="shared" si="1"/>
        <v>142393</v>
      </c>
      <c r="AA18" s="158">
        <f t="shared" si="1"/>
        <v>142393</v>
      </c>
      <c r="AB18" s="158"/>
      <c r="AC18" s="159"/>
      <c r="AD18" s="160"/>
    </row>
    <row r="19" spans="1:30" ht="13.5" customHeight="1"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58"/>
      <c r="AA19" s="158"/>
      <c r="AB19" s="158"/>
      <c r="AC19" s="159"/>
      <c r="AD19" s="160"/>
    </row>
    <row r="20" spans="1:30" s="128" customFormat="1" ht="15.9" customHeight="1">
      <c r="A20" s="153" t="s">
        <v>223</v>
      </c>
      <c r="B20" s="154">
        <f>SUM(B21:B30)</f>
        <v>183032433</v>
      </c>
      <c r="C20" s="154">
        <f t="shared" ref="C20:AC20" si="3">SUM(C21:C30)</f>
        <v>111341940</v>
      </c>
      <c r="D20" s="154">
        <f t="shared" si="3"/>
        <v>71690493</v>
      </c>
      <c r="E20" s="154">
        <f t="shared" si="3"/>
        <v>0</v>
      </c>
      <c r="F20" s="154">
        <f t="shared" si="3"/>
        <v>24696180</v>
      </c>
      <c r="G20" s="154">
        <f t="shared" si="3"/>
        <v>15227181</v>
      </c>
      <c r="H20" s="154">
        <f t="shared" si="3"/>
        <v>9468999</v>
      </c>
      <c r="I20" s="154">
        <f t="shared" si="3"/>
        <v>0</v>
      </c>
      <c r="J20" s="154">
        <f t="shared" si="3"/>
        <v>341073643</v>
      </c>
      <c r="K20" s="154">
        <f t="shared" si="3"/>
        <v>276314873</v>
      </c>
      <c r="L20" s="154">
        <f t="shared" si="3"/>
        <v>64758770</v>
      </c>
      <c r="M20" s="154">
        <f t="shared" si="3"/>
        <v>0</v>
      </c>
      <c r="N20" s="154">
        <f t="shared" si="3"/>
        <v>0</v>
      </c>
      <c r="O20" s="154">
        <f t="shared" si="3"/>
        <v>0</v>
      </c>
      <c r="P20" s="154">
        <f t="shared" si="3"/>
        <v>0</v>
      </c>
      <c r="Q20" s="154">
        <f t="shared" si="3"/>
        <v>0</v>
      </c>
      <c r="R20" s="154">
        <f t="shared" si="3"/>
        <v>0</v>
      </c>
      <c r="S20" s="154">
        <f t="shared" si="3"/>
        <v>0</v>
      </c>
      <c r="T20" s="154">
        <f t="shared" si="3"/>
        <v>0</v>
      </c>
      <c r="U20" s="154">
        <f t="shared" si="3"/>
        <v>0</v>
      </c>
      <c r="V20" s="154">
        <f t="shared" si="3"/>
        <v>11311975</v>
      </c>
      <c r="W20" s="154">
        <f t="shared" si="3"/>
        <v>9370530</v>
      </c>
      <c r="X20" s="154">
        <f t="shared" si="3"/>
        <v>1941445</v>
      </c>
      <c r="Y20" s="154">
        <f t="shared" si="3"/>
        <v>0</v>
      </c>
      <c r="Z20" s="154">
        <f t="shared" si="3"/>
        <v>560114231</v>
      </c>
      <c r="AA20" s="154">
        <f t="shared" si="3"/>
        <v>412254524</v>
      </c>
      <c r="AB20" s="154">
        <f t="shared" si="3"/>
        <v>147859707</v>
      </c>
      <c r="AC20" s="155">
        <f t="shared" si="3"/>
        <v>0</v>
      </c>
      <c r="AD20" s="156"/>
    </row>
    <row r="21" spans="1:30" ht="15.9" customHeight="1">
      <c r="A21" s="157" t="s">
        <v>211</v>
      </c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54"/>
      <c r="AA21" s="154"/>
      <c r="AB21" s="158"/>
      <c r="AC21" s="159"/>
      <c r="AD21" s="160"/>
    </row>
    <row r="22" spans="1:30" ht="15.9" customHeight="1">
      <c r="A22" s="161" t="s">
        <v>224</v>
      </c>
      <c r="B22" s="164">
        <v>105053259</v>
      </c>
      <c r="C22" s="164">
        <v>105053259</v>
      </c>
      <c r="D22" s="164"/>
      <c r="E22" s="164"/>
      <c r="F22" s="164">
        <v>14271116</v>
      </c>
      <c r="G22" s="164">
        <v>14271116</v>
      </c>
      <c r="H22" s="164"/>
      <c r="I22" s="164"/>
      <c r="J22" s="164">
        <v>259719703</v>
      </c>
      <c r="K22" s="164">
        <v>259719703</v>
      </c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>
        <v>8819059</v>
      </c>
      <c r="W22" s="165">
        <v>8819059</v>
      </c>
      <c r="X22" s="165"/>
      <c r="Y22" s="165"/>
      <c r="Z22" s="158">
        <f t="shared" ref="Z22:AA31" si="4">SUM(B22,F22,J22,N22,R22,V22)</f>
        <v>387863137</v>
      </c>
      <c r="AA22" s="158">
        <f t="shared" si="4"/>
        <v>387863137</v>
      </c>
      <c r="AB22" s="158">
        <f>SUM(D22+H22+L22+X22)</f>
        <v>0</v>
      </c>
      <c r="AC22" s="159"/>
      <c r="AD22" s="160"/>
    </row>
    <row r="23" spans="1:30" ht="15.9" customHeight="1">
      <c r="A23" s="157" t="s">
        <v>225</v>
      </c>
      <c r="B23" s="164">
        <v>5008481</v>
      </c>
      <c r="C23" s="164">
        <v>5008481</v>
      </c>
      <c r="D23" s="164"/>
      <c r="E23" s="164"/>
      <c r="F23" s="164">
        <v>780361</v>
      </c>
      <c r="G23" s="164">
        <v>780361</v>
      </c>
      <c r="H23" s="164"/>
      <c r="I23" s="164"/>
      <c r="J23" s="164">
        <v>13630585</v>
      </c>
      <c r="K23" s="164">
        <v>13630585</v>
      </c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>
        <v>442791</v>
      </c>
      <c r="W23" s="165">
        <v>442791</v>
      </c>
      <c r="X23" s="165"/>
      <c r="Y23" s="165"/>
      <c r="Z23" s="158">
        <f t="shared" si="4"/>
        <v>19862218</v>
      </c>
      <c r="AA23" s="158">
        <f t="shared" si="4"/>
        <v>19862218</v>
      </c>
      <c r="AB23" s="158">
        <f>SUM(D23+H23+L23+X23)</f>
        <v>0</v>
      </c>
      <c r="AC23" s="159"/>
      <c r="AD23" s="160"/>
    </row>
    <row r="24" spans="1:30" ht="15.9" customHeight="1">
      <c r="A24" s="157" t="s">
        <v>226</v>
      </c>
      <c r="B24" s="164">
        <v>1280200</v>
      </c>
      <c r="C24" s="164">
        <v>1280200</v>
      </c>
      <c r="D24" s="164"/>
      <c r="E24" s="164"/>
      <c r="F24" s="164">
        <v>175704</v>
      </c>
      <c r="G24" s="164">
        <v>175704</v>
      </c>
      <c r="H24" s="164"/>
      <c r="I24" s="164"/>
      <c r="J24" s="164">
        <v>2964585</v>
      </c>
      <c r="K24" s="164">
        <v>2964585</v>
      </c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>
        <v>108680</v>
      </c>
      <c r="W24" s="165">
        <v>108680</v>
      </c>
      <c r="X24" s="165"/>
      <c r="Y24" s="165"/>
      <c r="Z24" s="158">
        <f t="shared" si="4"/>
        <v>4529169</v>
      </c>
      <c r="AA24" s="158">
        <f t="shared" si="4"/>
        <v>4529169</v>
      </c>
      <c r="AB24" s="158">
        <f>SUM(D24+H24+L24+X24)</f>
        <v>0</v>
      </c>
      <c r="AC24" s="159"/>
      <c r="AD24" s="160"/>
    </row>
    <row r="25" spans="1:30" ht="15.9" customHeight="1">
      <c r="A25" s="157" t="s">
        <v>227</v>
      </c>
      <c r="B25" s="164">
        <v>16677969</v>
      </c>
      <c r="C25" s="164"/>
      <c r="D25" s="164">
        <v>16677969</v>
      </c>
      <c r="E25" s="164"/>
      <c r="F25" s="164">
        <v>2343239</v>
      </c>
      <c r="G25" s="164"/>
      <c r="H25" s="164">
        <v>2343239</v>
      </c>
      <c r="I25" s="164"/>
      <c r="J25" s="164">
        <v>55728180</v>
      </c>
      <c r="K25" s="164"/>
      <c r="L25" s="164">
        <v>55728180</v>
      </c>
      <c r="M25" s="165"/>
      <c r="N25" s="165"/>
      <c r="O25" s="165"/>
      <c r="P25" s="165"/>
      <c r="Q25" s="165"/>
      <c r="R25" s="165"/>
      <c r="S25" s="165"/>
      <c r="T25" s="165"/>
      <c r="U25" s="165"/>
      <c r="V25" s="165">
        <v>1497549</v>
      </c>
      <c r="W25" s="165"/>
      <c r="X25" s="165">
        <v>1497549</v>
      </c>
      <c r="Y25" s="165"/>
      <c r="Z25" s="158">
        <f t="shared" si="4"/>
        <v>76246937</v>
      </c>
      <c r="AA25" s="158">
        <f t="shared" si="4"/>
        <v>0</v>
      </c>
      <c r="AB25" s="158">
        <f>SUM(D25+H25+L25+X25)</f>
        <v>76246937</v>
      </c>
      <c r="AC25" s="159"/>
      <c r="AD25" s="160"/>
    </row>
    <row r="26" spans="1:30" ht="15.9" customHeight="1">
      <c r="A26" s="161" t="s">
        <v>305</v>
      </c>
      <c r="B26" s="164">
        <v>44140071</v>
      </c>
      <c r="C26" s="164"/>
      <c r="D26" s="164">
        <v>44140071</v>
      </c>
      <c r="E26" s="164"/>
      <c r="F26" s="164">
        <v>5893526</v>
      </c>
      <c r="G26" s="164"/>
      <c r="H26" s="164">
        <v>5893526</v>
      </c>
      <c r="I26" s="164"/>
      <c r="J26" s="164">
        <v>8727849</v>
      </c>
      <c r="K26" s="164"/>
      <c r="L26" s="164">
        <v>8727849</v>
      </c>
      <c r="M26" s="165"/>
      <c r="N26" s="165"/>
      <c r="O26" s="165"/>
      <c r="P26" s="165"/>
      <c r="Q26" s="165"/>
      <c r="R26" s="165"/>
      <c r="S26" s="165"/>
      <c r="T26" s="165"/>
      <c r="U26" s="165"/>
      <c r="V26" s="165">
        <v>420396</v>
      </c>
      <c r="W26" s="165"/>
      <c r="X26" s="165">
        <v>420396</v>
      </c>
      <c r="Y26" s="165"/>
      <c r="Z26" s="158">
        <f t="shared" si="4"/>
        <v>59181842</v>
      </c>
      <c r="AA26" s="158">
        <f t="shared" si="4"/>
        <v>0</v>
      </c>
      <c r="AB26" s="158">
        <f t="shared" ref="AB26:AB31" si="5">SUM(D26+H26+L26+X26)</f>
        <v>59181842</v>
      </c>
      <c r="AC26" s="159"/>
      <c r="AD26" s="160"/>
    </row>
    <row r="27" spans="1:30" ht="15.9" customHeight="1">
      <c r="A27" s="161" t="s">
        <v>222</v>
      </c>
      <c r="B27" s="164">
        <v>0</v>
      </c>
      <c r="C27" s="164"/>
      <c r="D27" s="164">
        <v>0</v>
      </c>
      <c r="E27" s="164"/>
      <c r="F27" s="164">
        <v>0</v>
      </c>
      <c r="G27" s="164"/>
      <c r="H27" s="164">
        <v>0</v>
      </c>
      <c r="I27" s="164"/>
      <c r="J27" s="164">
        <v>54000</v>
      </c>
      <c r="K27" s="164"/>
      <c r="L27" s="164">
        <v>54000</v>
      </c>
      <c r="M27" s="165"/>
      <c r="N27" s="165"/>
      <c r="O27" s="165"/>
      <c r="P27" s="165"/>
      <c r="Q27" s="165"/>
      <c r="R27" s="165"/>
      <c r="S27" s="165"/>
      <c r="T27" s="165"/>
      <c r="U27" s="165"/>
      <c r="V27" s="165">
        <v>0</v>
      </c>
      <c r="W27" s="165"/>
      <c r="X27" s="165">
        <v>0</v>
      </c>
      <c r="Y27" s="165"/>
      <c r="Z27" s="158">
        <f t="shared" si="4"/>
        <v>54000</v>
      </c>
      <c r="AA27" s="158">
        <f t="shared" si="4"/>
        <v>0</v>
      </c>
      <c r="AB27" s="158">
        <f t="shared" si="5"/>
        <v>54000</v>
      </c>
      <c r="AC27" s="159"/>
      <c r="AD27" s="160"/>
    </row>
    <row r="28" spans="1:30" ht="15.9" customHeight="1">
      <c r="A28" s="276" t="s">
        <v>337</v>
      </c>
      <c r="B28" s="277">
        <v>717551</v>
      </c>
      <c r="C28" s="277"/>
      <c r="D28" s="277">
        <v>717551</v>
      </c>
      <c r="E28" s="277"/>
      <c r="F28" s="277">
        <v>0</v>
      </c>
      <c r="G28" s="277"/>
      <c r="H28" s="277">
        <v>0</v>
      </c>
      <c r="I28" s="277"/>
      <c r="J28" s="277">
        <v>5500</v>
      </c>
      <c r="K28" s="277"/>
      <c r="L28" s="277">
        <v>5500</v>
      </c>
      <c r="M28" s="278"/>
      <c r="N28" s="278"/>
      <c r="O28" s="278"/>
      <c r="P28" s="278"/>
      <c r="Q28" s="278"/>
      <c r="R28" s="278"/>
      <c r="S28" s="278"/>
      <c r="T28" s="278"/>
      <c r="U28" s="278"/>
      <c r="V28" s="278">
        <v>0</v>
      </c>
      <c r="W28" s="278"/>
      <c r="X28" s="278">
        <v>0</v>
      </c>
      <c r="Y28" s="278"/>
      <c r="Z28" s="158">
        <f t="shared" ref="Z28" si="6">SUM(B28,F28,J28,N28,R28,V28)</f>
        <v>723051</v>
      </c>
      <c r="AA28" s="158">
        <f t="shared" ref="AA28" si="7">SUM(C28,G28,K28,O28,S28,W28)</f>
        <v>0</v>
      </c>
      <c r="AB28" s="158">
        <f t="shared" ref="AB28" si="8">SUM(D28+H28+L28+X28)</f>
        <v>723051</v>
      </c>
      <c r="AC28" s="159"/>
      <c r="AD28" s="160"/>
    </row>
    <row r="29" spans="1:30" ht="15.9" customHeight="1">
      <c r="A29" s="157" t="s">
        <v>228</v>
      </c>
      <c r="B29" s="277">
        <v>6999770</v>
      </c>
      <c r="C29" s="277"/>
      <c r="D29" s="277">
        <v>6999770</v>
      </c>
      <c r="E29" s="277"/>
      <c r="F29" s="277">
        <v>933595</v>
      </c>
      <c r="G29" s="277"/>
      <c r="H29" s="277">
        <v>933595</v>
      </c>
      <c r="I29" s="277"/>
      <c r="J29" s="277">
        <v>243241</v>
      </c>
      <c r="K29" s="277"/>
      <c r="L29" s="277">
        <v>243241</v>
      </c>
      <c r="M29" s="278"/>
      <c r="N29" s="278"/>
      <c r="O29" s="278"/>
      <c r="P29" s="278"/>
      <c r="Q29" s="278"/>
      <c r="R29" s="278"/>
      <c r="S29" s="278"/>
      <c r="T29" s="278"/>
      <c r="U29" s="278"/>
      <c r="V29" s="278">
        <v>23500</v>
      </c>
      <c r="W29" s="278"/>
      <c r="X29" s="278">
        <v>23500</v>
      </c>
      <c r="Y29" s="278"/>
      <c r="Z29" s="158">
        <f t="shared" si="4"/>
        <v>8200106</v>
      </c>
      <c r="AA29" s="158">
        <f t="shared" si="4"/>
        <v>0</v>
      </c>
      <c r="AB29" s="158">
        <f t="shared" si="5"/>
        <v>8200106</v>
      </c>
      <c r="AC29" s="159"/>
      <c r="AD29" s="160"/>
    </row>
    <row r="30" spans="1:30" ht="15.9" customHeight="1">
      <c r="A30" s="157" t="s">
        <v>338</v>
      </c>
      <c r="B30" s="279">
        <v>3155132</v>
      </c>
      <c r="C30" s="279"/>
      <c r="D30" s="279">
        <v>3155132</v>
      </c>
      <c r="E30" s="279"/>
      <c r="F30" s="279">
        <v>298639</v>
      </c>
      <c r="G30" s="279"/>
      <c r="H30" s="279">
        <v>298639</v>
      </c>
      <c r="I30" s="279"/>
      <c r="J30" s="279">
        <v>0</v>
      </c>
      <c r="K30" s="279"/>
      <c r="L30" s="279">
        <v>0</v>
      </c>
      <c r="M30" s="280"/>
      <c r="N30" s="280"/>
      <c r="O30" s="280"/>
      <c r="P30" s="280"/>
      <c r="Q30" s="280"/>
      <c r="R30" s="280"/>
      <c r="S30" s="280"/>
      <c r="T30" s="280"/>
      <c r="U30" s="280"/>
      <c r="V30" s="280"/>
      <c r="W30" s="280"/>
      <c r="X30" s="280"/>
      <c r="Y30" s="280"/>
      <c r="Z30" s="158">
        <f t="shared" ref="Z30" si="9">SUM(B30,F30,J30,N30,R30,V30)</f>
        <v>3453771</v>
      </c>
      <c r="AA30" s="158">
        <f t="shared" ref="AA30" si="10">SUM(C30,G30,K30,O30,S30,W30)</f>
        <v>0</v>
      </c>
      <c r="AB30" s="158">
        <f t="shared" ref="AB30" si="11">SUM(D30+H30+L30+X30)</f>
        <v>3453771</v>
      </c>
      <c r="AC30" s="159"/>
      <c r="AD30" s="160"/>
    </row>
    <row r="31" spans="1:30" ht="15.9" customHeight="1">
      <c r="A31" s="161"/>
      <c r="B31" s="164"/>
      <c r="C31" s="164"/>
      <c r="D31" s="164"/>
      <c r="E31" s="164"/>
      <c r="F31" s="164"/>
      <c r="G31" s="164"/>
      <c r="H31" s="164"/>
      <c r="I31" s="166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3"/>
      <c r="X31" s="163"/>
      <c r="Y31" s="163"/>
      <c r="Z31" s="158">
        <f t="shared" si="4"/>
        <v>0</v>
      </c>
      <c r="AA31" s="158">
        <f t="shared" si="4"/>
        <v>0</v>
      </c>
      <c r="AB31" s="158">
        <f t="shared" si="5"/>
        <v>0</v>
      </c>
      <c r="AC31" s="159"/>
      <c r="AD31" s="160"/>
    </row>
    <row r="32" spans="1:30" s="128" customFormat="1" ht="15" customHeight="1">
      <c r="A32" s="153" t="s">
        <v>229</v>
      </c>
      <c r="B32" s="154">
        <f>SUM(B33:B38)</f>
        <v>388343356</v>
      </c>
      <c r="C32" s="154">
        <f t="shared" ref="C32:AC32" si="12">SUM(C33:C38)</f>
        <v>382512834</v>
      </c>
      <c r="D32" s="154">
        <f t="shared" si="12"/>
        <v>5830522</v>
      </c>
      <c r="E32" s="154">
        <f t="shared" si="12"/>
        <v>0</v>
      </c>
      <c r="F32" s="154">
        <f t="shared" si="12"/>
        <v>51808110</v>
      </c>
      <c r="G32" s="154">
        <f t="shared" si="12"/>
        <v>50863007</v>
      </c>
      <c r="H32" s="154">
        <f t="shared" si="12"/>
        <v>945103</v>
      </c>
      <c r="I32" s="154">
        <f t="shared" si="12"/>
        <v>0</v>
      </c>
      <c r="J32" s="154">
        <f t="shared" si="12"/>
        <v>54705717</v>
      </c>
      <c r="K32" s="154">
        <f t="shared" si="12"/>
        <v>54660717</v>
      </c>
      <c r="L32" s="154">
        <f t="shared" si="12"/>
        <v>45000</v>
      </c>
      <c r="M32" s="154">
        <f t="shared" si="12"/>
        <v>0</v>
      </c>
      <c r="N32" s="154">
        <f t="shared" si="12"/>
        <v>0</v>
      </c>
      <c r="O32" s="154">
        <f t="shared" si="12"/>
        <v>0</v>
      </c>
      <c r="P32" s="154">
        <f t="shared" si="12"/>
        <v>0</v>
      </c>
      <c r="Q32" s="154">
        <f t="shared" si="12"/>
        <v>0</v>
      </c>
      <c r="R32" s="154">
        <f t="shared" si="12"/>
        <v>0</v>
      </c>
      <c r="S32" s="154">
        <f t="shared" si="12"/>
        <v>0</v>
      </c>
      <c r="T32" s="154">
        <f t="shared" si="12"/>
        <v>0</v>
      </c>
      <c r="U32" s="154">
        <f t="shared" si="12"/>
        <v>0</v>
      </c>
      <c r="V32" s="154">
        <f t="shared" si="12"/>
        <v>20031674</v>
      </c>
      <c r="W32" s="154">
        <f t="shared" si="12"/>
        <v>20031674</v>
      </c>
      <c r="X32" s="154">
        <f t="shared" si="12"/>
        <v>0</v>
      </c>
      <c r="Y32" s="154">
        <f t="shared" si="12"/>
        <v>0</v>
      </c>
      <c r="Z32" s="154">
        <f t="shared" si="12"/>
        <v>514888857</v>
      </c>
      <c r="AA32" s="154">
        <f t="shared" si="12"/>
        <v>508068232</v>
      </c>
      <c r="AB32" s="154">
        <f t="shared" si="12"/>
        <v>6820625</v>
      </c>
      <c r="AC32" s="155">
        <f t="shared" si="12"/>
        <v>0</v>
      </c>
      <c r="AD32" s="156"/>
    </row>
    <row r="33" spans="1:30" ht="15" customHeight="1">
      <c r="A33" s="157" t="s">
        <v>211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58"/>
      <c r="AA33" s="158"/>
      <c r="AB33" s="158"/>
      <c r="AC33" s="159"/>
      <c r="AD33" s="160"/>
    </row>
    <row r="34" spans="1:30" ht="15" customHeight="1">
      <c r="A34" s="157" t="s">
        <v>230</v>
      </c>
      <c r="B34" s="164">
        <v>382512834</v>
      </c>
      <c r="C34" s="164">
        <v>382512834</v>
      </c>
      <c r="D34" s="164"/>
      <c r="E34" s="164"/>
      <c r="F34" s="164"/>
      <c r="G34" s="164"/>
      <c r="H34" s="164"/>
      <c r="I34" s="164"/>
      <c r="J34" s="164">
        <v>219000</v>
      </c>
      <c r="K34" s="164">
        <v>219000</v>
      </c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58">
        <f t="shared" ref="Z34:AA38" si="13">SUM(B34+F34+J34+N34+R34+V34)</f>
        <v>382731834</v>
      </c>
      <c r="AA34" s="158">
        <f t="shared" si="13"/>
        <v>382731834</v>
      </c>
      <c r="AB34" s="158"/>
      <c r="AC34" s="159"/>
      <c r="AD34" s="160"/>
    </row>
    <row r="35" spans="1:30" ht="15" customHeight="1">
      <c r="A35" s="276" t="s">
        <v>339</v>
      </c>
      <c r="B35" s="164"/>
      <c r="C35" s="164"/>
      <c r="D35" s="164"/>
      <c r="E35" s="164"/>
      <c r="F35" s="164"/>
      <c r="G35" s="164"/>
      <c r="H35" s="164"/>
      <c r="I35" s="164"/>
      <c r="J35" s="164">
        <v>1452000</v>
      </c>
      <c r="K35" s="164">
        <v>1452000</v>
      </c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58">
        <f t="shared" ref="Z35" si="14">SUM(B35+F35+J35+N35+R35+V35)</f>
        <v>1452000</v>
      </c>
      <c r="AA35" s="158">
        <f t="shared" ref="AA35" si="15">SUM(C35+G35+K35+O35+S35+W35)</f>
        <v>1452000</v>
      </c>
      <c r="AB35" s="158"/>
      <c r="AC35" s="159"/>
      <c r="AD35" s="160"/>
    </row>
    <row r="36" spans="1:30" ht="15" customHeight="1">
      <c r="A36" s="157" t="s">
        <v>231</v>
      </c>
      <c r="B36" s="164"/>
      <c r="C36" s="164"/>
      <c r="D36" s="164"/>
      <c r="E36" s="164"/>
      <c r="F36" s="164">
        <v>50863007</v>
      </c>
      <c r="G36" s="164">
        <v>50863007</v>
      </c>
      <c r="H36" s="164"/>
      <c r="I36" s="164"/>
      <c r="J36" s="164">
        <v>52989717</v>
      </c>
      <c r="K36" s="164">
        <v>52989717</v>
      </c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6">
        <v>20031674</v>
      </c>
      <c r="W36" s="166">
        <v>20031674</v>
      </c>
      <c r="X36" s="165"/>
      <c r="Y36" s="165"/>
      <c r="Z36" s="158">
        <f t="shared" si="13"/>
        <v>123884398</v>
      </c>
      <c r="AA36" s="158">
        <f t="shared" si="13"/>
        <v>123884398</v>
      </c>
      <c r="AB36" s="158"/>
      <c r="AC36" s="159"/>
      <c r="AD36" s="160"/>
    </row>
    <row r="37" spans="1:30" ht="15.9" customHeight="1">
      <c r="A37" s="276" t="s">
        <v>337</v>
      </c>
      <c r="B37" s="164">
        <v>3614836</v>
      </c>
      <c r="C37" s="164"/>
      <c r="D37" s="164">
        <v>3614836</v>
      </c>
      <c r="E37" s="164"/>
      <c r="F37" s="164">
        <v>787429</v>
      </c>
      <c r="G37" s="164"/>
      <c r="H37" s="164">
        <v>787429</v>
      </c>
      <c r="I37" s="164"/>
      <c r="J37" s="164">
        <v>45000</v>
      </c>
      <c r="K37" s="164"/>
      <c r="L37" s="164">
        <v>45000</v>
      </c>
      <c r="M37" s="165"/>
      <c r="N37" s="165"/>
      <c r="O37" s="165"/>
      <c r="P37" s="165"/>
      <c r="Q37" s="165"/>
      <c r="R37" s="165"/>
      <c r="S37" s="165"/>
      <c r="T37" s="165"/>
      <c r="U37" s="165"/>
      <c r="V37" s="166"/>
      <c r="W37" s="166"/>
      <c r="X37" s="166"/>
      <c r="Y37" s="165"/>
      <c r="Z37" s="158">
        <f t="shared" ref="Z37" si="16">SUM(B37,F37,J37,N37,R37,V37)</f>
        <v>4447265</v>
      </c>
      <c r="AA37" s="158">
        <f t="shared" ref="AA37" si="17">SUM(C37,G37,K37,O37,S37,W37)</f>
        <v>0</v>
      </c>
      <c r="AB37" s="158">
        <f t="shared" ref="AB37:AB38" si="18">SUM(D37+H37+L37+X37)</f>
        <v>4447265</v>
      </c>
      <c r="AC37" s="159"/>
      <c r="AD37" s="160"/>
    </row>
    <row r="38" spans="1:30" ht="15" customHeight="1">
      <c r="A38" s="157" t="s">
        <v>338</v>
      </c>
      <c r="B38" s="164">
        <v>2215686</v>
      </c>
      <c r="C38" s="164"/>
      <c r="D38" s="164">
        <v>2215686</v>
      </c>
      <c r="E38" s="164"/>
      <c r="F38" s="164">
        <v>157674</v>
      </c>
      <c r="G38" s="164"/>
      <c r="H38" s="164">
        <v>157674</v>
      </c>
      <c r="I38" s="164"/>
      <c r="J38" s="164"/>
      <c r="K38" s="164"/>
      <c r="L38" s="164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58">
        <f t="shared" si="13"/>
        <v>2373360</v>
      </c>
      <c r="AA38" s="158">
        <f t="shared" si="13"/>
        <v>0</v>
      </c>
      <c r="AB38" s="158">
        <f t="shared" si="18"/>
        <v>2373360</v>
      </c>
      <c r="AC38" s="159"/>
      <c r="AD38" s="160"/>
    </row>
    <row r="39" spans="1:30" ht="15" customHeight="1"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58"/>
      <c r="AA39" s="158"/>
      <c r="AB39" s="158"/>
      <c r="AC39" s="159"/>
      <c r="AD39" s="160"/>
    </row>
    <row r="40" spans="1:30" s="128" customFormat="1" ht="15" customHeight="1">
      <c r="A40" s="153" t="s">
        <v>232</v>
      </c>
      <c r="B40" s="154">
        <f>SUM(B41:B47)</f>
        <v>45517787</v>
      </c>
      <c r="C40" s="154">
        <f t="shared" ref="C40:AC40" si="19">SUM(C41:C47)</f>
        <v>25363787</v>
      </c>
      <c r="D40" s="154">
        <f t="shared" si="19"/>
        <v>20154000</v>
      </c>
      <c r="E40" s="154">
        <f t="shared" si="19"/>
        <v>0</v>
      </c>
      <c r="F40" s="154">
        <f t="shared" si="19"/>
        <v>6352571</v>
      </c>
      <c r="G40" s="154">
        <f t="shared" si="19"/>
        <v>3635024</v>
      </c>
      <c r="H40" s="154">
        <f t="shared" si="19"/>
        <v>2717547</v>
      </c>
      <c r="I40" s="154">
        <f t="shared" si="19"/>
        <v>0</v>
      </c>
      <c r="J40" s="154">
        <f t="shared" si="19"/>
        <v>75611549</v>
      </c>
      <c r="K40" s="154">
        <f t="shared" si="19"/>
        <v>59709960</v>
      </c>
      <c r="L40" s="154">
        <f t="shared" si="19"/>
        <v>15901589</v>
      </c>
      <c r="M40" s="154">
        <f t="shared" si="19"/>
        <v>0</v>
      </c>
      <c r="N40" s="154">
        <f t="shared" si="19"/>
        <v>0</v>
      </c>
      <c r="O40" s="154">
        <f t="shared" si="19"/>
        <v>0</v>
      </c>
      <c r="P40" s="154">
        <f t="shared" si="19"/>
        <v>0</v>
      </c>
      <c r="Q40" s="154">
        <f t="shared" si="19"/>
        <v>0</v>
      </c>
      <c r="R40" s="154">
        <f t="shared" si="19"/>
        <v>0</v>
      </c>
      <c r="S40" s="154">
        <f t="shared" si="19"/>
        <v>0</v>
      </c>
      <c r="T40" s="154">
        <f t="shared" si="19"/>
        <v>0</v>
      </c>
      <c r="U40" s="154">
        <f t="shared" si="19"/>
        <v>0</v>
      </c>
      <c r="V40" s="154">
        <f t="shared" si="19"/>
        <v>34018234</v>
      </c>
      <c r="W40" s="154">
        <f t="shared" si="19"/>
        <v>4144577</v>
      </c>
      <c r="X40" s="154">
        <f t="shared" si="19"/>
        <v>29873657</v>
      </c>
      <c r="Y40" s="154">
        <f t="shared" si="19"/>
        <v>0</v>
      </c>
      <c r="Z40" s="154">
        <f t="shared" si="19"/>
        <v>161500141</v>
      </c>
      <c r="AA40" s="154">
        <f t="shared" si="19"/>
        <v>92853348</v>
      </c>
      <c r="AB40" s="154">
        <f t="shared" si="19"/>
        <v>68646793</v>
      </c>
      <c r="AC40" s="155">
        <f t="shared" si="19"/>
        <v>0</v>
      </c>
      <c r="AD40" s="156"/>
    </row>
    <row r="41" spans="1:30" ht="15" customHeight="1">
      <c r="A41" s="157" t="s">
        <v>211</v>
      </c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58"/>
      <c r="AA41" s="158"/>
      <c r="AB41" s="158"/>
      <c r="AC41" s="159"/>
      <c r="AD41" s="160"/>
    </row>
    <row r="42" spans="1:30" ht="15" customHeight="1">
      <c r="A42" s="157" t="s">
        <v>233</v>
      </c>
      <c r="B42" s="166">
        <v>10715226</v>
      </c>
      <c r="C42" s="166">
        <v>10715226</v>
      </c>
      <c r="D42" s="165"/>
      <c r="E42" s="165"/>
      <c r="F42" s="166">
        <v>1408474</v>
      </c>
      <c r="G42" s="166">
        <v>1408474</v>
      </c>
      <c r="H42" s="165"/>
      <c r="I42" s="165"/>
      <c r="J42" s="166">
        <v>40794380</v>
      </c>
      <c r="K42" s="166">
        <v>40794380</v>
      </c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58">
        <f t="shared" ref="Z42:AB47" si="20">SUM(B42+F42+J42+N42+R42+V42)</f>
        <v>52918080</v>
      </c>
      <c r="AA42" s="158">
        <f t="shared" si="20"/>
        <v>52918080</v>
      </c>
      <c r="AB42" s="158">
        <f t="shared" si="20"/>
        <v>0</v>
      </c>
      <c r="AC42" s="159"/>
      <c r="AD42" s="160"/>
    </row>
    <row r="43" spans="1:30" ht="24" customHeight="1">
      <c r="A43" s="248" t="s">
        <v>234</v>
      </c>
      <c r="B43" s="166">
        <v>9913791</v>
      </c>
      <c r="C43" s="166">
        <v>9913791</v>
      </c>
      <c r="D43" s="165"/>
      <c r="E43" s="165"/>
      <c r="F43" s="166">
        <v>1603862</v>
      </c>
      <c r="G43" s="166">
        <v>1603862</v>
      </c>
      <c r="H43" s="165"/>
      <c r="I43" s="165"/>
      <c r="J43" s="166">
        <v>12381128</v>
      </c>
      <c r="K43" s="166">
        <v>12381128</v>
      </c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>
        <v>4144577</v>
      </c>
      <c r="W43" s="165">
        <v>4144577</v>
      </c>
      <c r="X43" s="165"/>
      <c r="Y43" s="165"/>
      <c r="Z43" s="158">
        <f t="shared" si="20"/>
        <v>28043358</v>
      </c>
      <c r="AA43" s="158">
        <f t="shared" ref="AA43:AA47" si="21">SUM(C43+G43+K43+O43+S43+W43)</f>
        <v>28043358</v>
      </c>
      <c r="AB43" s="158">
        <f t="shared" ref="AB43:AB47" si="22">SUM(D43+H43+L43+P43+T43+X43)</f>
        <v>0</v>
      </c>
      <c r="AC43" s="159"/>
      <c r="AD43" s="160"/>
    </row>
    <row r="44" spans="1:30" ht="17.25" customHeight="1">
      <c r="A44" s="249" t="s">
        <v>235</v>
      </c>
      <c r="B44" s="166">
        <v>4734770</v>
      </c>
      <c r="C44" s="166">
        <v>4734770</v>
      </c>
      <c r="D44" s="165"/>
      <c r="E44" s="165"/>
      <c r="F44" s="166">
        <v>622688</v>
      </c>
      <c r="G44" s="166">
        <v>622688</v>
      </c>
      <c r="H44" s="165"/>
      <c r="I44" s="165"/>
      <c r="J44" s="166">
        <v>5582565</v>
      </c>
      <c r="K44" s="166">
        <v>5582565</v>
      </c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58">
        <f t="shared" si="20"/>
        <v>10940023</v>
      </c>
      <c r="AA44" s="158">
        <f t="shared" si="21"/>
        <v>10940023</v>
      </c>
      <c r="AB44" s="158">
        <f t="shared" si="22"/>
        <v>0</v>
      </c>
      <c r="AC44" s="159"/>
      <c r="AD44" s="160"/>
    </row>
    <row r="45" spans="1:30" ht="15" customHeight="1">
      <c r="A45" s="157" t="s">
        <v>340</v>
      </c>
      <c r="B45" s="166">
        <v>0</v>
      </c>
      <c r="C45" s="166">
        <v>0</v>
      </c>
      <c r="D45" s="165"/>
      <c r="E45" s="165"/>
      <c r="F45" s="166">
        <v>0</v>
      </c>
      <c r="G45" s="166">
        <v>0</v>
      </c>
      <c r="H45" s="165"/>
      <c r="I45" s="165"/>
      <c r="J45" s="166">
        <v>951887</v>
      </c>
      <c r="K45" s="166">
        <v>951887</v>
      </c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58">
        <f t="shared" ref="Z45" si="23">SUM(B45+F45+J45+N45+R45+V45)</f>
        <v>951887</v>
      </c>
      <c r="AA45" s="158">
        <f t="shared" si="21"/>
        <v>951887</v>
      </c>
      <c r="AB45" s="158">
        <f t="shared" si="22"/>
        <v>0</v>
      </c>
      <c r="AC45" s="159"/>
      <c r="AD45" s="160"/>
    </row>
    <row r="46" spans="1:30" ht="15" customHeight="1">
      <c r="A46" s="157" t="s">
        <v>236</v>
      </c>
      <c r="B46" s="166">
        <v>15336354</v>
      </c>
      <c r="C46" s="166"/>
      <c r="D46" s="166">
        <v>15336354</v>
      </c>
      <c r="E46" s="165"/>
      <c r="F46" s="166">
        <v>2084866</v>
      </c>
      <c r="G46" s="166"/>
      <c r="H46" s="166">
        <v>2084866</v>
      </c>
      <c r="I46" s="165"/>
      <c r="J46" s="166">
        <v>7802405</v>
      </c>
      <c r="K46" s="166"/>
      <c r="L46" s="166">
        <v>7802405</v>
      </c>
      <c r="M46" s="165"/>
      <c r="N46" s="165"/>
      <c r="O46" s="165"/>
      <c r="P46" s="165"/>
      <c r="Q46" s="165"/>
      <c r="R46" s="165"/>
      <c r="S46" s="165"/>
      <c r="T46" s="165"/>
      <c r="U46" s="165"/>
      <c r="V46" s="165">
        <v>29873657</v>
      </c>
      <c r="W46" s="165"/>
      <c r="X46" s="165">
        <v>29873657</v>
      </c>
      <c r="Y46" s="165"/>
      <c r="Z46" s="158">
        <f t="shared" si="20"/>
        <v>55097282</v>
      </c>
      <c r="AA46" s="158">
        <f t="shared" si="21"/>
        <v>0</v>
      </c>
      <c r="AB46" s="158">
        <f t="shared" si="22"/>
        <v>55097282</v>
      </c>
      <c r="AC46" s="159"/>
      <c r="AD46" s="160"/>
    </row>
    <row r="47" spans="1:30" ht="15" customHeight="1">
      <c r="A47" s="157" t="s">
        <v>237</v>
      </c>
      <c r="B47" s="166">
        <v>4817646</v>
      </c>
      <c r="C47" s="166"/>
      <c r="D47" s="166">
        <v>4817646</v>
      </c>
      <c r="E47" s="165"/>
      <c r="F47" s="166">
        <v>632681</v>
      </c>
      <c r="G47" s="166"/>
      <c r="H47" s="166">
        <v>632681</v>
      </c>
      <c r="I47" s="165"/>
      <c r="J47" s="166">
        <v>8099184</v>
      </c>
      <c r="K47" s="166"/>
      <c r="L47" s="166">
        <v>8099184</v>
      </c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58">
        <f t="shared" si="20"/>
        <v>13549511</v>
      </c>
      <c r="AA47" s="158">
        <f t="shared" si="21"/>
        <v>0</v>
      </c>
      <c r="AB47" s="158">
        <f t="shared" si="22"/>
        <v>13549511</v>
      </c>
      <c r="AC47" s="159"/>
      <c r="AD47" s="160"/>
    </row>
    <row r="48" spans="1:30" ht="15" customHeight="1"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58"/>
      <c r="AA48" s="158"/>
      <c r="AB48" s="158"/>
      <c r="AC48" s="159"/>
      <c r="AD48" s="160"/>
    </row>
    <row r="49" spans="1:30" s="128" customFormat="1" ht="15.9" customHeight="1">
      <c r="A49" s="153" t="s">
        <v>238</v>
      </c>
      <c r="B49" s="154">
        <f>SUM(B51:B60)</f>
        <v>56476582</v>
      </c>
      <c r="C49" s="154">
        <f t="shared" ref="C49:AC49" si="24">SUM(C51:C60)</f>
        <v>55093491</v>
      </c>
      <c r="D49" s="154">
        <f t="shared" si="24"/>
        <v>1383091</v>
      </c>
      <c r="E49" s="154">
        <f t="shared" si="24"/>
        <v>0</v>
      </c>
      <c r="F49" s="154">
        <f t="shared" si="24"/>
        <v>7249432</v>
      </c>
      <c r="G49" s="154">
        <f t="shared" si="24"/>
        <v>7157550</v>
      </c>
      <c r="H49" s="154">
        <f t="shared" si="24"/>
        <v>91882</v>
      </c>
      <c r="I49" s="154">
        <f t="shared" si="24"/>
        <v>0</v>
      </c>
      <c r="J49" s="154">
        <f t="shared" si="24"/>
        <v>36296770</v>
      </c>
      <c r="K49" s="154">
        <f t="shared" si="24"/>
        <v>34305590</v>
      </c>
      <c r="L49" s="154">
        <f t="shared" si="24"/>
        <v>1991180</v>
      </c>
      <c r="M49" s="154">
        <f t="shared" si="24"/>
        <v>0</v>
      </c>
      <c r="N49" s="154">
        <f t="shared" si="24"/>
        <v>16120000</v>
      </c>
      <c r="O49" s="154">
        <f t="shared" si="24"/>
        <v>16120000</v>
      </c>
      <c r="P49" s="154">
        <f t="shared" si="24"/>
        <v>0</v>
      </c>
      <c r="Q49" s="154">
        <f t="shared" si="24"/>
        <v>0</v>
      </c>
      <c r="R49" s="154">
        <f t="shared" si="24"/>
        <v>0</v>
      </c>
      <c r="S49" s="154">
        <f t="shared" si="24"/>
        <v>0</v>
      </c>
      <c r="T49" s="154">
        <f t="shared" si="24"/>
        <v>0</v>
      </c>
      <c r="U49" s="154">
        <f t="shared" si="24"/>
        <v>0</v>
      </c>
      <c r="V49" s="154">
        <f t="shared" si="24"/>
        <v>11705458</v>
      </c>
      <c r="W49" s="154">
        <f t="shared" si="24"/>
        <v>11705458</v>
      </c>
      <c r="X49" s="154">
        <f t="shared" si="24"/>
        <v>0</v>
      </c>
      <c r="Y49" s="154">
        <f t="shared" si="24"/>
        <v>0</v>
      </c>
      <c r="Z49" s="154">
        <f t="shared" si="24"/>
        <v>127848242</v>
      </c>
      <c r="AA49" s="154">
        <f t="shared" si="24"/>
        <v>124382089</v>
      </c>
      <c r="AB49" s="154">
        <f t="shared" si="24"/>
        <v>3466153</v>
      </c>
      <c r="AC49" s="155">
        <f t="shared" si="24"/>
        <v>0</v>
      </c>
      <c r="AD49" s="156"/>
    </row>
    <row r="50" spans="1:30" ht="15.9" customHeight="1">
      <c r="A50" s="157" t="s">
        <v>211</v>
      </c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58">
        <f>SUM(B50+F50+J50+N50+R50+N50)</f>
        <v>0</v>
      </c>
      <c r="AA50" s="158">
        <f>SUM(C50+G50+K50+O50+S50+O50)</f>
        <v>0</v>
      </c>
      <c r="AB50" s="158"/>
      <c r="AC50" s="159"/>
      <c r="AD50" s="160"/>
    </row>
    <row r="51" spans="1:30" ht="15.9" customHeight="1">
      <c r="A51" s="168" t="s">
        <v>239</v>
      </c>
      <c r="B51" s="166">
        <v>35463318</v>
      </c>
      <c r="C51" s="166">
        <v>35463318</v>
      </c>
      <c r="D51" s="165"/>
      <c r="E51" s="165"/>
      <c r="F51" s="166">
        <v>4736659</v>
      </c>
      <c r="G51" s="166">
        <v>4736659</v>
      </c>
      <c r="H51" s="165"/>
      <c r="I51" s="165"/>
      <c r="J51" s="166">
        <v>12648457</v>
      </c>
      <c r="K51" s="166">
        <v>12648457</v>
      </c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>
        <v>6279418</v>
      </c>
      <c r="W51" s="165">
        <v>6279418</v>
      </c>
      <c r="X51" s="165"/>
      <c r="Y51" s="165"/>
      <c r="Z51" s="158">
        <f>SUM(B51+F51+J51+N51+R51+N51+V51)</f>
        <v>59127852</v>
      </c>
      <c r="AA51" s="158">
        <f>SUM(C51+G51+K51+O51+S51+O51+W51)</f>
        <v>59127852</v>
      </c>
      <c r="AB51" s="158">
        <f>SUM(D51+H51+L51+P51+T51+P51+X51)</f>
        <v>0</v>
      </c>
      <c r="AC51" s="159"/>
      <c r="AD51" s="160"/>
    </row>
    <row r="52" spans="1:30" s="167" customFormat="1" ht="15.75" customHeight="1">
      <c r="A52" s="168" t="s">
        <v>240</v>
      </c>
      <c r="B52" s="166">
        <v>50000</v>
      </c>
      <c r="C52" s="166">
        <v>50000</v>
      </c>
      <c r="D52" s="165"/>
      <c r="E52" s="165"/>
      <c r="F52" s="166">
        <v>0</v>
      </c>
      <c r="G52" s="166">
        <v>0</v>
      </c>
      <c r="H52" s="165"/>
      <c r="I52" s="165"/>
      <c r="J52" s="166">
        <v>5740602</v>
      </c>
      <c r="K52" s="166">
        <v>5740602</v>
      </c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58">
        <f t="shared" ref="Z52:AA57" si="25">SUM(B52+F52+J52+N52+R52+V52)</f>
        <v>5790602</v>
      </c>
      <c r="AA52" s="158">
        <f t="shared" ref="AA52:AA61" si="26">SUM(C52+G52+K52+O52+S52+O52+W52)</f>
        <v>5790602</v>
      </c>
      <c r="AB52" s="158">
        <f t="shared" ref="AB52:AB61" si="27">SUM(D52+H52+L52+P52+T52+P52+X52)</f>
        <v>0</v>
      </c>
      <c r="AC52" s="159"/>
      <c r="AD52" s="169"/>
    </row>
    <row r="53" spans="1:30" s="167" customFormat="1" ht="15.9" customHeight="1">
      <c r="A53" s="168" t="s">
        <v>342</v>
      </c>
      <c r="B53" s="166">
        <v>0</v>
      </c>
      <c r="C53" s="166">
        <v>0</v>
      </c>
      <c r="D53" s="165"/>
      <c r="E53" s="165"/>
      <c r="F53" s="166"/>
      <c r="G53" s="166"/>
      <c r="H53" s="165"/>
      <c r="I53" s="165"/>
      <c r="J53" s="166">
        <v>4026218</v>
      </c>
      <c r="K53" s="166">
        <v>4026218</v>
      </c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58">
        <f t="shared" ref="Z53" si="28">SUM(B53+F53+J53+N53+R53+V53)</f>
        <v>4026218</v>
      </c>
      <c r="AA53" s="158">
        <f t="shared" si="26"/>
        <v>4026218</v>
      </c>
      <c r="AB53" s="158">
        <f t="shared" si="27"/>
        <v>0</v>
      </c>
      <c r="AC53" s="159"/>
      <c r="AD53" s="169"/>
    </row>
    <row r="54" spans="1:30" s="167" customFormat="1" ht="15.9" customHeight="1">
      <c r="A54" s="168" t="s">
        <v>241</v>
      </c>
      <c r="B54" s="166">
        <v>18878810</v>
      </c>
      <c r="C54" s="166">
        <v>18878810</v>
      </c>
      <c r="D54" s="165"/>
      <c r="E54" s="165"/>
      <c r="F54" s="166">
        <v>2294528</v>
      </c>
      <c r="G54" s="166">
        <v>2294528</v>
      </c>
      <c r="H54" s="165"/>
      <c r="I54" s="165"/>
      <c r="J54" s="166">
        <v>10325542</v>
      </c>
      <c r="K54" s="166">
        <v>10325542</v>
      </c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>
        <v>5426040</v>
      </c>
      <c r="W54" s="165">
        <v>5426040</v>
      </c>
      <c r="X54" s="165"/>
      <c r="Y54" s="165"/>
      <c r="Z54" s="158">
        <f t="shared" si="25"/>
        <v>36924920</v>
      </c>
      <c r="AA54" s="158">
        <f t="shared" si="26"/>
        <v>36924920</v>
      </c>
      <c r="AB54" s="158">
        <f t="shared" si="27"/>
        <v>0</v>
      </c>
      <c r="AC54" s="159"/>
      <c r="AD54" s="169"/>
    </row>
    <row r="55" spans="1:30" s="167" customFormat="1" ht="15.75" customHeight="1">
      <c r="A55" s="168" t="s">
        <v>233</v>
      </c>
      <c r="B55" s="281">
        <v>13200</v>
      </c>
      <c r="C55" s="281">
        <v>13200</v>
      </c>
      <c r="D55" s="278"/>
      <c r="E55" s="278"/>
      <c r="F55" s="281">
        <v>55441</v>
      </c>
      <c r="G55" s="281">
        <v>55441</v>
      </c>
      <c r="H55" s="278"/>
      <c r="I55" s="278"/>
      <c r="J55" s="278">
        <v>0</v>
      </c>
      <c r="K55" s="278">
        <v>0</v>
      </c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278"/>
      <c r="Z55" s="158">
        <f t="shared" si="25"/>
        <v>68641</v>
      </c>
      <c r="AA55" s="158">
        <f t="shared" si="26"/>
        <v>68641</v>
      </c>
      <c r="AB55" s="158">
        <f t="shared" si="27"/>
        <v>0</v>
      </c>
      <c r="AC55" s="159"/>
      <c r="AD55" s="169"/>
    </row>
    <row r="56" spans="1:30" ht="15" customHeight="1">
      <c r="A56" s="157" t="s">
        <v>340</v>
      </c>
      <c r="B56" s="282">
        <v>0</v>
      </c>
      <c r="C56" s="282">
        <v>0</v>
      </c>
      <c r="D56" s="280"/>
      <c r="E56" s="280"/>
      <c r="F56" s="282">
        <v>0</v>
      </c>
      <c r="G56" s="282">
        <v>0</v>
      </c>
      <c r="H56" s="280"/>
      <c r="I56" s="280"/>
      <c r="J56" s="280">
        <v>916714</v>
      </c>
      <c r="K56" s="280">
        <v>916714</v>
      </c>
      <c r="L56" s="280"/>
      <c r="M56" s="280"/>
      <c r="N56" s="280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80"/>
      <c r="Z56" s="158">
        <f t="shared" si="25"/>
        <v>916714</v>
      </c>
      <c r="AA56" s="158">
        <f t="shared" si="26"/>
        <v>916714</v>
      </c>
      <c r="AB56" s="158">
        <f t="shared" si="27"/>
        <v>0</v>
      </c>
      <c r="AC56" s="159"/>
      <c r="AD56" s="160"/>
    </row>
    <row r="57" spans="1:30" ht="15" customHeight="1">
      <c r="A57" s="157" t="s">
        <v>236</v>
      </c>
      <c r="B57" s="282">
        <v>688163</v>
      </c>
      <c r="C57" s="282">
        <v>688163</v>
      </c>
      <c r="D57" s="280"/>
      <c r="E57" s="280"/>
      <c r="F57" s="282">
        <v>70922</v>
      </c>
      <c r="G57" s="282">
        <v>70922</v>
      </c>
      <c r="H57" s="280"/>
      <c r="I57" s="280"/>
      <c r="J57" s="280">
        <v>22600</v>
      </c>
      <c r="K57" s="280">
        <v>22600</v>
      </c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158">
        <f t="shared" si="25"/>
        <v>781685</v>
      </c>
      <c r="AA57" s="158">
        <f t="shared" si="25"/>
        <v>781685</v>
      </c>
      <c r="AB57" s="158">
        <f t="shared" si="27"/>
        <v>0</v>
      </c>
      <c r="AC57" s="159"/>
      <c r="AD57" s="160"/>
    </row>
    <row r="58" spans="1:30" ht="15" customHeight="1">
      <c r="A58" s="157" t="s">
        <v>341</v>
      </c>
      <c r="B58" s="282">
        <v>0</v>
      </c>
      <c r="C58" s="282">
        <v>0</v>
      </c>
      <c r="D58" s="280"/>
      <c r="E58" s="280"/>
      <c r="F58" s="282">
        <v>0</v>
      </c>
      <c r="G58" s="282">
        <v>0</v>
      </c>
      <c r="H58" s="280"/>
      <c r="I58" s="280"/>
      <c r="J58" s="280">
        <v>625457</v>
      </c>
      <c r="K58" s="280">
        <v>625457</v>
      </c>
      <c r="L58" s="280"/>
      <c r="M58" s="280"/>
      <c r="N58" s="280">
        <v>16120000</v>
      </c>
      <c r="O58" s="280">
        <v>16120000</v>
      </c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158">
        <f t="shared" ref="Z58:AB60" si="29">SUM(B58+F58+J58+N58+R58+V58)</f>
        <v>16745457</v>
      </c>
      <c r="AA58" s="158">
        <f t="shared" si="29"/>
        <v>16745457</v>
      </c>
      <c r="AB58" s="158">
        <f t="shared" si="29"/>
        <v>0</v>
      </c>
      <c r="AC58" s="159"/>
      <c r="AD58" s="160"/>
    </row>
    <row r="59" spans="1:30" ht="15" customHeight="1">
      <c r="A59" s="157" t="s">
        <v>237</v>
      </c>
      <c r="B59" s="282">
        <v>15000</v>
      </c>
      <c r="C59" s="282"/>
      <c r="D59" s="282">
        <v>15000</v>
      </c>
      <c r="E59" s="280"/>
      <c r="F59" s="282">
        <v>1755</v>
      </c>
      <c r="G59" s="282"/>
      <c r="H59" s="282">
        <v>1755</v>
      </c>
      <c r="I59" s="280"/>
      <c r="J59" s="280">
        <v>1989280</v>
      </c>
      <c r="K59" s="280"/>
      <c r="L59" s="280">
        <v>1989280</v>
      </c>
      <c r="M59" s="280"/>
      <c r="N59" s="280"/>
      <c r="O59" s="280"/>
      <c r="P59" s="280"/>
      <c r="Q59" s="280"/>
      <c r="R59" s="280"/>
      <c r="S59" s="280"/>
      <c r="T59" s="280"/>
      <c r="U59" s="280"/>
      <c r="V59" s="280"/>
      <c r="W59" s="280"/>
      <c r="X59" s="280"/>
      <c r="Y59" s="280"/>
      <c r="Z59" s="158">
        <f t="shared" si="29"/>
        <v>2006035</v>
      </c>
      <c r="AA59" s="158">
        <f t="shared" si="26"/>
        <v>0</v>
      </c>
      <c r="AB59" s="158">
        <f t="shared" si="27"/>
        <v>2006035</v>
      </c>
      <c r="AC59" s="159"/>
      <c r="AD59" s="160"/>
    </row>
    <row r="60" spans="1:30" ht="15" customHeight="1">
      <c r="A60" s="157" t="s">
        <v>338</v>
      </c>
      <c r="B60" s="282">
        <v>1368091</v>
      </c>
      <c r="C60" s="282"/>
      <c r="D60" s="282">
        <v>1368091</v>
      </c>
      <c r="E60" s="280"/>
      <c r="F60" s="282">
        <v>90127</v>
      </c>
      <c r="G60" s="282"/>
      <c r="H60" s="282">
        <v>90127</v>
      </c>
      <c r="I60" s="280"/>
      <c r="J60" s="280">
        <v>1900</v>
      </c>
      <c r="K60" s="280"/>
      <c r="L60" s="280">
        <v>1900</v>
      </c>
      <c r="M60" s="280"/>
      <c r="N60" s="280"/>
      <c r="O60" s="280"/>
      <c r="P60" s="280"/>
      <c r="Q60" s="280"/>
      <c r="R60" s="280"/>
      <c r="S60" s="280"/>
      <c r="T60" s="280"/>
      <c r="U60" s="280"/>
      <c r="V60" s="280"/>
      <c r="W60" s="280"/>
      <c r="X60" s="280"/>
      <c r="Y60" s="280"/>
      <c r="Z60" s="158">
        <f t="shared" si="29"/>
        <v>1460118</v>
      </c>
      <c r="AA60" s="158">
        <f t="shared" si="26"/>
        <v>0</v>
      </c>
      <c r="AB60" s="158">
        <f t="shared" si="27"/>
        <v>1460118</v>
      </c>
      <c r="AC60" s="159"/>
      <c r="AD60" s="160"/>
    </row>
    <row r="61" spans="1:30" ht="15.6" customHeight="1"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58"/>
      <c r="AA61" s="158">
        <f t="shared" si="26"/>
        <v>0</v>
      </c>
      <c r="AB61" s="158">
        <f t="shared" si="27"/>
        <v>0</v>
      </c>
      <c r="AC61" s="159"/>
      <c r="AD61" s="160"/>
    </row>
    <row r="62" spans="1:30" ht="15.9" hidden="1" customHeight="1"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58"/>
      <c r="AA62" s="158"/>
      <c r="AB62" s="158"/>
      <c r="AC62" s="159"/>
      <c r="AD62" s="160"/>
    </row>
    <row r="63" spans="1:30" ht="15.9" hidden="1" customHeight="1"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58"/>
      <c r="AA63" s="158"/>
      <c r="AB63" s="158"/>
      <c r="AC63" s="159"/>
      <c r="AD63" s="160"/>
    </row>
    <row r="64" spans="1:30" ht="15.9" hidden="1" customHeight="1"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58"/>
      <c r="AA64" s="158"/>
      <c r="AB64" s="158"/>
      <c r="AC64" s="159"/>
      <c r="AD64" s="160"/>
    </row>
    <row r="65" spans="1:30" ht="15.9" hidden="1" customHeight="1"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58"/>
      <c r="AA65" s="158"/>
      <c r="AB65" s="158"/>
      <c r="AC65" s="159"/>
      <c r="AD65" s="160"/>
    </row>
    <row r="66" spans="1:30" s="128" customFormat="1" ht="15.9" customHeight="1">
      <c r="A66" s="170" t="s">
        <v>242</v>
      </c>
      <c r="B66" s="171">
        <f t="shared" ref="B66:AC66" si="30">SUM(B5+B20+B32+B40+B49)</f>
        <v>904724052</v>
      </c>
      <c r="C66" s="171">
        <f t="shared" si="30"/>
        <v>805665946</v>
      </c>
      <c r="D66" s="171">
        <f t="shared" si="30"/>
        <v>99058106</v>
      </c>
      <c r="E66" s="171">
        <f t="shared" si="30"/>
        <v>0</v>
      </c>
      <c r="F66" s="171">
        <f t="shared" si="30"/>
        <v>121434595</v>
      </c>
      <c r="G66" s="171">
        <f t="shared" si="30"/>
        <v>108211064</v>
      </c>
      <c r="H66" s="171">
        <f t="shared" si="30"/>
        <v>13223531</v>
      </c>
      <c r="I66" s="171">
        <f t="shared" si="30"/>
        <v>0</v>
      </c>
      <c r="J66" s="171">
        <f t="shared" si="30"/>
        <v>708736809</v>
      </c>
      <c r="K66" s="171">
        <f t="shared" si="30"/>
        <v>626040270</v>
      </c>
      <c r="L66" s="171">
        <f t="shared" si="30"/>
        <v>82696539</v>
      </c>
      <c r="M66" s="171">
        <f t="shared" si="30"/>
        <v>0</v>
      </c>
      <c r="N66" s="171">
        <f t="shared" si="30"/>
        <v>16120000</v>
      </c>
      <c r="O66" s="171">
        <f t="shared" si="30"/>
        <v>16120000</v>
      </c>
      <c r="P66" s="171">
        <f t="shared" si="30"/>
        <v>0</v>
      </c>
      <c r="Q66" s="171">
        <f t="shared" si="30"/>
        <v>0</v>
      </c>
      <c r="R66" s="171">
        <f t="shared" si="30"/>
        <v>0</v>
      </c>
      <c r="S66" s="171">
        <f t="shared" si="30"/>
        <v>0</v>
      </c>
      <c r="T66" s="171">
        <f t="shared" si="30"/>
        <v>0</v>
      </c>
      <c r="U66" s="171">
        <f t="shared" si="30"/>
        <v>0</v>
      </c>
      <c r="V66" s="171">
        <f t="shared" si="30"/>
        <v>106984870</v>
      </c>
      <c r="W66" s="171">
        <f t="shared" si="30"/>
        <v>75169768</v>
      </c>
      <c r="X66" s="171">
        <f t="shared" si="30"/>
        <v>31815102</v>
      </c>
      <c r="Y66" s="171">
        <f t="shared" si="30"/>
        <v>0</v>
      </c>
      <c r="Z66" s="171">
        <f t="shared" si="30"/>
        <v>1858000326</v>
      </c>
      <c r="AA66" s="171">
        <f t="shared" si="30"/>
        <v>1631207048</v>
      </c>
      <c r="AB66" s="171">
        <f t="shared" si="30"/>
        <v>226793278</v>
      </c>
      <c r="AC66" s="172">
        <f t="shared" si="30"/>
        <v>0</v>
      </c>
      <c r="AD66" s="173"/>
    </row>
    <row r="67" spans="1:30" s="176" customFormat="1" ht="12" customHeight="1">
      <c r="A67" s="170"/>
      <c r="B67" s="174"/>
      <c r="C67" s="174"/>
      <c r="D67" s="174"/>
      <c r="E67" s="174"/>
      <c r="F67" s="174"/>
      <c r="G67" s="174"/>
      <c r="H67" s="174"/>
      <c r="I67" s="174"/>
      <c r="J67" s="174"/>
      <c r="K67" s="174"/>
      <c r="L67" s="174"/>
      <c r="M67" s="174"/>
      <c r="N67" s="174"/>
      <c r="O67" s="174"/>
      <c r="P67" s="174"/>
      <c r="Q67" s="174"/>
      <c r="R67" s="174"/>
      <c r="S67" s="174"/>
      <c r="T67" s="174"/>
      <c r="U67" s="174"/>
      <c r="V67" s="174"/>
      <c r="W67" s="174"/>
      <c r="X67" s="174"/>
      <c r="Y67" s="174"/>
      <c r="Z67" s="174"/>
      <c r="AA67" s="158"/>
      <c r="AB67" s="158"/>
      <c r="AC67" s="159"/>
      <c r="AD67" s="175"/>
    </row>
    <row r="68" spans="1:30" s="128" customFormat="1" ht="12.75" customHeight="1">
      <c r="A68" s="153" t="s">
        <v>243</v>
      </c>
      <c r="B68" s="171">
        <f>SUM(B70)</f>
        <v>11522270</v>
      </c>
      <c r="C68" s="171">
        <f t="shared" ref="C68:AC68" si="31">SUM(C70)</f>
        <v>0</v>
      </c>
      <c r="D68" s="171">
        <f t="shared" si="31"/>
        <v>11522270</v>
      </c>
      <c r="E68" s="171">
        <f t="shared" si="31"/>
        <v>0</v>
      </c>
      <c r="F68" s="171">
        <f t="shared" si="31"/>
        <v>1389144</v>
      </c>
      <c r="G68" s="171">
        <f t="shared" si="31"/>
        <v>0</v>
      </c>
      <c r="H68" s="171">
        <f t="shared" si="31"/>
        <v>1389144</v>
      </c>
      <c r="I68" s="171">
        <f t="shared" si="31"/>
        <v>0</v>
      </c>
      <c r="J68" s="171">
        <f t="shared" si="31"/>
        <v>9131196</v>
      </c>
      <c r="K68" s="171">
        <f t="shared" si="31"/>
        <v>0</v>
      </c>
      <c r="L68" s="171">
        <f t="shared" si="31"/>
        <v>9131196</v>
      </c>
      <c r="M68" s="171">
        <f t="shared" si="31"/>
        <v>0</v>
      </c>
      <c r="N68" s="171">
        <f t="shared" si="31"/>
        <v>4729248</v>
      </c>
      <c r="O68" s="171">
        <f t="shared" si="31"/>
        <v>0</v>
      </c>
      <c r="P68" s="171">
        <f t="shared" si="31"/>
        <v>4729248</v>
      </c>
      <c r="Q68" s="171">
        <f t="shared" si="31"/>
        <v>0</v>
      </c>
      <c r="R68" s="171">
        <f t="shared" si="31"/>
        <v>0</v>
      </c>
      <c r="S68" s="171">
        <f t="shared" si="31"/>
        <v>0</v>
      </c>
      <c r="T68" s="171">
        <f t="shared" si="31"/>
        <v>0</v>
      </c>
      <c r="U68" s="171">
        <f t="shared" si="31"/>
        <v>0</v>
      </c>
      <c r="V68" s="171">
        <f t="shared" si="31"/>
        <v>3754000</v>
      </c>
      <c r="W68" s="171">
        <f t="shared" si="31"/>
        <v>0</v>
      </c>
      <c r="X68" s="171">
        <f t="shared" si="31"/>
        <v>3754000</v>
      </c>
      <c r="Y68" s="171">
        <f t="shared" si="31"/>
        <v>0</v>
      </c>
      <c r="Z68" s="171">
        <f t="shared" si="31"/>
        <v>30525858</v>
      </c>
      <c r="AA68" s="171">
        <f t="shared" si="31"/>
        <v>0</v>
      </c>
      <c r="AB68" s="171">
        <f t="shared" si="31"/>
        <v>30525858</v>
      </c>
      <c r="AC68" s="172">
        <f t="shared" si="31"/>
        <v>0</v>
      </c>
      <c r="AD68" s="156"/>
    </row>
    <row r="69" spans="1:30" ht="12.75" customHeight="1">
      <c r="A69" s="157" t="s">
        <v>211</v>
      </c>
      <c r="B69" s="177"/>
      <c r="C69" s="177"/>
      <c r="D69" s="178"/>
      <c r="E69" s="178"/>
      <c r="F69" s="178"/>
      <c r="G69" s="178"/>
      <c r="H69" s="178"/>
      <c r="I69" s="178"/>
      <c r="J69" s="178"/>
      <c r="K69" s="178"/>
      <c r="L69" s="178"/>
      <c r="M69" s="174"/>
      <c r="N69" s="174"/>
      <c r="O69" s="174"/>
      <c r="P69" s="174"/>
      <c r="Q69" s="174"/>
      <c r="R69" s="174"/>
      <c r="S69" s="174"/>
      <c r="T69" s="174"/>
      <c r="U69" s="174"/>
      <c r="V69" s="174"/>
      <c r="W69" s="174"/>
      <c r="X69" s="174"/>
      <c r="Y69" s="174"/>
      <c r="Z69" s="158"/>
      <c r="AA69" s="158"/>
      <c r="AB69" s="158"/>
      <c r="AC69" s="159"/>
      <c r="AD69" s="160"/>
    </row>
    <row r="70" spans="1:30" ht="12.75" customHeight="1">
      <c r="A70" s="179" t="s">
        <v>244</v>
      </c>
      <c r="B70" s="178">
        <v>11522270</v>
      </c>
      <c r="C70" s="178"/>
      <c r="D70" s="178">
        <v>11522270</v>
      </c>
      <c r="E70" s="178"/>
      <c r="F70" s="178">
        <v>1389144</v>
      </c>
      <c r="G70" s="178"/>
      <c r="H70" s="178">
        <v>1389144</v>
      </c>
      <c r="I70" s="178"/>
      <c r="J70" s="178">
        <v>9131196</v>
      </c>
      <c r="K70" s="178"/>
      <c r="L70" s="178">
        <v>9131196</v>
      </c>
      <c r="M70" s="158"/>
      <c r="N70" s="158">
        <v>4729248</v>
      </c>
      <c r="O70" s="158"/>
      <c r="P70" s="158">
        <v>4729248</v>
      </c>
      <c r="Q70" s="158"/>
      <c r="R70" s="158"/>
      <c r="S70" s="158"/>
      <c r="T70" s="158"/>
      <c r="U70" s="158"/>
      <c r="V70" s="158">
        <v>3754000</v>
      </c>
      <c r="W70" s="158"/>
      <c r="X70" s="158">
        <v>3754000</v>
      </c>
      <c r="Y70" s="158"/>
      <c r="Z70" s="158">
        <f>SUM(B70+F70+J70+N70+R70+V70)</f>
        <v>30525858</v>
      </c>
      <c r="AA70" s="158">
        <f>SUM(C70+G70+K70+O70+S70+W70)</f>
        <v>0</v>
      </c>
      <c r="AB70" s="158">
        <f>SUM(D70+H70+L70+P70+T70+X70)</f>
        <v>30525858</v>
      </c>
      <c r="AC70" s="159"/>
      <c r="AD70" s="160"/>
    </row>
    <row r="71" spans="1:30" ht="12.75" customHeight="1">
      <c r="A71" s="180"/>
      <c r="B71" s="177"/>
      <c r="C71" s="177"/>
      <c r="D71" s="178"/>
      <c r="E71" s="178"/>
      <c r="F71" s="178"/>
      <c r="G71" s="178"/>
      <c r="H71" s="178"/>
      <c r="I71" s="178"/>
      <c r="J71" s="178"/>
      <c r="K71" s="178"/>
      <c r="L71" s="178"/>
      <c r="M71" s="174"/>
      <c r="N71" s="174"/>
      <c r="O71" s="174"/>
      <c r="P71" s="174"/>
      <c r="Q71" s="174"/>
      <c r="R71" s="174"/>
      <c r="S71" s="174"/>
      <c r="T71" s="174"/>
      <c r="U71" s="174"/>
      <c r="V71" s="174"/>
      <c r="W71" s="174"/>
      <c r="X71" s="174"/>
      <c r="Y71" s="174"/>
      <c r="Z71" s="158"/>
      <c r="AA71" s="158"/>
      <c r="AB71" s="158">
        <f t="shared" ref="AB71:AB75" si="32">SUM(D71+H71+L71+P71+T71+X71)</f>
        <v>0</v>
      </c>
      <c r="AC71" s="159"/>
      <c r="AD71" s="160"/>
    </row>
    <row r="72" spans="1:30" s="128" customFormat="1" ht="15.9" customHeight="1">
      <c r="A72" s="153" t="s">
        <v>245</v>
      </c>
      <c r="B72" s="171">
        <f>SUM(B74:B85)</f>
        <v>899366397</v>
      </c>
      <c r="C72" s="171">
        <f t="shared" ref="C72:AC72" si="33">SUM(C74:C85)</f>
        <v>150810696</v>
      </c>
      <c r="D72" s="171">
        <f t="shared" si="33"/>
        <v>748555701</v>
      </c>
      <c r="E72" s="171">
        <f t="shared" si="33"/>
        <v>0</v>
      </c>
      <c r="F72" s="171">
        <f t="shared" si="33"/>
        <v>99717670</v>
      </c>
      <c r="G72" s="171">
        <f t="shared" si="33"/>
        <v>20931104</v>
      </c>
      <c r="H72" s="171">
        <f t="shared" si="33"/>
        <v>78786566</v>
      </c>
      <c r="I72" s="171">
        <f t="shared" si="33"/>
        <v>0</v>
      </c>
      <c r="J72" s="171">
        <f t="shared" si="33"/>
        <v>357796023</v>
      </c>
      <c r="K72" s="171">
        <f t="shared" si="33"/>
        <v>100413345</v>
      </c>
      <c r="L72" s="171">
        <f t="shared" si="33"/>
        <v>257382678</v>
      </c>
      <c r="M72" s="171">
        <f t="shared" si="33"/>
        <v>0</v>
      </c>
      <c r="N72" s="171">
        <f>SUM(N74:N86)</f>
        <v>11996608</v>
      </c>
      <c r="O72" s="171">
        <f t="shared" si="33"/>
        <v>0</v>
      </c>
      <c r="P72" s="171">
        <f>SUM(P74:P86)</f>
        <v>11996608</v>
      </c>
      <c r="Q72" s="171">
        <f t="shared" si="33"/>
        <v>0</v>
      </c>
      <c r="R72" s="171">
        <f t="shared" si="33"/>
        <v>0</v>
      </c>
      <c r="S72" s="171">
        <f t="shared" si="33"/>
        <v>0</v>
      </c>
      <c r="T72" s="171">
        <f t="shared" si="33"/>
        <v>0</v>
      </c>
      <c r="U72" s="171">
        <f t="shared" si="33"/>
        <v>0</v>
      </c>
      <c r="V72" s="171">
        <f t="shared" si="33"/>
        <v>34221730</v>
      </c>
      <c r="W72" s="171">
        <f t="shared" si="33"/>
        <v>4104225</v>
      </c>
      <c r="X72" s="171">
        <f t="shared" si="33"/>
        <v>30117505</v>
      </c>
      <c r="Y72" s="171">
        <f t="shared" si="33"/>
        <v>0</v>
      </c>
      <c r="Z72" s="171">
        <f>SUM(Z74:Z86)</f>
        <v>1403098428</v>
      </c>
      <c r="AA72" s="171">
        <f>SUM(AA74:AA86)</f>
        <v>276259370</v>
      </c>
      <c r="AB72" s="171">
        <f>SUM(AB74:AB86)</f>
        <v>1126839058</v>
      </c>
      <c r="AC72" s="172">
        <f t="shared" si="33"/>
        <v>0</v>
      </c>
      <c r="AD72" s="156"/>
    </row>
    <row r="73" spans="1:30" ht="15.9" customHeight="1">
      <c r="A73" s="157" t="s">
        <v>211</v>
      </c>
      <c r="B73" s="174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4"/>
      <c r="T73" s="174"/>
      <c r="U73" s="174"/>
      <c r="V73" s="174"/>
      <c r="W73" s="174"/>
      <c r="X73" s="174"/>
      <c r="Y73" s="174"/>
      <c r="Z73" s="158"/>
      <c r="AA73" s="158"/>
      <c r="AB73" s="158">
        <f t="shared" si="32"/>
        <v>0</v>
      </c>
      <c r="AC73" s="159"/>
      <c r="AD73" s="160"/>
    </row>
    <row r="74" spans="1:30" ht="15.9" customHeight="1">
      <c r="A74" s="179" t="s">
        <v>246</v>
      </c>
      <c r="B74" s="167">
        <v>29153363</v>
      </c>
      <c r="C74" s="167"/>
      <c r="D74" s="167">
        <v>29153363</v>
      </c>
      <c r="E74" s="167"/>
      <c r="F74" s="167">
        <v>3817016</v>
      </c>
      <c r="G74" s="167"/>
      <c r="H74" s="167">
        <v>3817016</v>
      </c>
      <c r="I74" s="167"/>
      <c r="J74" s="167">
        <v>23965060</v>
      </c>
      <c r="K74" s="167"/>
      <c r="L74" s="167">
        <v>23965060</v>
      </c>
      <c r="M74" s="167"/>
      <c r="N74" s="167"/>
      <c r="O74" s="167"/>
      <c r="P74" s="167"/>
      <c r="Q74" s="167"/>
      <c r="R74" s="167"/>
      <c r="S74" s="167"/>
      <c r="T74" s="167"/>
      <c r="U74" s="167"/>
      <c r="V74" s="167">
        <v>7706076</v>
      </c>
      <c r="W74" s="167"/>
      <c r="X74" s="167">
        <v>7706076</v>
      </c>
      <c r="Y74" s="167"/>
      <c r="Z74" s="158">
        <f>SUM(B74+F74+J74+N74+R74+V74)</f>
        <v>64641515</v>
      </c>
      <c r="AA74" s="158">
        <f t="shared" ref="AA74:AB86" si="34">C74+G74+K74+O74+S74+W74</f>
        <v>0</v>
      </c>
      <c r="AB74" s="158">
        <f t="shared" si="32"/>
        <v>64641515</v>
      </c>
      <c r="AC74" s="159"/>
      <c r="AD74" s="160"/>
    </row>
    <row r="75" spans="1:30" ht="15.9" customHeight="1">
      <c r="A75" s="179" t="s">
        <v>247</v>
      </c>
      <c r="B75" s="167">
        <v>47113964</v>
      </c>
      <c r="C75" s="167"/>
      <c r="D75" s="167">
        <v>47113964</v>
      </c>
      <c r="E75" s="167"/>
      <c r="F75" s="167">
        <v>6169008</v>
      </c>
      <c r="G75" s="167"/>
      <c r="H75" s="167">
        <v>6169008</v>
      </c>
      <c r="I75" s="167"/>
      <c r="J75" s="167">
        <v>37590899</v>
      </c>
      <c r="K75" s="167"/>
      <c r="L75" s="167">
        <v>37590899</v>
      </c>
      <c r="M75" s="167"/>
      <c r="N75" s="167"/>
      <c r="O75" s="167"/>
      <c r="P75" s="167"/>
      <c r="Q75" s="167"/>
      <c r="R75" s="167"/>
      <c r="S75" s="167"/>
      <c r="T75" s="167"/>
      <c r="U75" s="167"/>
      <c r="V75" s="167">
        <v>12407438</v>
      </c>
      <c r="W75" s="167"/>
      <c r="X75" s="167">
        <v>12407438</v>
      </c>
      <c r="Y75" s="167"/>
      <c r="Z75" s="158">
        <f t="shared" ref="Z75:Z86" si="35">B75+F75+J75+N75+R75+V75</f>
        <v>103281309</v>
      </c>
      <c r="AA75" s="158">
        <f t="shared" si="34"/>
        <v>0</v>
      </c>
      <c r="AB75" s="158">
        <f t="shared" si="32"/>
        <v>103281309</v>
      </c>
      <c r="AC75" s="159"/>
      <c r="AD75" s="160"/>
    </row>
    <row r="76" spans="1:30" ht="15.9" customHeight="1">
      <c r="A76" s="179" t="s">
        <v>248</v>
      </c>
      <c r="B76" s="167">
        <v>43294987</v>
      </c>
      <c r="C76" s="167"/>
      <c r="D76" s="167">
        <v>43294987</v>
      </c>
      <c r="E76" s="167"/>
      <c r="F76" s="167">
        <v>5649875</v>
      </c>
      <c r="G76" s="167"/>
      <c r="H76" s="167">
        <v>5649875</v>
      </c>
      <c r="I76" s="167"/>
      <c r="J76" s="167">
        <v>35074678</v>
      </c>
      <c r="K76" s="167"/>
      <c r="L76" s="167">
        <v>35074678</v>
      </c>
      <c r="M76" s="167"/>
      <c r="N76" s="167"/>
      <c r="O76" s="167"/>
      <c r="P76" s="167"/>
      <c r="Q76" s="167"/>
      <c r="R76" s="167"/>
      <c r="S76" s="167"/>
      <c r="T76" s="167"/>
      <c r="U76" s="167"/>
      <c r="V76" s="167">
        <v>5842231</v>
      </c>
      <c r="W76" s="167"/>
      <c r="X76" s="167">
        <v>5842231</v>
      </c>
      <c r="Y76" s="167"/>
      <c r="Z76" s="158">
        <f t="shared" si="35"/>
        <v>89861771</v>
      </c>
      <c r="AA76" s="158">
        <f t="shared" si="34"/>
        <v>0</v>
      </c>
      <c r="AB76" s="158">
        <f t="shared" si="34"/>
        <v>89861771</v>
      </c>
      <c r="AC76" s="159"/>
      <c r="AD76" s="160"/>
    </row>
    <row r="77" spans="1:30" ht="15.9" customHeight="1">
      <c r="A77" s="179" t="s">
        <v>249</v>
      </c>
      <c r="B77" s="167">
        <v>28645780</v>
      </c>
      <c r="C77" s="167"/>
      <c r="D77" s="167">
        <v>28645780</v>
      </c>
      <c r="E77" s="167"/>
      <c r="F77" s="167">
        <v>3734945</v>
      </c>
      <c r="G77" s="167"/>
      <c r="H77" s="167">
        <v>3734945</v>
      </c>
      <c r="I77" s="167"/>
      <c r="J77" s="167">
        <v>22718837</v>
      </c>
      <c r="K77" s="167"/>
      <c r="L77" s="167">
        <v>22718837</v>
      </c>
      <c r="M77" s="167"/>
      <c r="N77" s="167"/>
      <c r="O77" s="167"/>
      <c r="P77" s="167"/>
      <c r="Q77" s="167"/>
      <c r="R77" s="167"/>
      <c r="S77" s="167"/>
      <c r="T77" s="167"/>
      <c r="U77" s="167"/>
      <c r="V77" s="167">
        <v>3584360</v>
      </c>
      <c r="W77" s="167"/>
      <c r="X77" s="167">
        <v>3584360</v>
      </c>
      <c r="Y77" s="167"/>
      <c r="Z77" s="158">
        <f t="shared" si="35"/>
        <v>58683922</v>
      </c>
      <c r="AA77" s="158">
        <f t="shared" si="34"/>
        <v>0</v>
      </c>
      <c r="AB77" s="158">
        <f t="shared" si="34"/>
        <v>58683922</v>
      </c>
      <c r="AC77" s="159"/>
      <c r="AD77" s="160"/>
    </row>
    <row r="78" spans="1:30" ht="15.9" customHeight="1">
      <c r="A78" s="179" t="s">
        <v>250</v>
      </c>
      <c r="B78" s="167">
        <v>28072012</v>
      </c>
      <c r="C78" s="167">
        <v>28072012</v>
      </c>
      <c r="D78" s="167"/>
      <c r="E78" s="167"/>
      <c r="F78" s="167">
        <v>3895326</v>
      </c>
      <c r="G78" s="167">
        <v>3895326</v>
      </c>
      <c r="H78" s="167"/>
      <c r="I78" s="167"/>
      <c r="J78" s="167">
        <v>4538989</v>
      </c>
      <c r="K78" s="167">
        <v>4538989</v>
      </c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  <c r="X78" s="167"/>
      <c r="Y78" s="167"/>
      <c r="Z78" s="158">
        <f t="shared" si="35"/>
        <v>36506327</v>
      </c>
      <c r="AA78" s="158">
        <f t="shared" si="34"/>
        <v>36506327</v>
      </c>
      <c r="AB78" s="158">
        <f t="shared" si="34"/>
        <v>0</v>
      </c>
      <c r="AC78" s="159"/>
      <c r="AD78" s="160"/>
    </row>
    <row r="79" spans="1:30" ht="15.9" customHeight="1">
      <c r="A79" s="179" t="s">
        <v>251</v>
      </c>
      <c r="B79" s="167">
        <v>14531210</v>
      </c>
      <c r="C79" s="167">
        <v>14531210</v>
      </c>
      <c r="D79" s="167"/>
      <c r="E79" s="167"/>
      <c r="F79" s="167">
        <v>1995799</v>
      </c>
      <c r="G79" s="167">
        <v>1995799</v>
      </c>
      <c r="H79" s="167"/>
      <c r="I79" s="167"/>
      <c r="J79" s="167">
        <v>897806</v>
      </c>
      <c r="K79" s="167">
        <v>897806</v>
      </c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>
        <v>276800</v>
      </c>
      <c r="W79" s="167">
        <v>276800</v>
      </c>
      <c r="X79" s="167"/>
      <c r="Y79" s="167"/>
      <c r="Z79" s="158">
        <f t="shared" si="35"/>
        <v>17701615</v>
      </c>
      <c r="AA79" s="158">
        <f t="shared" si="34"/>
        <v>17701615</v>
      </c>
      <c r="AB79" s="158">
        <f t="shared" si="34"/>
        <v>0</v>
      </c>
      <c r="AC79" s="159"/>
      <c r="AD79" s="160"/>
    </row>
    <row r="80" spans="1:30" ht="15.9" customHeight="1">
      <c r="A80" s="179" t="s">
        <v>252</v>
      </c>
      <c r="B80" s="167"/>
      <c r="C80" s="167"/>
      <c r="D80" s="167"/>
      <c r="E80" s="167"/>
      <c r="F80" s="167"/>
      <c r="G80" s="167"/>
      <c r="H80" s="167"/>
      <c r="I80" s="167"/>
      <c r="J80" s="167">
        <v>77378849</v>
      </c>
      <c r="K80" s="167">
        <v>77378849</v>
      </c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  <c r="X80" s="167"/>
      <c r="Y80" s="167"/>
      <c r="Z80" s="158">
        <f t="shared" si="35"/>
        <v>77378849</v>
      </c>
      <c r="AA80" s="158">
        <f t="shared" si="34"/>
        <v>77378849</v>
      </c>
      <c r="AB80" s="158">
        <f t="shared" si="34"/>
        <v>0</v>
      </c>
      <c r="AC80" s="159"/>
      <c r="AD80" s="160"/>
    </row>
    <row r="81" spans="1:30" ht="15.9" customHeight="1">
      <c r="A81" s="179" t="s">
        <v>253</v>
      </c>
      <c r="B81" s="167">
        <v>501458308</v>
      </c>
      <c r="C81" s="167"/>
      <c r="D81" s="167">
        <v>501458308</v>
      </c>
      <c r="E81" s="167"/>
      <c r="F81" s="167">
        <v>47131630</v>
      </c>
      <c r="G81" s="167"/>
      <c r="H81" s="167">
        <v>47131630</v>
      </c>
      <c r="I81" s="167"/>
      <c r="J81" s="167">
        <v>115361727</v>
      </c>
      <c r="K81" s="167"/>
      <c r="L81" s="167">
        <v>115361727</v>
      </c>
      <c r="M81" s="167"/>
      <c r="N81" s="167"/>
      <c r="O81" s="167"/>
      <c r="P81" s="167"/>
      <c r="Q81" s="167"/>
      <c r="R81" s="167"/>
      <c r="S81" s="167"/>
      <c r="T81" s="167"/>
      <c r="U81" s="167"/>
      <c r="V81" s="167">
        <v>577400</v>
      </c>
      <c r="W81" s="167"/>
      <c r="X81" s="167">
        <v>577400</v>
      </c>
      <c r="Y81" s="167"/>
      <c r="Z81" s="158">
        <f t="shared" si="35"/>
        <v>664529065</v>
      </c>
      <c r="AA81" s="158">
        <f t="shared" si="34"/>
        <v>0</v>
      </c>
      <c r="AB81" s="158">
        <f t="shared" si="34"/>
        <v>664529065</v>
      </c>
      <c r="AC81" s="159"/>
      <c r="AD81" s="160"/>
    </row>
    <row r="82" spans="1:30" ht="15.9" customHeight="1">
      <c r="A82" s="179" t="s">
        <v>254</v>
      </c>
      <c r="B82" s="167">
        <v>80659617</v>
      </c>
      <c r="C82" s="167"/>
      <c r="D82" s="167">
        <v>80659617</v>
      </c>
      <c r="E82" s="167"/>
      <c r="F82" s="167">
        <v>10022840</v>
      </c>
      <c r="G82" s="167"/>
      <c r="H82" s="167">
        <v>10022840</v>
      </c>
      <c r="I82" s="167"/>
      <c r="J82" s="167">
        <v>5552813</v>
      </c>
      <c r="K82" s="167"/>
      <c r="L82" s="167">
        <v>5552813</v>
      </c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58">
        <f t="shared" si="35"/>
        <v>96235270</v>
      </c>
      <c r="AA82" s="158">
        <f t="shared" si="34"/>
        <v>0</v>
      </c>
      <c r="AB82" s="158">
        <f t="shared" si="34"/>
        <v>96235270</v>
      </c>
      <c r="AC82" s="159"/>
      <c r="AD82" s="160"/>
    </row>
    <row r="83" spans="1:30" ht="13.2" customHeight="1">
      <c r="A83" s="179" t="s">
        <v>306</v>
      </c>
      <c r="B83" s="167"/>
      <c r="C83" s="167"/>
      <c r="D83" s="167"/>
      <c r="E83" s="167"/>
      <c r="F83" s="167"/>
      <c r="G83" s="167"/>
      <c r="H83" s="167"/>
      <c r="I83" s="167"/>
      <c r="J83" s="167">
        <v>4523024</v>
      </c>
      <c r="K83" s="167"/>
      <c r="L83" s="167">
        <v>4523024</v>
      </c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58">
        <f t="shared" si="35"/>
        <v>4523024</v>
      </c>
      <c r="AA83" s="158">
        <f t="shared" si="34"/>
        <v>0</v>
      </c>
      <c r="AB83" s="158">
        <f t="shared" si="34"/>
        <v>4523024</v>
      </c>
      <c r="AC83" s="159"/>
      <c r="AD83" s="160"/>
    </row>
    <row r="84" spans="1:30" ht="15.9" customHeight="1">
      <c r="A84" s="179" t="s">
        <v>347</v>
      </c>
      <c r="B84" s="167">
        <v>18229682</v>
      </c>
      <c r="C84" s="167"/>
      <c r="D84" s="167">
        <v>18229682</v>
      </c>
      <c r="E84" s="167"/>
      <c r="F84" s="167">
        <v>2261252</v>
      </c>
      <c r="G84" s="167"/>
      <c r="H84" s="167">
        <v>2261252</v>
      </c>
      <c r="I84" s="167"/>
      <c r="J84" s="167">
        <v>12595640</v>
      </c>
      <c r="K84" s="167"/>
      <c r="L84" s="167">
        <v>12595640</v>
      </c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58">
        <f t="shared" ref="Z84" si="36">B84+F84+J84+N84+R84+V84</f>
        <v>33086574</v>
      </c>
      <c r="AA84" s="158">
        <f t="shared" ref="AA84" si="37">C84+G84+K84+O84+S84+W84</f>
        <v>0</v>
      </c>
      <c r="AB84" s="158">
        <f t="shared" ref="AB84" si="38">D84+H84+L84+P84+T84+X84</f>
        <v>33086574</v>
      </c>
      <c r="AC84" s="159"/>
      <c r="AD84" s="160"/>
    </row>
    <row r="85" spans="1:30" ht="15.9" customHeight="1">
      <c r="A85" s="179" t="s">
        <v>255</v>
      </c>
      <c r="B85" s="167">
        <v>108207474</v>
      </c>
      <c r="C85" s="167">
        <v>108207474</v>
      </c>
      <c r="D85" s="167"/>
      <c r="E85" s="167"/>
      <c r="F85" s="167">
        <v>15039979</v>
      </c>
      <c r="G85" s="167">
        <v>15039979</v>
      </c>
      <c r="H85" s="167"/>
      <c r="I85" s="167"/>
      <c r="J85" s="167">
        <v>17597701</v>
      </c>
      <c r="K85" s="167">
        <v>17597701</v>
      </c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>
        <v>3827425</v>
      </c>
      <c r="W85" s="167">
        <v>3827425</v>
      </c>
      <c r="X85" s="167"/>
      <c r="Y85" s="167"/>
      <c r="Z85" s="158">
        <f t="shared" si="35"/>
        <v>144672579</v>
      </c>
      <c r="AA85" s="158">
        <f t="shared" si="34"/>
        <v>144672579</v>
      </c>
      <c r="AB85" s="158">
        <f t="shared" si="34"/>
        <v>0</v>
      </c>
      <c r="AC85" s="159"/>
      <c r="AD85" s="160"/>
    </row>
    <row r="86" spans="1:30" ht="15.9" customHeight="1">
      <c r="A86" s="179" t="s">
        <v>256</v>
      </c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167"/>
      <c r="N86" s="167">
        <v>11996608</v>
      </c>
      <c r="O86" s="167"/>
      <c r="P86" s="167">
        <v>11996608</v>
      </c>
      <c r="Q86" s="167"/>
      <c r="R86" s="167"/>
      <c r="S86" s="167"/>
      <c r="T86" s="167"/>
      <c r="U86" s="167"/>
      <c r="V86" s="167"/>
      <c r="W86" s="167"/>
      <c r="X86" s="167"/>
      <c r="Y86" s="167"/>
      <c r="Z86" s="158">
        <f t="shared" si="35"/>
        <v>11996608</v>
      </c>
      <c r="AA86" s="158">
        <f t="shared" si="34"/>
        <v>0</v>
      </c>
      <c r="AB86" s="158">
        <f t="shared" si="34"/>
        <v>11996608</v>
      </c>
      <c r="AC86" s="159"/>
      <c r="AD86" s="160"/>
    </row>
    <row r="87" spans="1:30" ht="15.9" customHeight="1">
      <c r="A87" s="179"/>
      <c r="B87" s="167"/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67"/>
      <c r="Y87" s="167"/>
      <c r="Z87" s="158"/>
      <c r="AA87" s="158"/>
      <c r="AB87" s="158"/>
      <c r="AC87" s="159"/>
      <c r="AD87" s="160"/>
    </row>
    <row r="88" spans="1:30" s="128" customFormat="1" ht="18" customHeight="1">
      <c r="A88" s="153" t="s">
        <v>257</v>
      </c>
      <c r="B88" s="171">
        <f>SUM(B90:B95)</f>
        <v>177180036</v>
      </c>
      <c r="C88" s="171">
        <f t="shared" ref="C88:AC88" si="39">SUM(C90:C95)</f>
        <v>54068237</v>
      </c>
      <c r="D88" s="171">
        <f t="shared" si="39"/>
        <v>123111799</v>
      </c>
      <c r="E88" s="171">
        <f t="shared" si="39"/>
        <v>0</v>
      </c>
      <c r="F88" s="171">
        <f t="shared" si="39"/>
        <v>23097497</v>
      </c>
      <c r="G88" s="171">
        <f t="shared" si="39"/>
        <v>7144853</v>
      </c>
      <c r="H88" s="171">
        <f t="shared" si="39"/>
        <v>15952644</v>
      </c>
      <c r="I88" s="171">
        <f t="shared" si="39"/>
        <v>0</v>
      </c>
      <c r="J88" s="171">
        <f t="shared" si="39"/>
        <v>114497587</v>
      </c>
      <c r="K88" s="171">
        <f t="shared" si="39"/>
        <v>8792086</v>
      </c>
      <c r="L88" s="171">
        <f t="shared" si="39"/>
        <v>105705501</v>
      </c>
      <c r="M88" s="171">
        <f t="shared" si="39"/>
        <v>0</v>
      </c>
      <c r="N88" s="171">
        <f t="shared" si="39"/>
        <v>4104000</v>
      </c>
      <c r="O88" s="171">
        <f t="shared" si="39"/>
        <v>0</v>
      </c>
      <c r="P88" s="171">
        <f t="shared" si="39"/>
        <v>4104000</v>
      </c>
      <c r="Q88" s="171">
        <f t="shared" si="39"/>
        <v>0</v>
      </c>
      <c r="R88" s="171">
        <f t="shared" si="39"/>
        <v>0</v>
      </c>
      <c r="S88" s="171">
        <f t="shared" si="39"/>
        <v>0</v>
      </c>
      <c r="T88" s="171">
        <f t="shared" si="39"/>
        <v>0</v>
      </c>
      <c r="U88" s="171">
        <f t="shared" si="39"/>
        <v>0</v>
      </c>
      <c r="V88" s="171">
        <f t="shared" si="39"/>
        <v>17273375</v>
      </c>
      <c r="W88" s="171">
        <f t="shared" si="39"/>
        <v>2731214</v>
      </c>
      <c r="X88" s="171">
        <f t="shared" si="39"/>
        <v>14542161</v>
      </c>
      <c r="Y88" s="171">
        <f t="shared" si="39"/>
        <v>0</v>
      </c>
      <c r="Z88" s="171">
        <f t="shared" si="39"/>
        <v>336152495</v>
      </c>
      <c r="AA88" s="171">
        <f t="shared" si="39"/>
        <v>72736390</v>
      </c>
      <c r="AB88" s="171">
        <f>SUM(AB90:AB96)</f>
        <v>263416105</v>
      </c>
      <c r="AC88" s="172">
        <f t="shared" si="39"/>
        <v>0</v>
      </c>
      <c r="AD88" s="156"/>
    </row>
    <row r="89" spans="1:30" ht="15.9" customHeight="1">
      <c r="A89" s="157" t="s">
        <v>258</v>
      </c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174"/>
      <c r="N89" s="174"/>
      <c r="O89" s="174"/>
      <c r="P89" s="174"/>
      <c r="Q89" s="174"/>
      <c r="R89" s="174"/>
      <c r="S89" s="174"/>
      <c r="T89" s="174"/>
      <c r="U89" s="174"/>
      <c r="V89" s="174"/>
      <c r="W89" s="174"/>
      <c r="X89" s="174"/>
      <c r="Y89" s="174"/>
      <c r="Z89" s="158"/>
      <c r="AA89" s="158"/>
      <c r="AB89" s="158"/>
      <c r="AC89" s="159"/>
      <c r="AD89" s="160"/>
    </row>
    <row r="90" spans="1:30" ht="15.9" customHeight="1">
      <c r="A90" s="179" t="s">
        <v>259</v>
      </c>
      <c r="B90" s="167">
        <v>74075707</v>
      </c>
      <c r="C90" s="167"/>
      <c r="D90" s="167">
        <v>74075707</v>
      </c>
      <c r="E90" s="167"/>
      <c r="F90" s="167">
        <v>9583651</v>
      </c>
      <c r="G90" s="167"/>
      <c r="H90" s="167">
        <v>9583651</v>
      </c>
      <c r="I90" s="167"/>
      <c r="J90" s="167">
        <v>58830629</v>
      </c>
      <c r="K90" s="167"/>
      <c r="L90" s="167">
        <v>58830629</v>
      </c>
      <c r="M90" s="167"/>
      <c r="N90" s="167"/>
      <c r="O90" s="167"/>
      <c r="P90" s="167"/>
      <c r="Q90" s="167"/>
      <c r="R90" s="167"/>
      <c r="S90" s="167"/>
      <c r="T90" s="167"/>
      <c r="U90" s="167"/>
      <c r="V90" s="167">
        <v>8725295</v>
      </c>
      <c r="W90" s="167"/>
      <c r="X90" s="167">
        <v>8725295</v>
      </c>
      <c r="Y90" s="167"/>
      <c r="Z90" s="158">
        <f>B90+F90+J90+N90+V90</f>
        <v>151215282</v>
      </c>
      <c r="AA90" s="158">
        <f>C90+E90+G90+K90+O90</f>
        <v>0</v>
      </c>
      <c r="AB90" s="158">
        <f t="shared" ref="AB90:AB96" si="40">D90+H90+L90+P90+T90+X90</f>
        <v>151215282</v>
      </c>
      <c r="AC90" s="159"/>
      <c r="AD90" s="160"/>
    </row>
    <row r="91" spans="1:30" ht="15.9" customHeight="1">
      <c r="A91" s="179" t="s">
        <v>260</v>
      </c>
      <c r="B91" s="167">
        <v>49036092</v>
      </c>
      <c r="D91" s="167">
        <v>49036092</v>
      </c>
      <c r="F91" s="167">
        <v>6368993</v>
      </c>
      <c r="G91" s="167"/>
      <c r="H91" s="167">
        <v>6368993</v>
      </c>
      <c r="I91" s="167"/>
      <c r="J91" s="167">
        <v>39210525</v>
      </c>
      <c r="K91" s="167"/>
      <c r="L91" s="167">
        <v>39210525</v>
      </c>
      <c r="M91" s="167"/>
      <c r="N91" s="167"/>
      <c r="O91" s="167"/>
      <c r="P91" s="167"/>
      <c r="Q91" s="167"/>
      <c r="R91" s="167"/>
      <c r="S91" s="167"/>
      <c r="T91" s="167"/>
      <c r="U91" s="167"/>
      <c r="V91" s="167">
        <v>5816866</v>
      </c>
      <c r="W91" s="167"/>
      <c r="X91" s="167">
        <v>5816866</v>
      </c>
      <c r="Y91" s="167"/>
      <c r="Z91" s="158">
        <f t="shared" ref="Z91:AA94" si="41">SUM(B91,F91,J91,N91,R91,V91)</f>
        <v>100432476</v>
      </c>
      <c r="AA91" s="158">
        <f t="shared" si="41"/>
        <v>0</v>
      </c>
      <c r="AB91" s="158">
        <f t="shared" si="40"/>
        <v>100432476</v>
      </c>
      <c r="AC91" s="159"/>
      <c r="AD91" s="160"/>
    </row>
    <row r="92" spans="1:30" ht="15.9" customHeight="1">
      <c r="A92" s="179" t="s">
        <v>261</v>
      </c>
      <c r="B92" s="167">
        <v>17255346</v>
      </c>
      <c r="C92" s="167">
        <v>17255346</v>
      </c>
      <c r="D92" s="167">
        <v>0</v>
      </c>
      <c r="F92" s="167">
        <v>2254353</v>
      </c>
      <c r="G92" s="167">
        <v>2254353</v>
      </c>
      <c r="H92" s="167">
        <v>0</v>
      </c>
      <c r="I92" s="167"/>
      <c r="J92" s="167">
        <v>136760</v>
      </c>
      <c r="K92" s="167">
        <v>136760</v>
      </c>
      <c r="L92" s="167">
        <v>0</v>
      </c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58">
        <f t="shared" si="41"/>
        <v>19646459</v>
      </c>
      <c r="AA92" s="158">
        <f t="shared" si="41"/>
        <v>19646459</v>
      </c>
      <c r="AB92" s="158">
        <f t="shared" si="40"/>
        <v>0</v>
      </c>
      <c r="AC92" s="159"/>
      <c r="AD92" s="160"/>
    </row>
    <row r="93" spans="1:30" ht="15.9" customHeight="1">
      <c r="A93" s="179" t="s">
        <v>262</v>
      </c>
      <c r="B93" s="167">
        <v>36812891</v>
      </c>
      <c r="C93" s="167">
        <v>36812891</v>
      </c>
      <c r="D93" s="167"/>
      <c r="E93" s="167"/>
      <c r="F93" s="167">
        <v>4890500</v>
      </c>
      <c r="G93" s="167">
        <v>4890500</v>
      </c>
      <c r="H93" s="167"/>
      <c r="I93" s="167"/>
      <c r="J93" s="167">
        <v>8655326</v>
      </c>
      <c r="K93" s="167">
        <v>8655326</v>
      </c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>
        <v>2731214</v>
      </c>
      <c r="W93" s="167">
        <v>2731214</v>
      </c>
      <c r="X93" s="167"/>
      <c r="Y93" s="167"/>
      <c r="Z93" s="158">
        <f t="shared" si="41"/>
        <v>53089931</v>
      </c>
      <c r="AA93" s="158">
        <f t="shared" si="41"/>
        <v>53089931</v>
      </c>
      <c r="AB93" s="158">
        <f t="shared" si="40"/>
        <v>0</v>
      </c>
      <c r="AC93" s="159"/>
      <c r="AD93" s="160"/>
    </row>
    <row r="94" spans="1:30" ht="15.9" customHeight="1">
      <c r="A94" s="179" t="s">
        <v>357</v>
      </c>
      <c r="B94" s="167"/>
      <c r="C94" s="167"/>
      <c r="D94" s="167"/>
      <c r="E94" s="167"/>
      <c r="F94" s="167"/>
      <c r="G94" s="167"/>
      <c r="H94" s="167"/>
      <c r="I94" s="167"/>
      <c r="J94" s="167">
        <v>7664347</v>
      </c>
      <c r="K94" s="167"/>
      <c r="L94" s="167">
        <v>7664347</v>
      </c>
      <c r="M94" s="167"/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  <c r="Y94" s="167"/>
      <c r="Z94" s="158">
        <f t="shared" si="41"/>
        <v>7664347</v>
      </c>
      <c r="AA94" s="158">
        <f t="shared" si="41"/>
        <v>0</v>
      </c>
      <c r="AB94" s="158">
        <f t="shared" si="40"/>
        <v>7664347</v>
      </c>
      <c r="AC94" s="159"/>
      <c r="AD94" s="160"/>
    </row>
    <row r="95" spans="1:30" ht="15.9" customHeight="1">
      <c r="A95" s="179" t="s">
        <v>25</v>
      </c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>
        <v>4104000</v>
      </c>
      <c r="O95" s="167"/>
      <c r="P95" s="167">
        <v>4104000</v>
      </c>
      <c r="Q95" s="167"/>
      <c r="R95" s="167"/>
      <c r="S95" s="167"/>
      <c r="T95" s="167"/>
      <c r="U95" s="167"/>
      <c r="V95" s="167"/>
      <c r="W95" s="167"/>
      <c r="X95" s="167"/>
      <c r="Y95" s="167"/>
      <c r="Z95" s="158">
        <f>B95+F95+J95+N95</f>
        <v>4104000</v>
      </c>
      <c r="AA95" s="158">
        <f>C95+E95+G95+K95</f>
        <v>0</v>
      </c>
      <c r="AB95" s="158">
        <f t="shared" si="40"/>
        <v>4104000</v>
      </c>
      <c r="AC95" s="159"/>
      <c r="AD95" s="160"/>
    </row>
    <row r="96" spans="1:30" ht="12" customHeight="1">
      <c r="A96" s="179"/>
      <c r="B96" s="167"/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  <c r="X96" s="167"/>
      <c r="Y96" s="167"/>
      <c r="Z96" s="158"/>
      <c r="AA96" s="158"/>
      <c r="AB96" s="158">
        <f t="shared" si="40"/>
        <v>0</v>
      </c>
      <c r="AC96" s="159"/>
      <c r="AD96" s="160"/>
    </row>
    <row r="97" spans="1:30" s="176" customFormat="1" ht="15.9" customHeight="1">
      <c r="A97" s="180" t="s">
        <v>263</v>
      </c>
      <c r="B97" s="171">
        <f t="shared" ref="B97:AC97" si="42">SUM(B66+B68+B72+B88)</f>
        <v>1992792755</v>
      </c>
      <c r="C97" s="171">
        <f t="shared" si="42"/>
        <v>1010544879</v>
      </c>
      <c r="D97" s="171">
        <f t="shared" si="42"/>
        <v>982247876</v>
      </c>
      <c r="E97" s="171">
        <f t="shared" si="42"/>
        <v>0</v>
      </c>
      <c r="F97" s="171">
        <f t="shared" si="42"/>
        <v>245638906</v>
      </c>
      <c r="G97" s="171">
        <f t="shared" si="42"/>
        <v>136287021</v>
      </c>
      <c r="H97" s="171">
        <f t="shared" si="42"/>
        <v>109351885</v>
      </c>
      <c r="I97" s="171">
        <f t="shared" si="42"/>
        <v>0</v>
      </c>
      <c r="J97" s="171">
        <f t="shared" si="42"/>
        <v>1190161615</v>
      </c>
      <c r="K97" s="171">
        <f t="shared" si="42"/>
        <v>735245701</v>
      </c>
      <c r="L97" s="171">
        <f t="shared" si="42"/>
        <v>454915914</v>
      </c>
      <c r="M97" s="171">
        <f t="shared" si="42"/>
        <v>0</v>
      </c>
      <c r="N97" s="171">
        <f t="shared" si="42"/>
        <v>36949856</v>
      </c>
      <c r="O97" s="171">
        <f t="shared" si="42"/>
        <v>16120000</v>
      </c>
      <c r="P97" s="171">
        <f t="shared" si="42"/>
        <v>20829856</v>
      </c>
      <c r="Q97" s="171">
        <f t="shared" si="42"/>
        <v>0</v>
      </c>
      <c r="R97" s="171">
        <f t="shared" si="42"/>
        <v>0</v>
      </c>
      <c r="S97" s="171">
        <f t="shared" si="42"/>
        <v>0</v>
      </c>
      <c r="T97" s="171">
        <f t="shared" si="42"/>
        <v>0</v>
      </c>
      <c r="U97" s="171">
        <f t="shared" si="42"/>
        <v>0</v>
      </c>
      <c r="V97" s="171">
        <f t="shared" si="42"/>
        <v>162233975</v>
      </c>
      <c r="W97" s="171">
        <f t="shared" si="42"/>
        <v>82005207</v>
      </c>
      <c r="X97" s="171">
        <f t="shared" si="42"/>
        <v>80228768</v>
      </c>
      <c r="Y97" s="171">
        <f t="shared" si="42"/>
        <v>0</v>
      </c>
      <c r="Z97" s="171">
        <f t="shared" si="42"/>
        <v>3627777107</v>
      </c>
      <c r="AA97" s="171">
        <f t="shared" si="42"/>
        <v>1980202808</v>
      </c>
      <c r="AB97" s="171">
        <f t="shared" si="42"/>
        <v>1647574299</v>
      </c>
      <c r="AC97" s="172">
        <f t="shared" si="42"/>
        <v>0</v>
      </c>
      <c r="AD97" s="173"/>
    </row>
    <row r="98" spans="1:30" s="176" customFormat="1" ht="15.9" customHeight="1">
      <c r="A98" s="181" t="s">
        <v>264</v>
      </c>
      <c r="B98" s="158"/>
      <c r="C98" s="171"/>
      <c r="D98" s="171"/>
      <c r="E98" s="158"/>
      <c r="F98" s="158"/>
      <c r="G98" s="171"/>
      <c r="H98" s="171"/>
      <c r="I98" s="158"/>
      <c r="J98" s="171"/>
      <c r="K98" s="171"/>
      <c r="L98" s="171"/>
      <c r="M98" s="171"/>
      <c r="N98" s="171"/>
      <c r="O98" s="171"/>
      <c r="P98" s="171"/>
      <c r="Q98" s="171"/>
      <c r="R98" s="171"/>
      <c r="S98" s="171"/>
      <c r="T98" s="171"/>
      <c r="U98" s="171"/>
      <c r="V98" s="171"/>
      <c r="W98" s="171"/>
      <c r="X98" s="171"/>
      <c r="Y98" s="171"/>
      <c r="Z98" s="174"/>
      <c r="AA98" s="171">
        <f>SUM(AA67+AA69+AA73+AA89)</f>
        <v>0</v>
      </c>
      <c r="AB98" s="158"/>
      <c r="AC98" s="159"/>
      <c r="AD98" s="182"/>
    </row>
    <row r="99" spans="1:30" ht="24" customHeight="1">
      <c r="A99" s="248" t="s">
        <v>307</v>
      </c>
      <c r="B99" s="167">
        <v>51729576</v>
      </c>
      <c r="C99" s="167">
        <v>51729576</v>
      </c>
      <c r="D99" s="167"/>
      <c r="E99" s="167"/>
      <c r="F99" s="167">
        <v>6067769</v>
      </c>
      <c r="G99" s="167">
        <v>6067769</v>
      </c>
      <c r="H99" s="167"/>
      <c r="I99" s="167"/>
      <c r="J99" s="167"/>
      <c r="K99" s="167"/>
      <c r="L99" s="167"/>
      <c r="M99" s="167"/>
      <c r="N99" s="167">
        <v>200000</v>
      </c>
      <c r="O99" s="167">
        <v>200000</v>
      </c>
      <c r="P99" s="167"/>
      <c r="Q99" s="167"/>
      <c r="R99" s="167"/>
      <c r="S99" s="167"/>
      <c r="T99" s="167"/>
      <c r="U99" s="167"/>
      <c r="V99" s="167"/>
      <c r="W99" s="167"/>
      <c r="X99" s="167"/>
      <c r="Y99" s="167"/>
      <c r="Z99" s="158">
        <f>B99+F99+N99</f>
        <v>57997345</v>
      </c>
      <c r="AA99" s="158">
        <f>C99+G99+O99</f>
        <v>57997345</v>
      </c>
      <c r="AB99" s="158">
        <f t="shared" ref="AB99" si="43">D99+H99+L99+P99+T99+X99</f>
        <v>0</v>
      </c>
      <c r="AC99" s="159"/>
      <c r="AD99" s="160"/>
    </row>
    <row r="100" spans="1:30" ht="15.9" customHeight="1">
      <c r="A100" s="250" t="s">
        <v>298</v>
      </c>
      <c r="B100" s="167"/>
      <c r="C100" s="167"/>
      <c r="D100" s="167"/>
      <c r="E100" s="167"/>
      <c r="F100" s="167"/>
      <c r="G100" s="167"/>
      <c r="H100" s="167"/>
      <c r="I100" s="167"/>
      <c r="J100" s="167"/>
      <c r="K100" s="167"/>
      <c r="L100" s="167"/>
      <c r="M100" s="167"/>
      <c r="N100" s="167"/>
      <c r="O100" s="167"/>
      <c r="P100" s="167"/>
      <c r="Q100" s="167"/>
      <c r="R100" s="167"/>
      <c r="S100" s="167"/>
      <c r="T100" s="167"/>
      <c r="U100" s="167"/>
      <c r="V100" s="167"/>
      <c r="W100" s="167"/>
      <c r="X100" s="167"/>
      <c r="Y100" s="167"/>
      <c r="Z100" s="158">
        <f>B100+F100</f>
        <v>0</v>
      </c>
      <c r="AA100" s="158"/>
      <c r="AB100" s="158"/>
      <c r="AC100" s="159"/>
      <c r="AD100" s="160"/>
    </row>
    <row r="101" spans="1:30" ht="26.25" customHeight="1">
      <c r="A101" s="250" t="s">
        <v>308</v>
      </c>
      <c r="B101" s="167">
        <v>894150</v>
      </c>
      <c r="C101" s="167">
        <v>894150</v>
      </c>
      <c r="D101" s="167"/>
      <c r="E101" s="167"/>
      <c r="F101" s="167">
        <v>55176</v>
      </c>
      <c r="G101" s="167">
        <v>55176</v>
      </c>
      <c r="H101" s="167"/>
      <c r="I101" s="167"/>
      <c r="J101" s="291">
        <v>242516024</v>
      </c>
      <c r="K101" s="167">
        <v>242516024</v>
      </c>
      <c r="L101" s="167"/>
      <c r="M101" s="167"/>
      <c r="N101" s="167">
        <v>48396760</v>
      </c>
      <c r="O101" s="167">
        <v>48396760</v>
      </c>
      <c r="P101" s="167"/>
      <c r="Q101" s="167"/>
      <c r="R101" s="167"/>
      <c r="S101" s="167"/>
      <c r="T101" s="167"/>
      <c r="U101" s="167"/>
      <c r="V101" s="167">
        <v>371943816</v>
      </c>
      <c r="W101" s="167">
        <v>371943816</v>
      </c>
      <c r="X101" s="167"/>
      <c r="Y101" s="167"/>
      <c r="Z101" s="158">
        <f t="shared" ref="Z101:AA108" si="44">B101+F101+J101+N101+R101+V101</f>
        <v>663805926</v>
      </c>
      <c r="AA101" s="158">
        <f t="shared" ref="AA101:AA102" si="45">SUM(C101+G101+K101+O101+S101+W101)</f>
        <v>663805926</v>
      </c>
      <c r="AB101" s="158">
        <f t="shared" ref="AB101:AB111" si="46">D101+H101+L101+P101+T101+X101</f>
        <v>0</v>
      </c>
      <c r="AC101" s="159"/>
      <c r="AD101" s="160"/>
    </row>
    <row r="102" spans="1:30" ht="15.75" customHeight="1">
      <c r="A102" s="250" t="s">
        <v>13</v>
      </c>
      <c r="B102" s="167"/>
      <c r="C102" s="167"/>
      <c r="D102" s="167"/>
      <c r="E102" s="167"/>
      <c r="F102" s="167"/>
      <c r="G102" s="167"/>
      <c r="H102" s="167"/>
      <c r="I102" s="167"/>
      <c r="J102" s="291"/>
      <c r="K102" s="167"/>
      <c r="L102" s="167"/>
      <c r="M102" s="167"/>
      <c r="N102" s="167">
        <v>1650</v>
      </c>
      <c r="O102" s="167">
        <v>1650</v>
      </c>
      <c r="P102" s="167"/>
      <c r="Q102" s="167"/>
      <c r="R102" s="167"/>
      <c r="S102" s="167"/>
      <c r="T102" s="167"/>
      <c r="U102" s="167"/>
      <c r="V102" s="167"/>
      <c r="W102" s="167"/>
      <c r="X102" s="167"/>
      <c r="Y102" s="167"/>
      <c r="Z102" s="158">
        <f t="shared" si="44"/>
        <v>1650</v>
      </c>
      <c r="AA102" s="158">
        <f t="shared" si="45"/>
        <v>1650</v>
      </c>
      <c r="AB102" s="158">
        <f t="shared" si="46"/>
        <v>0</v>
      </c>
      <c r="AC102" s="159"/>
      <c r="AD102" s="160"/>
    </row>
    <row r="103" spans="1:30" ht="15.9" customHeight="1">
      <c r="A103" s="250" t="s">
        <v>25</v>
      </c>
      <c r="B103" s="167"/>
      <c r="C103" s="167"/>
      <c r="D103" s="167"/>
      <c r="E103" s="167"/>
      <c r="F103" s="167"/>
      <c r="G103" s="167"/>
      <c r="H103" s="167"/>
      <c r="I103" s="167"/>
      <c r="J103" s="291"/>
      <c r="K103" s="167"/>
      <c r="L103" s="167"/>
      <c r="M103" s="167"/>
      <c r="N103" s="167">
        <v>2846244</v>
      </c>
      <c r="O103" s="167">
        <v>2846244</v>
      </c>
      <c r="P103" s="167"/>
      <c r="Q103" s="167"/>
      <c r="R103" s="167"/>
      <c r="S103" s="167"/>
      <c r="T103" s="167"/>
      <c r="U103" s="167"/>
      <c r="V103" s="167"/>
      <c r="W103" s="167"/>
      <c r="X103" s="167"/>
      <c r="Y103" s="167"/>
      <c r="Z103" s="158">
        <f t="shared" si="44"/>
        <v>2846244</v>
      </c>
      <c r="AA103" s="158">
        <f t="shared" si="44"/>
        <v>2846244</v>
      </c>
      <c r="AB103" s="158">
        <f t="shared" si="46"/>
        <v>0</v>
      </c>
      <c r="AC103" s="159"/>
      <c r="AD103" s="160"/>
    </row>
    <row r="104" spans="1:30" ht="15.9" customHeight="1">
      <c r="A104" s="250" t="s">
        <v>309</v>
      </c>
      <c r="B104" s="167"/>
      <c r="C104" s="167"/>
      <c r="D104" s="167"/>
      <c r="E104" s="167"/>
      <c r="F104" s="167"/>
      <c r="G104" s="167"/>
      <c r="H104" s="167"/>
      <c r="I104" s="167"/>
      <c r="J104" s="291"/>
      <c r="K104" s="167"/>
      <c r="L104" s="167"/>
      <c r="M104" s="167"/>
      <c r="N104" s="167"/>
      <c r="O104" s="167"/>
      <c r="P104" s="167"/>
      <c r="Q104" s="167"/>
      <c r="R104" s="167"/>
      <c r="S104" s="167"/>
      <c r="T104" s="167"/>
      <c r="U104" s="167"/>
      <c r="V104" s="167"/>
      <c r="W104" s="167"/>
      <c r="X104" s="167"/>
      <c r="Y104" s="167"/>
      <c r="Z104" s="158">
        <f t="shared" si="44"/>
        <v>0</v>
      </c>
      <c r="AA104" s="158">
        <f t="shared" si="44"/>
        <v>0</v>
      </c>
      <c r="AB104" s="158">
        <f t="shared" si="46"/>
        <v>0</v>
      </c>
      <c r="AC104" s="159"/>
      <c r="AD104" s="160"/>
    </row>
    <row r="105" spans="1:30" ht="15" customHeight="1">
      <c r="A105" s="250" t="s">
        <v>369</v>
      </c>
      <c r="B105" s="167">
        <v>24657120</v>
      </c>
      <c r="C105" s="167"/>
      <c r="D105" s="167">
        <v>24657120</v>
      </c>
      <c r="E105" s="167"/>
      <c r="F105" s="167">
        <v>1770183</v>
      </c>
      <c r="G105" s="167"/>
      <c r="H105" s="167">
        <v>1770183</v>
      </c>
      <c r="I105" s="167"/>
      <c r="J105" s="291">
        <v>3228004</v>
      </c>
      <c r="K105" s="167"/>
      <c r="L105" s="167">
        <v>3228004</v>
      </c>
      <c r="M105" s="167"/>
      <c r="N105" s="167"/>
      <c r="O105" s="167"/>
      <c r="P105" s="167"/>
      <c r="Q105" s="167"/>
      <c r="R105" s="167"/>
      <c r="S105" s="167"/>
      <c r="T105" s="167"/>
      <c r="U105" s="167"/>
      <c r="V105" s="167"/>
      <c r="W105" s="167"/>
      <c r="X105" s="167"/>
      <c r="Y105" s="167"/>
      <c r="Z105" s="158">
        <f t="shared" si="44"/>
        <v>29655307</v>
      </c>
      <c r="AA105" s="158">
        <f t="shared" si="44"/>
        <v>0</v>
      </c>
      <c r="AB105" s="158">
        <f t="shared" si="46"/>
        <v>29655307</v>
      </c>
      <c r="AC105" s="159"/>
      <c r="AD105" s="160"/>
    </row>
    <row r="106" spans="1:30" ht="13.5" customHeight="1">
      <c r="A106" s="250" t="s">
        <v>265</v>
      </c>
      <c r="B106" s="167"/>
      <c r="C106" s="167"/>
      <c r="D106" s="167"/>
      <c r="E106" s="167"/>
      <c r="F106" s="167"/>
      <c r="G106" s="167"/>
      <c r="H106" s="167"/>
      <c r="I106" s="167"/>
      <c r="J106" s="291"/>
      <c r="K106" s="167"/>
      <c r="L106" s="167"/>
      <c r="M106" s="167"/>
      <c r="N106" s="167">
        <v>9461258</v>
      </c>
      <c r="O106" s="167">
        <v>9461258</v>
      </c>
      <c r="P106" s="167"/>
      <c r="Q106" s="167"/>
      <c r="R106" s="167"/>
      <c r="S106" s="167"/>
      <c r="T106" s="167"/>
      <c r="U106" s="167"/>
      <c r="V106" s="167"/>
      <c r="W106" s="167"/>
      <c r="X106" s="167"/>
      <c r="Y106" s="167"/>
      <c r="Z106" s="158">
        <f t="shared" si="44"/>
        <v>9461258</v>
      </c>
      <c r="AA106" s="158">
        <f t="shared" si="44"/>
        <v>9461258</v>
      </c>
      <c r="AB106" s="158">
        <f t="shared" si="46"/>
        <v>0</v>
      </c>
      <c r="AC106" s="159"/>
      <c r="AD106" s="160"/>
    </row>
    <row r="107" spans="1:30" ht="16.5" customHeight="1">
      <c r="A107" s="250" t="s">
        <v>14</v>
      </c>
      <c r="B107" s="167"/>
      <c r="C107" s="167"/>
      <c r="D107" s="167"/>
      <c r="E107" s="167"/>
      <c r="F107" s="167"/>
      <c r="G107" s="167"/>
      <c r="H107" s="167"/>
      <c r="I107" s="167"/>
      <c r="J107" s="291"/>
      <c r="K107" s="167"/>
      <c r="L107" s="167"/>
      <c r="M107" s="167"/>
      <c r="N107" s="167"/>
      <c r="O107" s="167"/>
      <c r="P107" s="167"/>
      <c r="Q107" s="167"/>
      <c r="R107" s="167"/>
      <c r="S107" s="167"/>
      <c r="T107" s="167"/>
      <c r="U107" s="167"/>
      <c r="V107" s="167">
        <v>8850000</v>
      </c>
      <c r="W107" s="167"/>
      <c r="X107" s="167">
        <v>8850000</v>
      </c>
      <c r="Y107" s="167"/>
      <c r="Z107" s="158">
        <f t="shared" si="44"/>
        <v>8850000</v>
      </c>
      <c r="AA107" s="158">
        <f t="shared" si="44"/>
        <v>0</v>
      </c>
      <c r="AB107" s="158">
        <f t="shared" si="46"/>
        <v>8850000</v>
      </c>
      <c r="AC107" s="159"/>
      <c r="AD107" s="160"/>
    </row>
    <row r="108" spans="1:30" ht="16.2" customHeight="1">
      <c r="A108" s="250" t="s">
        <v>15</v>
      </c>
      <c r="B108" s="167"/>
      <c r="C108" s="167"/>
      <c r="D108" s="167"/>
      <c r="E108" s="167"/>
      <c r="F108" s="167"/>
      <c r="G108" s="167"/>
      <c r="H108" s="167"/>
      <c r="I108" s="167"/>
      <c r="J108" s="291">
        <v>259359743</v>
      </c>
      <c r="K108" s="167">
        <v>259359743</v>
      </c>
      <c r="L108" s="167"/>
      <c r="M108" s="167"/>
      <c r="N108" s="167"/>
      <c r="O108" s="167"/>
      <c r="P108" s="167"/>
      <c r="Q108" s="167"/>
      <c r="R108" s="167"/>
      <c r="S108" s="167"/>
      <c r="T108" s="167"/>
      <c r="U108" s="167"/>
      <c r="V108" s="167"/>
      <c r="W108" s="167"/>
      <c r="X108" s="167"/>
      <c r="Y108" s="167"/>
      <c r="Z108" s="158">
        <f t="shared" si="44"/>
        <v>259359743</v>
      </c>
      <c r="AA108" s="158">
        <f t="shared" si="44"/>
        <v>259359743</v>
      </c>
      <c r="AB108" s="158">
        <f t="shared" si="46"/>
        <v>0</v>
      </c>
      <c r="AC108" s="159"/>
      <c r="AD108" s="160"/>
    </row>
    <row r="109" spans="1:30" ht="17.25" customHeight="1">
      <c r="A109" s="250" t="s">
        <v>310</v>
      </c>
      <c r="B109" s="167"/>
      <c r="C109" s="167"/>
      <c r="D109" s="167"/>
      <c r="E109" s="167"/>
      <c r="F109" s="167"/>
      <c r="G109" s="167"/>
      <c r="H109" s="167"/>
      <c r="I109" s="167"/>
      <c r="J109" s="291">
        <v>533502</v>
      </c>
      <c r="K109" s="167">
        <v>533502</v>
      </c>
      <c r="L109" s="167"/>
      <c r="M109" s="167"/>
      <c r="N109" s="167"/>
      <c r="O109" s="167"/>
      <c r="P109" s="167"/>
      <c r="Q109" s="167"/>
      <c r="R109" s="167"/>
      <c r="S109" s="167"/>
      <c r="T109" s="167"/>
      <c r="U109" s="167"/>
      <c r="V109" s="167"/>
      <c r="W109" s="167"/>
      <c r="X109" s="167"/>
      <c r="Y109" s="167"/>
      <c r="Z109" s="158">
        <f t="shared" ref="Z109:AA123" si="47">SUM(B109,F109,J109,N109,R109,V109)</f>
        <v>533502</v>
      </c>
      <c r="AA109" s="158">
        <f t="shared" si="47"/>
        <v>533502</v>
      </c>
      <c r="AB109" s="158">
        <f t="shared" si="46"/>
        <v>0</v>
      </c>
      <c r="AC109" s="159"/>
      <c r="AD109" s="160"/>
    </row>
    <row r="110" spans="1:30" ht="15.9" customHeight="1">
      <c r="A110" s="250" t="s">
        <v>266</v>
      </c>
      <c r="B110" s="167"/>
      <c r="C110" s="167"/>
      <c r="D110" s="167"/>
      <c r="E110" s="167"/>
      <c r="F110" s="167"/>
      <c r="G110" s="167"/>
      <c r="H110" s="167"/>
      <c r="I110" s="167"/>
      <c r="J110" s="291"/>
      <c r="K110" s="167"/>
      <c r="L110" s="167"/>
      <c r="M110" s="167"/>
      <c r="N110" s="167"/>
      <c r="O110" s="167"/>
      <c r="P110" s="167"/>
      <c r="Q110" s="167"/>
      <c r="R110" s="167"/>
      <c r="S110" s="167"/>
      <c r="T110" s="167"/>
      <c r="U110" s="167"/>
      <c r="V110" s="167"/>
      <c r="W110" s="167"/>
      <c r="X110" s="167"/>
      <c r="Y110" s="167"/>
      <c r="Z110" s="158">
        <f t="shared" si="47"/>
        <v>0</v>
      </c>
      <c r="AA110" s="158">
        <f t="shared" si="47"/>
        <v>0</v>
      </c>
      <c r="AB110" s="158">
        <f t="shared" si="46"/>
        <v>0</v>
      </c>
      <c r="AC110" s="159"/>
      <c r="AD110" s="160"/>
    </row>
    <row r="111" spans="1:30" ht="15.9" customHeight="1">
      <c r="A111" s="250" t="s">
        <v>35</v>
      </c>
      <c r="B111" s="167"/>
      <c r="C111" s="167"/>
      <c r="D111" s="167"/>
      <c r="E111" s="167"/>
      <c r="F111" s="167"/>
      <c r="G111" s="167"/>
      <c r="H111" s="167"/>
      <c r="I111" s="167"/>
      <c r="J111" s="291">
        <v>591320</v>
      </c>
      <c r="K111" s="167">
        <v>591320</v>
      </c>
      <c r="L111" s="167"/>
      <c r="M111" s="167"/>
      <c r="N111" s="167"/>
      <c r="O111" s="167"/>
      <c r="P111" s="167"/>
      <c r="Q111" s="167"/>
      <c r="R111" s="167"/>
      <c r="S111" s="167"/>
      <c r="T111" s="167"/>
      <c r="U111" s="167"/>
      <c r="V111" s="167"/>
      <c r="W111" s="167"/>
      <c r="X111" s="167"/>
      <c r="Y111" s="167"/>
      <c r="Z111" s="158">
        <f t="shared" si="47"/>
        <v>591320</v>
      </c>
      <c r="AA111" s="158">
        <f t="shared" si="47"/>
        <v>591320</v>
      </c>
      <c r="AB111" s="158">
        <f t="shared" si="46"/>
        <v>0</v>
      </c>
      <c r="AC111" s="159"/>
      <c r="AD111" s="160"/>
    </row>
    <row r="112" spans="1:30" ht="15.9" customHeight="1">
      <c r="A112" s="250" t="s">
        <v>311</v>
      </c>
      <c r="B112" s="167"/>
      <c r="C112" s="167"/>
      <c r="D112" s="167"/>
      <c r="E112" s="167"/>
      <c r="F112" s="167"/>
      <c r="G112" s="167"/>
      <c r="H112" s="167"/>
      <c r="I112" s="167"/>
      <c r="J112" s="291">
        <v>824338</v>
      </c>
      <c r="K112" s="167"/>
      <c r="L112" s="167">
        <v>824338</v>
      </c>
      <c r="M112" s="167"/>
      <c r="N112" s="167"/>
      <c r="O112" s="167"/>
      <c r="P112" s="167"/>
      <c r="Q112" s="167"/>
      <c r="R112" s="167"/>
      <c r="S112" s="167"/>
      <c r="T112" s="167"/>
      <c r="U112" s="167"/>
      <c r="V112" s="167"/>
      <c r="W112" s="167"/>
      <c r="X112" s="167"/>
      <c r="Y112" s="167"/>
      <c r="Z112" s="158">
        <f t="shared" si="47"/>
        <v>824338</v>
      </c>
      <c r="AA112" s="158">
        <f t="shared" si="47"/>
        <v>0</v>
      </c>
      <c r="AB112" s="158">
        <f>D112+H112+L112+P112</f>
        <v>824338</v>
      </c>
      <c r="AC112" s="159"/>
      <c r="AD112" s="160"/>
    </row>
    <row r="113" spans="1:30" ht="17.25" customHeight="1">
      <c r="A113" s="250" t="s">
        <v>16</v>
      </c>
      <c r="B113" s="167"/>
      <c r="C113" s="167"/>
      <c r="D113" s="167"/>
      <c r="E113" s="167"/>
      <c r="F113" s="167"/>
      <c r="G113" s="167"/>
      <c r="H113" s="167"/>
      <c r="I113" s="167"/>
      <c r="J113" s="291">
        <v>100265</v>
      </c>
      <c r="K113" s="167">
        <v>100265</v>
      </c>
      <c r="L113" s="167"/>
      <c r="M113" s="167"/>
      <c r="N113" s="167"/>
      <c r="O113" s="167"/>
      <c r="P113" s="167"/>
      <c r="Q113" s="167"/>
      <c r="R113" s="167"/>
      <c r="S113" s="167"/>
      <c r="T113" s="167"/>
      <c r="U113" s="167"/>
      <c r="V113" s="167"/>
      <c r="W113" s="167"/>
      <c r="X113" s="167"/>
      <c r="Y113" s="167"/>
      <c r="Z113" s="158">
        <f t="shared" si="47"/>
        <v>100265</v>
      </c>
      <c r="AA113" s="158">
        <f t="shared" si="47"/>
        <v>100265</v>
      </c>
      <c r="AB113" s="158">
        <f>D113+H113+L113+P113</f>
        <v>0</v>
      </c>
      <c r="AC113" s="159"/>
      <c r="AD113" s="160"/>
    </row>
    <row r="114" spans="1:30" ht="15.75" customHeight="1">
      <c r="A114" s="250" t="s">
        <v>312</v>
      </c>
      <c r="B114" s="167"/>
      <c r="C114" s="167"/>
      <c r="D114" s="167"/>
      <c r="E114" s="167"/>
      <c r="F114" s="167"/>
      <c r="G114" s="167"/>
      <c r="H114" s="167"/>
      <c r="I114" s="167"/>
      <c r="J114" s="291">
        <v>660000</v>
      </c>
      <c r="K114" s="167">
        <v>660000</v>
      </c>
      <c r="L114" s="167"/>
      <c r="M114" s="167"/>
      <c r="N114" s="167"/>
      <c r="O114" s="167"/>
      <c r="P114" s="167"/>
      <c r="Q114" s="167"/>
      <c r="R114" s="167"/>
      <c r="S114" s="167"/>
      <c r="T114" s="167"/>
      <c r="U114" s="167"/>
      <c r="V114" s="167"/>
      <c r="W114" s="167"/>
      <c r="X114" s="167"/>
      <c r="Y114" s="167"/>
      <c r="Z114" s="158">
        <f t="shared" si="47"/>
        <v>660000</v>
      </c>
      <c r="AA114" s="158">
        <f t="shared" si="47"/>
        <v>660000</v>
      </c>
      <c r="AB114" s="158">
        <f>D114+H114+L114+P114</f>
        <v>0</v>
      </c>
      <c r="AC114" s="159"/>
      <c r="AD114" s="160"/>
    </row>
    <row r="115" spans="1:30" ht="15.75" customHeight="1">
      <c r="A115" s="250" t="s">
        <v>267</v>
      </c>
      <c r="B115" s="167"/>
      <c r="C115" s="167"/>
      <c r="D115" s="167"/>
      <c r="E115" s="167"/>
      <c r="F115" s="167"/>
      <c r="G115" s="167"/>
      <c r="H115" s="167"/>
      <c r="I115" s="167"/>
      <c r="J115" s="291"/>
      <c r="K115" s="167"/>
      <c r="L115" s="167"/>
      <c r="M115" s="167"/>
      <c r="N115" s="167">
        <v>25930000</v>
      </c>
      <c r="O115" s="167">
        <v>25930000</v>
      </c>
      <c r="P115" s="167"/>
      <c r="Q115" s="167"/>
      <c r="R115" s="167"/>
      <c r="S115" s="167"/>
      <c r="T115" s="167"/>
      <c r="U115" s="167"/>
      <c r="V115" s="167"/>
      <c r="W115" s="167"/>
      <c r="X115" s="167"/>
      <c r="Y115" s="167"/>
      <c r="Z115" s="158">
        <f t="shared" si="47"/>
        <v>25930000</v>
      </c>
      <c r="AA115" s="158">
        <f t="shared" si="47"/>
        <v>25930000</v>
      </c>
      <c r="AB115" s="158">
        <f>SUM(D115+H115+L115+X115)</f>
        <v>0</v>
      </c>
      <c r="AC115" s="159"/>
      <c r="AD115" s="160"/>
    </row>
    <row r="116" spans="1:30" ht="13.5" customHeight="1">
      <c r="A116" s="250" t="s">
        <v>268</v>
      </c>
      <c r="B116" s="167"/>
      <c r="C116" s="167"/>
      <c r="D116" s="167"/>
      <c r="E116" s="167"/>
      <c r="F116" s="167"/>
      <c r="G116" s="167"/>
      <c r="H116" s="167"/>
      <c r="I116" s="167"/>
      <c r="J116" s="291"/>
      <c r="K116" s="167"/>
      <c r="L116" s="167"/>
      <c r="M116" s="167"/>
      <c r="N116" s="167"/>
      <c r="O116" s="167"/>
      <c r="P116" s="167"/>
      <c r="Q116" s="167"/>
      <c r="R116" s="167"/>
      <c r="S116" s="167"/>
      <c r="T116" s="167"/>
      <c r="U116" s="167"/>
      <c r="V116" s="167"/>
      <c r="W116" s="167"/>
      <c r="X116" s="167"/>
      <c r="Y116" s="167"/>
      <c r="Z116" s="158">
        <f t="shared" si="47"/>
        <v>0</v>
      </c>
      <c r="AA116" s="158">
        <f t="shared" si="47"/>
        <v>0</v>
      </c>
      <c r="AB116" s="158">
        <f t="shared" ref="AB116:AB117" si="48">SUM(D116+H116+L116+X116)</f>
        <v>0</v>
      </c>
      <c r="AC116" s="159"/>
      <c r="AD116" s="160"/>
    </row>
    <row r="117" spans="1:30" ht="12" customHeight="1">
      <c r="A117" s="250" t="s">
        <v>202</v>
      </c>
      <c r="B117" s="167">
        <v>4529861</v>
      </c>
      <c r="C117" s="167">
        <v>4529861</v>
      </c>
      <c r="D117" s="167"/>
      <c r="E117" s="167"/>
      <c r="F117" s="167">
        <v>588884</v>
      </c>
      <c r="G117" s="167">
        <v>588884</v>
      </c>
      <c r="H117" s="167"/>
      <c r="I117" s="167"/>
      <c r="J117" s="291">
        <v>11061997</v>
      </c>
      <c r="K117" s="167">
        <v>11061997</v>
      </c>
      <c r="L117" s="167"/>
      <c r="M117" s="167"/>
      <c r="N117" s="167"/>
      <c r="O117" s="167"/>
      <c r="P117" s="167"/>
      <c r="Q117" s="167"/>
      <c r="R117" s="167"/>
      <c r="S117" s="167"/>
      <c r="T117" s="167"/>
      <c r="U117" s="167"/>
      <c r="V117" s="167"/>
      <c r="W117" s="167"/>
      <c r="X117" s="167"/>
      <c r="Y117" s="167"/>
      <c r="Z117" s="158">
        <f t="shared" si="47"/>
        <v>16180742</v>
      </c>
      <c r="AA117" s="158">
        <f t="shared" si="47"/>
        <v>16180742</v>
      </c>
      <c r="AB117" s="158">
        <f t="shared" si="48"/>
        <v>0</v>
      </c>
      <c r="AC117" s="159"/>
      <c r="AD117" s="160"/>
    </row>
    <row r="118" spans="1:30" ht="17.25" customHeight="1">
      <c r="A118" s="250" t="s">
        <v>17</v>
      </c>
      <c r="B118" s="167">
        <v>2740422</v>
      </c>
      <c r="C118" s="167"/>
      <c r="D118" s="167">
        <v>2740422</v>
      </c>
      <c r="E118" s="167"/>
      <c r="F118" s="167">
        <v>445478</v>
      </c>
      <c r="G118" s="167"/>
      <c r="H118" s="167">
        <v>445478</v>
      </c>
      <c r="I118" s="167"/>
      <c r="J118" s="291">
        <v>19650402</v>
      </c>
      <c r="K118" s="167"/>
      <c r="L118" s="167">
        <v>19650402</v>
      </c>
      <c r="M118" s="167"/>
      <c r="N118" s="167"/>
      <c r="O118" s="167"/>
      <c r="P118" s="167"/>
      <c r="Q118" s="167"/>
      <c r="R118" s="167"/>
      <c r="S118" s="167"/>
      <c r="T118" s="167"/>
      <c r="U118" s="167"/>
      <c r="V118" s="167"/>
      <c r="W118" s="167"/>
      <c r="X118" s="167"/>
      <c r="Y118" s="167"/>
      <c r="Z118" s="158">
        <f t="shared" si="47"/>
        <v>22836302</v>
      </c>
      <c r="AA118" s="158">
        <f t="shared" si="47"/>
        <v>0</v>
      </c>
      <c r="AB118" s="158">
        <f>D118+H118+L118</f>
        <v>22836302</v>
      </c>
      <c r="AC118" s="159"/>
      <c r="AD118" s="160"/>
    </row>
    <row r="119" spans="1:30" ht="15.9" customHeight="1">
      <c r="A119" s="250" t="s">
        <v>269</v>
      </c>
      <c r="B119" s="167"/>
      <c r="C119" s="167"/>
      <c r="D119" s="167"/>
      <c r="E119" s="167"/>
      <c r="F119" s="167"/>
      <c r="G119" s="167"/>
      <c r="H119" s="167"/>
      <c r="I119" s="167"/>
      <c r="J119" s="291"/>
      <c r="K119" s="167"/>
      <c r="L119" s="167"/>
      <c r="M119" s="167"/>
      <c r="N119" s="167">
        <v>41693336</v>
      </c>
      <c r="O119" s="167">
        <v>41693336</v>
      </c>
      <c r="P119" s="167"/>
      <c r="Q119" s="167"/>
      <c r="R119" s="167"/>
      <c r="S119" s="167"/>
      <c r="T119" s="167"/>
      <c r="U119" s="167"/>
      <c r="V119" s="167"/>
      <c r="W119" s="167"/>
      <c r="X119" s="167"/>
      <c r="Y119" s="167"/>
      <c r="Z119" s="158">
        <f t="shared" si="47"/>
        <v>41693336</v>
      </c>
      <c r="AA119" s="158">
        <f t="shared" si="47"/>
        <v>41693336</v>
      </c>
      <c r="AB119" s="158">
        <f t="shared" ref="AB119" si="49">D119+H119+L119</f>
        <v>0</v>
      </c>
      <c r="AC119" s="159"/>
      <c r="AD119" s="160"/>
    </row>
    <row r="120" spans="1:30" ht="15.9" customHeight="1">
      <c r="A120" s="250" t="s">
        <v>29</v>
      </c>
      <c r="B120" s="167"/>
      <c r="C120" s="167"/>
      <c r="D120" s="167"/>
      <c r="E120" s="167"/>
      <c r="F120" s="167"/>
      <c r="G120" s="167"/>
      <c r="H120" s="167"/>
      <c r="I120" s="167"/>
      <c r="J120" s="291">
        <v>6262717</v>
      </c>
      <c r="K120" s="167">
        <v>6262717</v>
      </c>
      <c r="L120" s="167"/>
      <c r="M120" s="167"/>
      <c r="N120" s="167"/>
      <c r="O120" s="167"/>
      <c r="P120" s="167"/>
      <c r="Q120" s="167"/>
      <c r="R120" s="167"/>
      <c r="S120" s="167"/>
      <c r="T120" s="167"/>
      <c r="U120" s="167"/>
      <c r="V120" s="167"/>
      <c r="W120" s="167"/>
      <c r="X120" s="167"/>
      <c r="Y120" s="167"/>
      <c r="Z120" s="158">
        <f t="shared" si="47"/>
        <v>6262717</v>
      </c>
      <c r="AA120" s="158">
        <f t="shared" si="47"/>
        <v>6262717</v>
      </c>
      <c r="AB120" s="158">
        <f>D120+H120+L120</f>
        <v>0</v>
      </c>
      <c r="AC120" s="159"/>
      <c r="AD120" s="160"/>
    </row>
    <row r="121" spans="1:30" ht="15" customHeight="1">
      <c r="A121" s="250" t="s">
        <v>18</v>
      </c>
      <c r="B121" s="167"/>
      <c r="C121" s="167"/>
      <c r="D121" s="167"/>
      <c r="E121" s="167"/>
      <c r="F121" s="167"/>
      <c r="G121" s="167"/>
      <c r="H121" s="167"/>
      <c r="I121" s="167"/>
      <c r="J121" s="291"/>
      <c r="K121" s="167"/>
      <c r="L121" s="167">
        <v>0</v>
      </c>
      <c r="M121" s="167"/>
      <c r="N121" s="167">
        <v>9193860</v>
      </c>
      <c r="O121" s="167">
        <v>9193860</v>
      </c>
      <c r="P121" s="167"/>
      <c r="Q121" s="167"/>
      <c r="R121" s="167"/>
      <c r="S121" s="167"/>
      <c r="T121" s="167"/>
      <c r="U121" s="167"/>
      <c r="V121" s="167"/>
      <c r="W121" s="167"/>
      <c r="X121" s="167"/>
      <c r="Y121" s="167"/>
      <c r="Z121" s="158">
        <f t="shared" si="47"/>
        <v>9193860</v>
      </c>
      <c r="AA121" s="158">
        <f t="shared" si="47"/>
        <v>9193860</v>
      </c>
      <c r="AB121" s="158">
        <f>D121+H121+L121+P121</f>
        <v>0</v>
      </c>
      <c r="AC121" s="159"/>
      <c r="AD121" s="160"/>
    </row>
    <row r="122" spans="1:30" ht="27" customHeight="1">
      <c r="A122" s="250" t="s">
        <v>270</v>
      </c>
      <c r="B122" s="167"/>
      <c r="C122" s="167"/>
      <c r="D122" s="167"/>
      <c r="E122" s="167"/>
      <c r="F122" s="167"/>
      <c r="G122" s="167"/>
      <c r="H122" s="167"/>
      <c r="I122" s="167"/>
      <c r="J122" s="291">
        <v>31750</v>
      </c>
      <c r="K122" s="167">
        <v>31750</v>
      </c>
      <c r="L122" s="167"/>
      <c r="M122" s="167"/>
      <c r="N122" s="167"/>
      <c r="O122" s="167"/>
      <c r="P122" s="167"/>
      <c r="Q122" s="167"/>
      <c r="R122" s="167"/>
      <c r="S122" s="167"/>
      <c r="T122" s="167"/>
      <c r="U122" s="167"/>
      <c r="V122" s="167"/>
      <c r="W122" s="167"/>
      <c r="X122" s="167"/>
      <c r="Y122" s="167"/>
      <c r="Z122" s="158">
        <f t="shared" si="47"/>
        <v>31750</v>
      </c>
      <c r="AA122" s="158">
        <f t="shared" si="47"/>
        <v>31750</v>
      </c>
      <c r="AB122" s="158">
        <f t="shared" ref="AB122:AB134" si="50">D122+H122+L122+P122</f>
        <v>0</v>
      </c>
      <c r="AC122" s="159"/>
      <c r="AD122" s="160"/>
    </row>
    <row r="123" spans="1:30" ht="16.5" customHeight="1">
      <c r="A123" s="250" t="s">
        <v>313</v>
      </c>
      <c r="B123" s="167"/>
      <c r="C123" s="167"/>
      <c r="D123" s="167"/>
      <c r="E123" s="167"/>
      <c r="F123" s="167"/>
      <c r="G123" s="167"/>
      <c r="H123" s="167"/>
      <c r="I123" s="167"/>
      <c r="J123" s="291"/>
      <c r="K123" s="167"/>
      <c r="L123" s="167"/>
      <c r="M123" s="167"/>
      <c r="N123" s="167"/>
      <c r="O123" s="167"/>
      <c r="P123" s="167"/>
      <c r="Q123" s="167"/>
      <c r="R123" s="167"/>
      <c r="S123" s="167"/>
      <c r="T123" s="167"/>
      <c r="U123" s="167"/>
      <c r="V123" s="167"/>
      <c r="W123" s="167"/>
      <c r="X123" s="167"/>
      <c r="Y123" s="167"/>
      <c r="Z123" s="158">
        <f t="shared" si="47"/>
        <v>0</v>
      </c>
      <c r="AA123" s="158">
        <f t="shared" si="47"/>
        <v>0</v>
      </c>
      <c r="AB123" s="158">
        <f t="shared" si="50"/>
        <v>0</v>
      </c>
      <c r="AC123" s="159"/>
      <c r="AD123" s="160"/>
    </row>
    <row r="124" spans="1:30" ht="17.25" customHeight="1">
      <c r="A124" s="250" t="s">
        <v>271</v>
      </c>
      <c r="B124" s="167"/>
      <c r="C124" s="167"/>
      <c r="D124" s="167"/>
      <c r="E124" s="167"/>
      <c r="F124" s="167"/>
      <c r="G124" s="167"/>
      <c r="H124" s="167"/>
      <c r="I124" s="167"/>
      <c r="J124" s="291"/>
      <c r="K124" s="167"/>
      <c r="L124" s="167"/>
      <c r="M124" s="167"/>
      <c r="N124" s="167"/>
      <c r="O124" s="167"/>
      <c r="P124" s="167"/>
      <c r="Q124" s="167"/>
      <c r="R124" s="167"/>
      <c r="S124" s="167"/>
      <c r="T124" s="167"/>
      <c r="U124" s="167"/>
      <c r="V124" s="167"/>
      <c r="W124" s="167"/>
      <c r="X124" s="167"/>
      <c r="Y124" s="167"/>
      <c r="Z124" s="158">
        <f t="shared" ref="Z124:AB134" si="51">SUM(B124,F124,J124,N124,R124,V124)</f>
        <v>0</v>
      </c>
      <c r="AA124" s="158">
        <f t="shared" si="51"/>
        <v>0</v>
      </c>
      <c r="AB124" s="158">
        <f t="shared" si="50"/>
        <v>0</v>
      </c>
      <c r="AC124" s="159"/>
      <c r="AD124" s="160"/>
    </row>
    <row r="125" spans="1:30" ht="27" customHeight="1">
      <c r="A125" s="250" t="s">
        <v>278</v>
      </c>
      <c r="B125" s="167"/>
      <c r="C125" s="167"/>
      <c r="D125" s="167"/>
      <c r="E125" s="167"/>
      <c r="F125" s="167"/>
      <c r="G125" s="167"/>
      <c r="H125" s="167"/>
      <c r="I125" s="167"/>
      <c r="J125" s="291"/>
      <c r="K125" s="167"/>
      <c r="L125" s="167"/>
      <c r="M125" s="167"/>
      <c r="N125" s="167">
        <v>600000</v>
      </c>
      <c r="O125" s="167"/>
      <c r="P125" s="167">
        <v>600000</v>
      </c>
      <c r="Q125" s="167"/>
      <c r="R125" s="167"/>
      <c r="S125" s="167"/>
      <c r="T125" s="167"/>
      <c r="U125" s="167"/>
      <c r="V125" s="167"/>
      <c r="W125" s="167"/>
      <c r="X125" s="167"/>
      <c r="Y125" s="167"/>
      <c r="Z125" s="158">
        <f t="shared" si="51"/>
        <v>600000</v>
      </c>
      <c r="AA125" s="158">
        <f t="shared" si="51"/>
        <v>0</v>
      </c>
      <c r="AB125" s="158">
        <f t="shared" si="50"/>
        <v>600000</v>
      </c>
      <c r="AC125" s="159"/>
      <c r="AD125" s="160"/>
    </row>
    <row r="126" spans="1:30" ht="15" customHeight="1">
      <c r="A126" s="250" t="s">
        <v>314</v>
      </c>
      <c r="B126" s="167"/>
      <c r="C126" s="167"/>
      <c r="D126" s="167"/>
      <c r="E126" s="167"/>
      <c r="F126" s="167"/>
      <c r="G126" s="167"/>
      <c r="H126" s="167"/>
      <c r="I126" s="167"/>
      <c r="J126" s="291"/>
      <c r="K126" s="167"/>
      <c r="L126" s="167"/>
      <c r="M126" s="167"/>
      <c r="N126" s="167"/>
      <c r="O126" s="167"/>
      <c r="P126" s="167"/>
      <c r="Q126" s="167"/>
      <c r="R126" s="167"/>
      <c r="S126" s="167"/>
      <c r="T126" s="167"/>
      <c r="U126" s="167"/>
      <c r="V126" s="167"/>
      <c r="W126" s="167"/>
      <c r="X126" s="167"/>
      <c r="Y126" s="167"/>
      <c r="Z126" s="158">
        <f t="shared" si="51"/>
        <v>0</v>
      </c>
      <c r="AA126" s="158">
        <f t="shared" si="51"/>
        <v>0</v>
      </c>
      <c r="AB126" s="158">
        <f t="shared" si="50"/>
        <v>0</v>
      </c>
      <c r="AC126" s="159"/>
      <c r="AD126" s="160"/>
    </row>
    <row r="127" spans="1:30" ht="12.75" customHeight="1">
      <c r="A127" s="250" t="s">
        <v>200</v>
      </c>
      <c r="B127" s="167"/>
      <c r="C127" s="167"/>
      <c r="D127" s="167"/>
      <c r="E127" s="167"/>
      <c r="F127" s="167"/>
      <c r="G127" s="167"/>
      <c r="H127" s="167"/>
      <c r="I127" s="167"/>
      <c r="J127" s="291">
        <v>59484025</v>
      </c>
      <c r="K127" s="167">
        <v>59484025</v>
      </c>
      <c r="L127" s="167"/>
      <c r="M127" s="167"/>
      <c r="N127" s="167"/>
      <c r="O127" s="167"/>
      <c r="P127" s="167"/>
      <c r="Q127" s="167"/>
      <c r="R127" s="167"/>
      <c r="S127" s="167"/>
      <c r="T127" s="167"/>
      <c r="U127" s="167"/>
      <c r="V127" s="167"/>
      <c r="W127" s="167"/>
      <c r="X127" s="167"/>
      <c r="Y127" s="167"/>
      <c r="Z127" s="158">
        <f t="shared" si="51"/>
        <v>59484025</v>
      </c>
      <c r="AA127" s="158">
        <f t="shared" si="51"/>
        <v>59484025</v>
      </c>
      <c r="AB127" s="158">
        <f t="shared" si="50"/>
        <v>0</v>
      </c>
      <c r="AC127" s="159"/>
      <c r="AD127" s="160"/>
    </row>
    <row r="128" spans="1:30" ht="15.75" customHeight="1">
      <c r="A128" s="250" t="s">
        <v>301</v>
      </c>
      <c r="B128" s="167"/>
      <c r="C128" s="167"/>
      <c r="D128" s="167"/>
      <c r="E128" s="167"/>
      <c r="F128" s="167"/>
      <c r="G128" s="167"/>
      <c r="H128" s="167"/>
      <c r="I128" s="167"/>
      <c r="J128" s="291"/>
      <c r="K128" s="167"/>
      <c r="L128" s="167"/>
      <c r="M128" s="167"/>
      <c r="N128" s="167"/>
      <c r="O128" s="167"/>
      <c r="P128" s="167"/>
      <c r="Q128" s="167"/>
      <c r="R128" s="167"/>
      <c r="S128" s="167"/>
      <c r="T128" s="167"/>
      <c r="U128" s="167"/>
      <c r="V128" s="167"/>
      <c r="W128" s="167"/>
      <c r="X128" s="167"/>
      <c r="Y128" s="167"/>
      <c r="Z128" s="158">
        <f t="shared" si="51"/>
        <v>0</v>
      </c>
      <c r="AA128" s="158">
        <f t="shared" si="51"/>
        <v>0</v>
      </c>
      <c r="AB128" s="158">
        <f t="shared" si="50"/>
        <v>0</v>
      </c>
      <c r="AC128" s="159"/>
      <c r="AD128" s="160"/>
    </row>
    <row r="129" spans="1:30" ht="16.5" customHeight="1">
      <c r="A129" s="250" t="s">
        <v>19</v>
      </c>
      <c r="B129" s="167"/>
      <c r="C129" s="167"/>
      <c r="D129" s="167"/>
      <c r="E129" s="167"/>
      <c r="F129" s="167"/>
      <c r="G129" s="167"/>
      <c r="H129" s="167"/>
      <c r="I129" s="167"/>
      <c r="J129" s="291">
        <v>10141050</v>
      </c>
      <c r="K129" s="167"/>
      <c r="L129" s="167">
        <v>10141050</v>
      </c>
      <c r="M129" s="167"/>
      <c r="N129" s="167">
        <v>700000</v>
      </c>
      <c r="O129" s="167"/>
      <c r="P129" s="167">
        <v>700000</v>
      </c>
      <c r="Q129" s="167"/>
      <c r="R129" s="167">
        <v>37946754</v>
      </c>
      <c r="S129" s="167"/>
      <c r="T129" s="167">
        <v>37946754</v>
      </c>
      <c r="U129" s="167"/>
      <c r="V129" s="167"/>
      <c r="W129" s="167"/>
      <c r="X129" s="167"/>
      <c r="Y129" s="167"/>
      <c r="Z129" s="158">
        <f t="shared" si="51"/>
        <v>48787804</v>
      </c>
      <c r="AA129" s="158">
        <f t="shared" si="51"/>
        <v>0</v>
      </c>
      <c r="AB129" s="158">
        <f t="shared" si="51"/>
        <v>48787804</v>
      </c>
      <c r="AC129" s="159"/>
      <c r="AD129" s="160"/>
    </row>
    <row r="130" spans="1:30" ht="15" customHeight="1">
      <c r="A130" s="250" t="s">
        <v>272</v>
      </c>
      <c r="B130" s="167"/>
      <c r="C130" s="167"/>
      <c r="D130" s="167"/>
      <c r="E130" s="167"/>
      <c r="F130" s="167"/>
      <c r="G130" s="167"/>
      <c r="H130" s="167"/>
      <c r="I130" s="167"/>
      <c r="J130" s="291">
        <v>1663789010</v>
      </c>
      <c r="K130" s="167"/>
      <c r="L130" s="167">
        <v>1663789010</v>
      </c>
      <c r="M130" s="167"/>
      <c r="N130" s="167"/>
      <c r="O130" s="167"/>
      <c r="P130" s="167"/>
      <c r="Q130" s="167"/>
      <c r="R130" s="167"/>
      <c r="S130" s="167"/>
      <c r="T130" s="167"/>
      <c r="U130" s="167"/>
      <c r="V130" s="167">
        <v>36504000</v>
      </c>
      <c r="W130" s="167">
        <v>36504000</v>
      </c>
      <c r="X130" s="167"/>
      <c r="Y130" s="167"/>
      <c r="Z130" s="158">
        <f t="shared" si="51"/>
        <v>1700293010</v>
      </c>
      <c r="AA130" s="158">
        <f t="shared" si="51"/>
        <v>36504000</v>
      </c>
      <c r="AB130" s="158">
        <f>D130+H130+L130+P130+X130</f>
        <v>1663789010</v>
      </c>
      <c r="AC130" s="159"/>
      <c r="AD130" s="160"/>
    </row>
    <row r="131" spans="1:30" ht="15.9" customHeight="1">
      <c r="A131" s="250" t="s">
        <v>95</v>
      </c>
      <c r="B131" s="167"/>
      <c r="C131" s="167"/>
      <c r="D131" s="167"/>
      <c r="E131" s="167"/>
      <c r="F131" s="167"/>
      <c r="G131" s="167"/>
      <c r="H131" s="167"/>
      <c r="I131" s="167"/>
      <c r="J131" s="291">
        <v>248773968</v>
      </c>
      <c r="K131" s="167">
        <v>248773968</v>
      </c>
      <c r="L131" s="167"/>
      <c r="M131" s="167"/>
      <c r="N131" s="167"/>
      <c r="O131" s="167"/>
      <c r="P131" s="167"/>
      <c r="Q131" s="167"/>
      <c r="R131" s="167"/>
      <c r="S131" s="167"/>
      <c r="T131" s="167"/>
      <c r="U131" s="167"/>
      <c r="V131" s="167"/>
      <c r="W131" s="167"/>
      <c r="X131" s="167"/>
      <c r="Y131" s="167"/>
      <c r="Z131" s="158">
        <f t="shared" si="51"/>
        <v>248773968</v>
      </c>
      <c r="AA131" s="158">
        <f t="shared" si="51"/>
        <v>248773968</v>
      </c>
      <c r="AB131" s="158">
        <f t="shared" si="50"/>
        <v>0</v>
      </c>
      <c r="AC131" s="159"/>
      <c r="AD131" s="160"/>
    </row>
    <row r="132" spans="1:30" ht="15.9" customHeight="1">
      <c r="A132" s="250" t="s">
        <v>273</v>
      </c>
      <c r="B132" s="167"/>
      <c r="C132" s="167"/>
      <c r="D132" s="167"/>
      <c r="E132" s="167"/>
      <c r="F132" s="167"/>
      <c r="G132" s="167"/>
      <c r="H132" s="167"/>
      <c r="I132" s="167"/>
      <c r="J132" s="291"/>
      <c r="K132" s="167"/>
      <c r="L132" s="167"/>
      <c r="M132" s="167"/>
      <c r="N132" s="167">
        <v>306432888</v>
      </c>
      <c r="O132" s="167"/>
      <c r="P132" s="167">
        <v>306432888</v>
      </c>
      <c r="Q132" s="167"/>
      <c r="R132" s="167"/>
      <c r="S132" s="167"/>
      <c r="T132" s="167"/>
      <c r="U132" s="167"/>
      <c r="V132" s="167"/>
      <c r="W132" s="167"/>
      <c r="X132" s="167"/>
      <c r="Y132" s="167"/>
      <c r="Z132" s="158">
        <f t="shared" si="51"/>
        <v>306432888</v>
      </c>
      <c r="AA132" s="158">
        <f t="shared" si="51"/>
        <v>0</v>
      </c>
      <c r="AB132" s="158">
        <f t="shared" si="50"/>
        <v>306432888</v>
      </c>
      <c r="AC132" s="159"/>
      <c r="AD132" s="160"/>
    </row>
    <row r="133" spans="1:30" ht="14.25" customHeight="1">
      <c r="A133" s="250" t="s">
        <v>274</v>
      </c>
      <c r="B133" s="167"/>
      <c r="C133" s="167"/>
      <c r="D133" s="167"/>
      <c r="E133" s="167"/>
      <c r="F133" s="167"/>
      <c r="G133" s="167"/>
      <c r="H133" s="167"/>
      <c r="I133" s="167"/>
      <c r="J133" s="291">
        <v>3229629</v>
      </c>
      <c r="K133" s="167">
        <v>3229629</v>
      </c>
      <c r="L133" s="167"/>
      <c r="M133" s="167"/>
      <c r="N133" s="167"/>
      <c r="O133" s="167"/>
      <c r="P133" s="167"/>
      <c r="Q133" s="167"/>
      <c r="R133" s="167"/>
      <c r="S133" s="167"/>
      <c r="T133" s="167"/>
      <c r="U133" s="167"/>
      <c r="V133" s="167"/>
      <c r="W133" s="167"/>
      <c r="X133" s="167"/>
      <c r="Y133" s="167"/>
      <c r="Z133" s="158">
        <f t="shared" si="51"/>
        <v>3229629</v>
      </c>
      <c r="AA133" s="158">
        <f t="shared" si="51"/>
        <v>3229629</v>
      </c>
      <c r="AB133" s="158">
        <f t="shared" si="50"/>
        <v>0</v>
      </c>
      <c r="AC133" s="159"/>
      <c r="AD133" s="160"/>
    </row>
    <row r="134" spans="1:30" ht="14.25" customHeight="1">
      <c r="A134" s="250" t="s">
        <v>275</v>
      </c>
      <c r="B134" s="167"/>
      <c r="C134" s="167"/>
      <c r="D134" s="167"/>
      <c r="E134" s="167"/>
      <c r="F134" s="167"/>
      <c r="G134" s="167"/>
      <c r="H134" s="167"/>
      <c r="I134" s="167"/>
      <c r="J134" s="167"/>
      <c r="K134" s="167"/>
      <c r="L134" s="167"/>
      <c r="M134" s="167"/>
      <c r="N134" s="167">
        <v>17327610</v>
      </c>
      <c r="O134" s="167"/>
      <c r="P134" s="167">
        <v>17327610</v>
      </c>
      <c r="Q134" s="167"/>
      <c r="R134" s="167"/>
      <c r="S134" s="167"/>
      <c r="T134" s="167"/>
      <c r="U134" s="167"/>
      <c r="V134" s="167"/>
      <c r="W134" s="167"/>
      <c r="X134" s="167"/>
      <c r="Y134" s="167"/>
      <c r="Z134" s="158">
        <f t="shared" si="51"/>
        <v>17327610</v>
      </c>
      <c r="AA134" s="158">
        <f t="shared" si="51"/>
        <v>0</v>
      </c>
      <c r="AB134" s="158">
        <f t="shared" si="50"/>
        <v>17327610</v>
      </c>
      <c r="AC134" s="159"/>
      <c r="AD134" s="160"/>
    </row>
    <row r="135" spans="1:30" s="186" customFormat="1" ht="15.9" customHeight="1">
      <c r="A135" s="183" t="s">
        <v>8</v>
      </c>
      <c r="B135" s="184">
        <f>SUM(B99:B134)</f>
        <v>84551129</v>
      </c>
      <c r="C135" s="184">
        <f t="shared" ref="C135:AC135" si="52">SUM(C99:C134)</f>
        <v>57153587</v>
      </c>
      <c r="D135" s="184">
        <f t="shared" si="52"/>
        <v>27397542</v>
      </c>
      <c r="E135" s="184">
        <f t="shared" si="52"/>
        <v>0</v>
      </c>
      <c r="F135" s="184">
        <f t="shared" si="52"/>
        <v>8927490</v>
      </c>
      <c r="G135" s="184">
        <f t="shared" si="52"/>
        <v>6711829</v>
      </c>
      <c r="H135" s="184">
        <f t="shared" si="52"/>
        <v>2215661</v>
      </c>
      <c r="I135" s="184">
        <f t="shared" si="52"/>
        <v>0</v>
      </c>
      <c r="J135" s="184">
        <f t="shared" si="52"/>
        <v>2530237744</v>
      </c>
      <c r="K135" s="184">
        <f t="shared" si="52"/>
        <v>832604940</v>
      </c>
      <c r="L135" s="184">
        <f t="shared" si="52"/>
        <v>1697632804</v>
      </c>
      <c r="M135" s="184">
        <f t="shared" si="52"/>
        <v>0</v>
      </c>
      <c r="N135" s="184">
        <f t="shared" si="52"/>
        <v>462783606</v>
      </c>
      <c r="O135" s="184">
        <f t="shared" si="52"/>
        <v>137723108</v>
      </c>
      <c r="P135" s="184">
        <f t="shared" si="52"/>
        <v>325060498</v>
      </c>
      <c r="Q135" s="184">
        <f t="shared" si="52"/>
        <v>0</v>
      </c>
      <c r="R135" s="184">
        <f t="shared" si="52"/>
        <v>37946754</v>
      </c>
      <c r="S135" s="184">
        <f t="shared" si="52"/>
        <v>0</v>
      </c>
      <c r="T135" s="184">
        <f t="shared" si="52"/>
        <v>37946754</v>
      </c>
      <c r="U135" s="184">
        <f t="shared" si="52"/>
        <v>0</v>
      </c>
      <c r="V135" s="184">
        <f t="shared" si="52"/>
        <v>417297816</v>
      </c>
      <c r="W135" s="184">
        <f t="shared" si="52"/>
        <v>408447816</v>
      </c>
      <c r="X135" s="184">
        <f t="shared" si="52"/>
        <v>8850000</v>
      </c>
      <c r="Y135" s="184">
        <f t="shared" si="52"/>
        <v>0</v>
      </c>
      <c r="Z135" s="184">
        <f t="shared" si="52"/>
        <v>3541744539</v>
      </c>
      <c r="AA135" s="184">
        <f t="shared" si="52"/>
        <v>1442641280</v>
      </c>
      <c r="AB135" s="184">
        <f t="shared" si="52"/>
        <v>2099103259</v>
      </c>
      <c r="AC135" s="185">
        <f t="shared" si="52"/>
        <v>0</v>
      </c>
      <c r="AD135" s="160"/>
    </row>
    <row r="136" spans="1:30" ht="15.9" customHeight="1">
      <c r="A136" s="187" t="s">
        <v>276</v>
      </c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58"/>
      <c r="AA136" s="171"/>
      <c r="AB136" s="171"/>
      <c r="AC136" s="159"/>
      <c r="AD136" s="160"/>
    </row>
    <row r="137" spans="1:30" ht="26.25" customHeight="1">
      <c r="A137" s="250" t="s">
        <v>20</v>
      </c>
      <c r="B137" s="167">
        <v>328624226</v>
      </c>
      <c r="C137" s="167">
        <v>328624226</v>
      </c>
      <c r="D137" s="167"/>
      <c r="E137" s="167"/>
      <c r="F137" s="167">
        <v>44173602</v>
      </c>
      <c r="G137" s="167">
        <v>44173602</v>
      </c>
      <c r="H137" s="167"/>
      <c r="I137" s="167"/>
      <c r="J137" s="167">
        <v>51870391</v>
      </c>
      <c r="K137" s="167">
        <v>51870391</v>
      </c>
      <c r="L137" s="167"/>
      <c r="M137" s="167"/>
      <c r="N137" s="167"/>
      <c r="O137" s="167"/>
      <c r="P137" s="167"/>
      <c r="Q137" s="167"/>
      <c r="R137" s="167"/>
      <c r="S137" s="167"/>
      <c r="T137" s="167"/>
      <c r="U137" s="167"/>
      <c r="V137" s="167">
        <v>4463245</v>
      </c>
      <c r="W137" s="167">
        <v>4463245</v>
      </c>
      <c r="X137" s="167"/>
      <c r="Y137" s="167"/>
      <c r="Z137" s="158">
        <f t="shared" ref="Z137:AA144" si="53">SUM(B137,F137,J137,N137,R137,V137)</f>
        <v>429131464</v>
      </c>
      <c r="AA137" s="158">
        <f t="shared" si="53"/>
        <v>429131464</v>
      </c>
      <c r="AB137" s="158">
        <f t="shared" ref="AB137:AB144" si="54">SUM(D137+H137+L137+P137+X137)</f>
        <v>0</v>
      </c>
      <c r="AC137" s="159"/>
      <c r="AD137" s="160"/>
    </row>
    <row r="138" spans="1:30" ht="15.9" customHeight="1">
      <c r="A138" s="250" t="s">
        <v>25</v>
      </c>
      <c r="B138" s="167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7"/>
      <c r="P138" s="167"/>
      <c r="Q138" s="167"/>
      <c r="R138" s="167"/>
      <c r="S138" s="167"/>
      <c r="T138" s="167"/>
      <c r="U138" s="167"/>
      <c r="V138" s="167"/>
      <c r="W138" s="167"/>
      <c r="X138" s="167"/>
      <c r="Y138" s="167"/>
      <c r="Z138" s="158">
        <f t="shared" si="53"/>
        <v>0</v>
      </c>
      <c r="AA138" s="158">
        <f t="shared" si="53"/>
        <v>0</v>
      </c>
      <c r="AB138" s="158">
        <f t="shared" si="54"/>
        <v>0</v>
      </c>
      <c r="AC138" s="159"/>
      <c r="AD138" s="160"/>
    </row>
    <row r="139" spans="1:30" ht="15.9" customHeight="1">
      <c r="A139" s="250" t="s">
        <v>315</v>
      </c>
      <c r="B139" s="167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7"/>
      <c r="R139" s="167"/>
      <c r="S139" s="167"/>
      <c r="T139" s="167"/>
      <c r="U139" s="167"/>
      <c r="V139" s="167"/>
      <c r="W139" s="167"/>
      <c r="X139" s="167"/>
      <c r="Y139" s="167"/>
      <c r="Z139" s="158">
        <f t="shared" si="53"/>
        <v>0</v>
      </c>
      <c r="AA139" s="158">
        <f t="shared" si="53"/>
        <v>0</v>
      </c>
      <c r="AB139" s="158">
        <f t="shared" si="54"/>
        <v>0</v>
      </c>
      <c r="AC139" s="159"/>
      <c r="AD139" s="160"/>
    </row>
    <row r="140" spans="1:30" ht="13.2">
      <c r="A140" s="250" t="s">
        <v>33</v>
      </c>
      <c r="B140" s="167"/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7"/>
      <c r="O140" s="167"/>
      <c r="P140" s="167"/>
      <c r="Q140" s="167"/>
      <c r="R140" s="167"/>
      <c r="S140" s="167"/>
      <c r="T140" s="167"/>
      <c r="U140" s="167"/>
      <c r="V140" s="167"/>
      <c r="W140" s="167"/>
      <c r="X140" s="167"/>
      <c r="Y140" s="167"/>
      <c r="Z140" s="158">
        <f t="shared" si="53"/>
        <v>0</v>
      </c>
      <c r="AA140" s="158">
        <f t="shared" si="53"/>
        <v>0</v>
      </c>
      <c r="AB140" s="158">
        <f t="shared" si="54"/>
        <v>0</v>
      </c>
      <c r="AC140" s="159"/>
      <c r="AD140" s="160"/>
    </row>
    <row r="141" spans="1:30" ht="13.2">
      <c r="A141" s="250" t="s">
        <v>396</v>
      </c>
      <c r="B141" s="167">
        <v>12246060</v>
      </c>
      <c r="C141" s="167">
        <v>12246060</v>
      </c>
      <c r="D141" s="167"/>
      <c r="E141" s="167"/>
      <c r="F141" s="167">
        <v>1341823</v>
      </c>
      <c r="G141" s="167">
        <v>1341823</v>
      </c>
      <c r="H141" s="167"/>
      <c r="I141" s="167"/>
      <c r="J141" s="167">
        <v>764672</v>
      </c>
      <c r="K141" s="167">
        <v>764672</v>
      </c>
      <c r="L141" s="167"/>
      <c r="M141" s="167"/>
      <c r="N141" s="167"/>
      <c r="O141" s="167"/>
      <c r="P141" s="167"/>
      <c r="Q141" s="167"/>
      <c r="R141" s="167"/>
      <c r="S141" s="167"/>
      <c r="T141" s="167"/>
      <c r="U141" s="167"/>
      <c r="V141" s="167"/>
      <c r="W141" s="167"/>
      <c r="X141" s="167"/>
      <c r="Y141" s="167"/>
      <c r="Z141" s="158">
        <f t="shared" ref="Z141" si="55">SUM(B141,F141,J141,N141,R141,V141)</f>
        <v>14352555</v>
      </c>
      <c r="AA141" s="158">
        <f t="shared" ref="AA141" si="56">SUM(C141,G141,K141,O141,S141,W141)</f>
        <v>14352555</v>
      </c>
      <c r="AB141" s="158">
        <f t="shared" ref="AB141" si="57">SUM(D141+H141+L141+P141+X141)</f>
        <v>0</v>
      </c>
      <c r="AC141" s="159"/>
      <c r="AD141" s="160"/>
    </row>
    <row r="142" spans="1:30" ht="16.5" customHeight="1">
      <c r="A142" s="250" t="s">
        <v>316</v>
      </c>
      <c r="B142" s="167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7"/>
      <c r="R142" s="167"/>
      <c r="S142" s="167"/>
      <c r="T142" s="167"/>
      <c r="U142" s="167"/>
      <c r="V142" s="167"/>
      <c r="W142" s="167"/>
      <c r="X142" s="167"/>
      <c r="Y142" s="167"/>
      <c r="Z142" s="158">
        <f t="shared" si="53"/>
        <v>0</v>
      </c>
      <c r="AA142" s="158">
        <f t="shared" si="53"/>
        <v>0</v>
      </c>
      <c r="AB142" s="158">
        <f t="shared" si="54"/>
        <v>0</v>
      </c>
      <c r="AC142" s="159"/>
      <c r="AD142" s="160"/>
    </row>
    <row r="143" spans="1:30" ht="15.9" customHeight="1">
      <c r="A143" s="250" t="s">
        <v>317</v>
      </c>
      <c r="B143" s="167"/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  <c r="P143" s="167"/>
      <c r="Q143" s="167"/>
      <c r="R143" s="167"/>
      <c r="S143" s="167"/>
      <c r="T143" s="167"/>
      <c r="U143" s="167"/>
      <c r="V143" s="167"/>
      <c r="W143" s="167"/>
      <c r="X143" s="167"/>
      <c r="Y143" s="167"/>
      <c r="Z143" s="158">
        <f t="shared" si="53"/>
        <v>0</v>
      </c>
      <c r="AA143" s="158">
        <f t="shared" si="53"/>
        <v>0</v>
      </c>
      <c r="AB143" s="158">
        <f t="shared" si="54"/>
        <v>0</v>
      </c>
      <c r="AC143" s="159"/>
      <c r="AD143" s="160"/>
    </row>
    <row r="144" spans="1:30" ht="12.75" customHeight="1">
      <c r="A144" s="250" t="s">
        <v>318</v>
      </c>
      <c r="B144" s="167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  <c r="Q144" s="167"/>
      <c r="R144" s="167"/>
      <c r="S144" s="167"/>
      <c r="T144" s="167"/>
      <c r="U144" s="167"/>
      <c r="V144" s="167"/>
      <c r="W144" s="167"/>
      <c r="X144" s="167"/>
      <c r="Y144" s="167"/>
      <c r="Z144" s="158">
        <f t="shared" si="53"/>
        <v>0</v>
      </c>
      <c r="AA144" s="158">
        <f t="shared" si="53"/>
        <v>0</v>
      </c>
      <c r="AB144" s="158">
        <f t="shared" si="54"/>
        <v>0</v>
      </c>
      <c r="AC144" s="159"/>
      <c r="AD144" s="160"/>
    </row>
    <row r="145" spans="1:31" s="184" customFormat="1" ht="13.8">
      <c r="A145" s="188" t="s">
        <v>9</v>
      </c>
      <c r="B145" s="184">
        <f t="shared" ref="B145:AD146" si="58">SUM(B137:B144)</f>
        <v>340870286</v>
      </c>
      <c r="C145" s="184">
        <f t="shared" si="58"/>
        <v>340870286</v>
      </c>
      <c r="D145" s="184">
        <f t="shared" si="58"/>
        <v>0</v>
      </c>
      <c r="E145" s="184">
        <f t="shared" si="58"/>
        <v>0</v>
      </c>
      <c r="F145" s="184">
        <f t="shared" si="58"/>
        <v>45515425</v>
      </c>
      <c r="G145" s="184">
        <f t="shared" si="58"/>
        <v>45515425</v>
      </c>
      <c r="H145" s="184">
        <f t="shared" si="58"/>
        <v>0</v>
      </c>
      <c r="I145" s="184">
        <f t="shared" si="58"/>
        <v>0</v>
      </c>
      <c r="J145" s="184">
        <f t="shared" si="58"/>
        <v>52635063</v>
      </c>
      <c r="K145" s="184">
        <f t="shared" si="58"/>
        <v>52635063</v>
      </c>
      <c r="L145" s="184">
        <f t="shared" si="58"/>
        <v>0</v>
      </c>
      <c r="M145" s="184">
        <f t="shared" si="58"/>
        <v>0</v>
      </c>
      <c r="N145" s="184">
        <f t="shared" si="58"/>
        <v>0</v>
      </c>
      <c r="O145" s="184">
        <f t="shared" si="58"/>
        <v>0</v>
      </c>
      <c r="P145" s="184">
        <f t="shared" si="58"/>
        <v>0</v>
      </c>
      <c r="Q145" s="184">
        <f t="shared" si="58"/>
        <v>0</v>
      </c>
      <c r="R145" s="184">
        <f t="shared" si="58"/>
        <v>0</v>
      </c>
      <c r="S145" s="184">
        <f t="shared" si="58"/>
        <v>0</v>
      </c>
      <c r="T145" s="184">
        <f t="shared" si="58"/>
        <v>0</v>
      </c>
      <c r="U145" s="184">
        <f t="shared" si="58"/>
        <v>0</v>
      </c>
      <c r="V145" s="184">
        <f t="shared" si="58"/>
        <v>4463245</v>
      </c>
      <c r="W145" s="184">
        <f t="shared" si="58"/>
        <v>4463245</v>
      </c>
      <c r="X145" s="184">
        <f t="shared" si="58"/>
        <v>0</v>
      </c>
      <c r="Y145" s="184">
        <f t="shared" si="58"/>
        <v>0</v>
      </c>
      <c r="Z145" s="184">
        <f t="shared" si="58"/>
        <v>443484019</v>
      </c>
      <c r="AA145" s="184">
        <f t="shared" si="58"/>
        <v>443484019</v>
      </c>
      <c r="AB145" s="184">
        <f t="shared" si="58"/>
        <v>0</v>
      </c>
      <c r="AC145" s="185">
        <f t="shared" si="58"/>
        <v>0</v>
      </c>
      <c r="AD145" s="189">
        <f t="shared" si="58"/>
        <v>0</v>
      </c>
    </row>
    <row r="146" spans="1:31" s="128" customFormat="1" ht="12" customHeight="1">
      <c r="A146" s="190" t="s">
        <v>277</v>
      </c>
      <c r="B146" s="178">
        <v>2243104</v>
      </c>
      <c r="C146" s="178"/>
      <c r="D146" s="178">
        <v>2243104</v>
      </c>
      <c r="E146" s="178"/>
      <c r="F146" s="178">
        <v>291598</v>
      </c>
      <c r="G146" s="178"/>
      <c r="H146" s="178">
        <v>291598</v>
      </c>
      <c r="I146" s="178"/>
      <c r="J146" s="178">
        <v>42128566</v>
      </c>
      <c r="K146" s="178"/>
      <c r="L146" s="178">
        <v>42128566</v>
      </c>
      <c r="M146" s="178"/>
      <c r="N146" s="178"/>
      <c r="O146" s="178"/>
      <c r="P146" s="178"/>
      <c r="Q146" s="178"/>
      <c r="R146" s="178"/>
      <c r="S146" s="178"/>
      <c r="T146" s="178"/>
      <c r="U146" s="178"/>
      <c r="V146" s="178"/>
      <c r="W146" s="178"/>
      <c r="X146" s="178"/>
      <c r="Y146" s="178"/>
      <c r="Z146" s="154">
        <f>SUM(B146+F146+J146)</f>
        <v>44663268</v>
      </c>
      <c r="AA146" s="154">
        <f>SUM(C146+G146+K146)</f>
        <v>0</v>
      </c>
      <c r="AB146" s="154">
        <f>SUM(D146+H146+L146)</f>
        <v>44663268</v>
      </c>
      <c r="AC146" s="185">
        <f t="shared" si="58"/>
        <v>0</v>
      </c>
      <c r="AD146" s="156"/>
    </row>
    <row r="147" spans="1:31" s="128" customFormat="1" ht="18" customHeight="1" thickBot="1">
      <c r="A147" s="191" t="s">
        <v>116</v>
      </c>
      <c r="B147" s="192">
        <f t="shared" ref="B147:AD147" si="59">SUM(B97+B135+B145+B146)</f>
        <v>2420457274</v>
      </c>
      <c r="C147" s="192">
        <f t="shared" si="59"/>
        <v>1408568752</v>
      </c>
      <c r="D147" s="192">
        <f t="shared" si="59"/>
        <v>1011888522</v>
      </c>
      <c r="E147" s="192">
        <f t="shared" si="59"/>
        <v>0</v>
      </c>
      <c r="F147" s="192">
        <f t="shared" si="59"/>
        <v>300373419</v>
      </c>
      <c r="G147" s="192">
        <f t="shared" si="59"/>
        <v>188514275</v>
      </c>
      <c r="H147" s="192">
        <f t="shared" si="59"/>
        <v>111859144</v>
      </c>
      <c r="I147" s="192">
        <f t="shared" si="59"/>
        <v>0</v>
      </c>
      <c r="J147" s="192">
        <f t="shared" si="59"/>
        <v>3815162988</v>
      </c>
      <c r="K147" s="192">
        <f t="shared" si="59"/>
        <v>1620485704</v>
      </c>
      <c r="L147" s="192">
        <f t="shared" si="59"/>
        <v>2194677284</v>
      </c>
      <c r="M147" s="192">
        <f t="shared" si="59"/>
        <v>0</v>
      </c>
      <c r="N147" s="192">
        <f t="shared" si="59"/>
        <v>499733462</v>
      </c>
      <c r="O147" s="192">
        <f t="shared" si="59"/>
        <v>153843108</v>
      </c>
      <c r="P147" s="192">
        <f t="shared" si="59"/>
        <v>345890354</v>
      </c>
      <c r="Q147" s="192">
        <f t="shared" si="59"/>
        <v>0</v>
      </c>
      <c r="R147" s="192">
        <f t="shared" si="59"/>
        <v>37946754</v>
      </c>
      <c r="S147" s="192">
        <f t="shared" si="59"/>
        <v>0</v>
      </c>
      <c r="T147" s="192">
        <f t="shared" si="59"/>
        <v>37946754</v>
      </c>
      <c r="U147" s="192">
        <f t="shared" si="59"/>
        <v>0</v>
      </c>
      <c r="V147" s="192">
        <f t="shared" si="59"/>
        <v>583995036</v>
      </c>
      <c r="W147" s="192">
        <f t="shared" si="59"/>
        <v>494916268</v>
      </c>
      <c r="X147" s="192">
        <f t="shared" si="59"/>
        <v>89078768</v>
      </c>
      <c r="Y147" s="192">
        <f t="shared" si="59"/>
        <v>0</v>
      </c>
      <c r="Z147" s="192">
        <f t="shared" si="59"/>
        <v>7657668933</v>
      </c>
      <c r="AA147" s="192">
        <f t="shared" si="59"/>
        <v>3866328107</v>
      </c>
      <c r="AB147" s="192">
        <f t="shared" si="59"/>
        <v>3791340826</v>
      </c>
      <c r="AC147" s="193">
        <f t="shared" si="59"/>
        <v>0</v>
      </c>
      <c r="AD147" s="194">
        <f t="shared" si="59"/>
        <v>0</v>
      </c>
      <c r="AE147" s="192"/>
    </row>
    <row r="148" spans="1:31">
      <c r="A148" s="195"/>
      <c r="B148" s="196"/>
      <c r="C148" s="196"/>
      <c r="D148" s="196"/>
      <c r="E148" s="196"/>
      <c r="F148" s="196"/>
      <c r="G148" s="196"/>
      <c r="H148" s="196"/>
      <c r="I148" s="196"/>
      <c r="J148" s="196"/>
      <c r="K148" s="196"/>
      <c r="L148" s="196"/>
      <c r="M148" s="196"/>
      <c r="N148" s="196"/>
      <c r="O148" s="196"/>
      <c r="P148" s="196"/>
      <c r="Q148" s="196"/>
      <c r="R148" s="196"/>
      <c r="S148" s="196"/>
      <c r="T148" s="196"/>
      <c r="U148" s="196"/>
      <c r="V148" s="196"/>
      <c r="W148" s="196"/>
      <c r="X148" s="196"/>
      <c r="Y148" s="196"/>
      <c r="Z148" s="196"/>
      <c r="AA148" s="197"/>
      <c r="AB148" s="196"/>
      <c r="AC148" s="196"/>
    </row>
  </sheetData>
  <mergeCells count="23">
    <mergeCell ref="V1:Y1"/>
    <mergeCell ref="A1:A3"/>
    <mergeCell ref="B1:E1"/>
    <mergeCell ref="F1:I1"/>
    <mergeCell ref="J1:M1"/>
    <mergeCell ref="N1:Q1"/>
    <mergeCell ref="O2:Q2"/>
    <mergeCell ref="Z1:AC1"/>
    <mergeCell ref="AD1:AD2"/>
    <mergeCell ref="B2:B3"/>
    <mergeCell ref="C2:E2"/>
    <mergeCell ref="F2:F3"/>
    <mergeCell ref="G2:I2"/>
    <mergeCell ref="J2:J3"/>
    <mergeCell ref="K2:M2"/>
    <mergeCell ref="N2:N3"/>
    <mergeCell ref="R1:U1"/>
    <mergeCell ref="R2:R3"/>
    <mergeCell ref="S2:U2"/>
    <mergeCell ref="V2:V3"/>
    <mergeCell ref="W2:Y2"/>
    <mergeCell ref="Z2:Z3"/>
    <mergeCell ref="AA2:AC2"/>
  </mergeCells>
  <pageMargins left="0.97041666666666671" right="0.19685039370078741" top="0.98425196850393704" bottom="0.98425196850393704" header="0.51181102362204722" footer="0.51181102362204722"/>
  <pageSetup paperSize="8" scale="51" orientation="landscape" r:id="rId1"/>
  <headerFooter alignWithMargins="0">
    <oddHeader xml:space="preserve">&amp;C&amp;"Arial CE,Félkövér"&amp;12 2.1.1 Kimutatás az önkormányzati költségvetési szervek 2023. évi tervszámainak alakulásáról - kötelező, nem kötelező és államigazgatási feladatok szerinti bontásban.  Kiadás &amp;RAdatok Ft-ban </oddHeader>
  </headerFooter>
  <colBreaks count="1" manualBreakCount="1">
    <brk id="29" max="1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1"/>
  <sheetViews>
    <sheetView topLeftCell="A10" zoomScaleSheetLayoutView="100" workbookViewId="0">
      <selection activeCell="F28" sqref="F28"/>
    </sheetView>
  </sheetViews>
  <sheetFormatPr defaultRowHeight="13.2"/>
  <cols>
    <col min="1" max="1" width="4.33203125" customWidth="1"/>
    <col min="2" max="2" width="31.6640625" customWidth="1"/>
    <col min="3" max="3" width="20.6640625" customWidth="1"/>
    <col min="4" max="4" width="19.6640625" customWidth="1"/>
    <col min="5" max="5" width="16.6640625" bestFit="1" customWidth="1"/>
    <col min="6" max="6" width="52.6640625" customWidth="1"/>
    <col min="257" max="257" width="4.33203125" customWidth="1"/>
    <col min="258" max="258" width="31.6640625" customWidth="1"/>
    <col min="259" max="259" width="20.33203125" customWidth="1"/>
    <col min="260" max="260" width="19.6640625" customWidth="1"/>
    <col min="261" max="261" width="16.6640625" bestFit="1" customWidth="1"/>
    <col min="262" max="262" width="51.6640625" customWidth="1"/>
    <col min="513" max="513" width="4.33203125" customWidth="1"/>
    <col min="514" max="514" width="31.6640625" customWidth="1"/>
    <col min="515" max="515" width="20.33203125" customWidth="1"/>
    <col min="516" max="516" width="19.6640625" customWidth="1"/>
    <col min="517" max="517" width="16.6640625" bestFit="1" customWidth="1"/>
    <col min="518" max="518" width="51.6640625" customWidth="1"/>
    <col min="769" max="769" width="4.33203125" customWidth="1"/>
    <col min="770" max="770" width="31.6640625" customWidth="1"/>
    <col min="771" max="771" width="20.33203125" customWidth="1"/>
    <col min="772" max="772" width="19.6640625" customWidth="1"/>
    <col min="773" max="773" width="16.6640625" bestFit="1" customWidth="1"/>
    <col min="774" max="774" width="51.6640625" customWidth="1"/>
    <col min="1025" max="1025" width="4.33203125" customWidth="1"/>
    <col min="1026" max="1026" width="31.6640625" customWidth="1"/>
    <col min="1027" max="1027" width="20.33203125" customWidth="1"/>
    <col min="1028" max="1028" width="19.6640625" customWidth="1"/>
    <col min="1029" max="1029" width="16.6640625" bestFit="1" customWidth="1"/>
    <col min="1030" max="1030" width="51.6640625" customWidth="1"/>
    <col min="1281" max="1281" width="4.33203125" customWidth="1"/>
    <col min="1282" max="1282" width="31.6640625" customWidth="1"/>
    <col min="1283" max="1283" width="20.33203125" customWidth="1"/>
    <col min="1284" max="1284" width="19.6640625" customWidth="1"/>
    <col min="1285" max="1285" width="16.6640625" bestFit="1" customWidth="1"/>
    <col min="1286" max="1286" width="51.6640625" customWidth="1"/>
    <col min="1537" max="1537" width="4.33203125" customWidth="1"/>
    <col min="1538" max="1538" width="31.6640625" customWidth="1"/>
    <col min="1539" max="1539" width="20.33203125" customWidth="1"/>
    <col min="1540" max="1540" width="19.6640625" customWidth="1"/>
    <col min="1541" max="1541" width="16.6640625" bestFit="1" customWidth="1"/>
    <col min="1542" max="1542" width="51.6640625" customWidth="1"/>
    <col min="1793" max="1793" width="4.33203125" customWidth="1"/>
    <col min="1794" max="1794" width="31.6640625" customWidth="1"/>
    <col min="1795" max="1795" width="20.33203125" customWidth="1"/>
    <col min="1796" max="1796" width="19.6640625" customWidth="1"/>
    <col min="1797" max="1797" width="16.6640625" bestFit="1" customWidth="1"/>
    <col min="1798" max="1798" width="51.6640625" customWidth="1"/>
    <col min="2049" max="2049" width="4.33203125" customWidth="1"/>
    <col min="2050" max="2050" width="31.6640625" customWidth="1"/>
    <col min="2051" max="2051" width="20.33203125" customWidth="1"/>
    <col min="2052" max="2052" width="19.6640625" customWidth="1"/>
    <col min="2053" max="2053" width="16.6640625" bestFit="1" customWidth="1"/>
    <col min="2054" max="2054" width="51.6640625" customWidth="1"/>
    <col min="2305" max="2305" width="4.33203125" customWidth="1"/>
    <col min="2306" max="2306" width="31.6640625" customWidth="1"/>
    <col min="2307" max="2307" width="20.33203125" customWidth="1"/>
    <col min="2308" max="2308" width="19.6640625" customWidth="1"/>
    <col min="2309" max="2309" width="16.6640625" bestFit="1" customWidth="1"/>
    <col min="2310" max="2310" width="51.6640625" customWidth="1"/>
    <col min="2561" max="2561" width="4.33203125" customWidth="1"/>
    <col min="2562" max="2562" width="31.6640625" customWidth="1"/>
    <col min="2563" max="2563" width="20.33203125" customWidth="1"/>
    <col min="2564" max="2564" width="19.6640625" customWidth="1"/>
    <col min="2565" max="2565" width="16.6640625" bestFit="1" customWidth="1"/>
    <col min="2566" max="2566" width="51.6640625" customWidth="1"/>
    <col min="2817" max="2817" width="4.33203125" customWidth="1"/>
    <col min="2818" max="2818" width="31.6640625" customWidth="1"/>
    <col min="2819" max="2819" width="20.33203125" customWidth="1"/>
    <col min="2820" max="2820" width="19.6640625" customWidth="1"/>
    <col min="2821" max="2821" width="16.6640625" bestFit="1" customWidth="1"/>
    <col min="2822" max="2822" width="51.6640625" customWidth="1"/>
    <col min="3073" max="3073" width="4.33203125" customWidth="1"/>
    <col min="3074" max="3074" width="31.6640625" customWidth="1"/>
    <col min="3075" max="3075" width="20.33203125" customWidth="1"/>
    <col min="3076" max="3076" width="19.6640625" customWidth="1"/>
    <col min="3077" max="3077" width="16.6640625" bestFit="1" customWidth="1"/>
    <col min="3078" max="3078" width="51.6640625" customWidth="1"/>
    <col min="3329" max="3329" width="4.33203125" customWidth="1"/>
    <col min="3330" max="3330" width="31.6640625" customWidth="1"/>
    <col min="3331" max="3331" width="20.33203125" customWidth="1"/>
    <col min="3332" max="3332" width="19.6640625" customWidth="1"/>
    <col min="3333" max="3333" width="16.6640625" bestFit="1" customWidth="1"/>
    <col min="3334" max="3334" width="51.6640625" customWidth="1"/>
    <col min="3585" max="3585" width="4.33203125" customWidth="1"/>
    <col min="3586" max="3586" width="31.6640625" customWidth="1"/>
    <col min="3587" max="3587" width="20.33203125" customWidth="1"/>
    <col min="3588" max="3588" width="19.6640625" customWidth="1"/>
    <col min="3589" max="3589" width="16.6640625" bestFit="1" customWidth="1"/>
    <col min="3590" max="3590" width="51.6640625" customWidth="1"/>
    <col min="3841" max="3841" width="4.33203125" customWidth="1"/>
    <col min="3842" max="3842" width="31.6640625" customWidth="1"/>
    <col min="3843" max="3843" width="20.33203125" customWidth="1"/>
    <col min="3844" max="3844" width="19.6640625" customWidth="1"/>
    <col min="3845" max="3845" width="16.6640625" bestFit="1" customWidth="1"/>
    <col min="3846" max="3846" width="51.6640625" customWidth="1"/>
    <col min="4097" max="4097" width="4.33203125" customWidth="1"/>
    <col min="4098" max="4098" width="31.6640625" customWidth="1"/>
    <col min="4099" max="4099" width="20.33203125" customWidth="1"/>
    <col min="4100" max="4100" width="19.6640625" customWidth="1"/>
    <col min="4101" max="4101" width="16.6640625" bestFit="1" customWidth="1"/>
    <col min="4102" max="4102" width="51.6640625" customWidth="1"/>
    <col min="4353" max="4353" width="4.33203125" customWidth="1"/>
    <col min="4354" max="4354" width="31.6640625" customWidth="1"/>
    <col min="4355" max="4355" width="20.33203125" customWidth="1"/>
    <col min="4356" max="4356" width="19.6640625" customWidth="1"/>
    <col min="4357" max="4357" width="16.6640625" bestFit="1" customWidth="1"/>
    <col min="4358" max="4358" width="51.6640625" customWidth="1"/>
    <col min="4609" max="4609" width="4.33203125" customWidth="1"/>
    <col min="4610" max="4610" width="31.6640625" customWidth="1"/>
    <col min="4611" max="4611" width="20.33203125" customWidth="1"/>
    <col min="4612" max="4612" width="19.6640625" customWidth="1"/>
    <col min="4613" max="4613" width="16.6640625" bestFit="1" customWidth="1"/>
    <col min="4614" max="4614" width="51.6640625" customWidth="1"/>
    <col min="4865" max="4865" width="4.33203125" customWidth="1"/>
    <col min="4866" max="4866" width="31.6640625" customWidth="1"/>
    <col min="4867" max="4867" width="20.33203125" customWidth="1"/>
    <col min="4868" max="4868" width="19.6640625" customWidth="1"/>
    <col min="4869" max="4869" width="16.6640625" bestFit="1" customWidth="1"/>
    <col min="4870" max="4870" width="51.6640625" customWidth="1"/>
    <col min="5121" max="5121" width="4.33203125" customWidth="1"/>
    <col min="5122" max="5122" width="31.6640625" customWidth="1"/>
    <col min="5123" max="5123" width="20.33203125" customWidth="1"/>
    <col min="5124" max="5124" width="19.6640625" customWidth="1"/>
    <col min="5125" max="5125" width="16.6640625" bestFit="1" customWidth="1"/>
    <col min="5126" max="5126" width="51.6640625" customWidth="1"/>
    <col min="5377" max="5377" width="4.33203125" customWidth="1"/>
    <col min="5378" max="5378" width="31.6640625" customWidth="1"/>
    <col min="5379" max="5379" width="20.33203125" customWidth="1"/>
    <col min="5380" max="5380" width="19.6640625" customWidth="1"/>
    <col min="5381" max="5381" width="16.6640625" bestFit="1" customWidth="1"/>
    <col min="5382" max="5382" width="51.6640625" customWidth="1"/>
    <col min="5633" max="5633" width="4.33203125" customWidth="1"/>
    <col min="5634" max="5634" width="31.6640625" customWidth="1"/>
    <col min="5635" max="5635" width="20.33203125" customWidth="1"/>
    <col min="5636" max="5636" width="19.6640625" customWidth="1"/>
    <col min="5637" max="5637" width="16.6640625" bestFit="1" customWidth="1"/>
    <col min="5638" max="5638" width="51.6640625" customWidth="1"/>
    <col min="5889" max="5889" width="4.33203125" customWidth="1"/>
    <col min="5890" max="5890" width="31.6640625" customWidth="1"/>
    <col min="5891" max="5891" width="20.33203125" customWidth="1"/>
    <col min="5892" max="5892" width="19.6640625" customWidth="1"/>
    <col min="5893" max="5893" width="16.6640625" bestFit="1" customWidth="1"/>
    <col min="5894" max="5894" width="51.6640625" customWidth="1"/>
    <col min="6145" max="6145" width="4.33203125" customWidth="1"/>
    <col min="6146" max="6146" width="31.6640625" customWidth="1"/>
    <col min="6147" max="6147" width="20.33203125" customWidth="1"/>
    <col min="6148" max="6148" width="19.6640625" customWidth="1"/>
    <col min="6149" max="6149" width="16.6640625" bestFit="1" customWidth="1"/>
    <col min="6150" max="6150" width="51.6640625" customWidth="1"/>
    <col min="6401" max="6401" width="4.33203125" customWidth="1"/>
    <col min="6402" max="6402" width="31.6640625" customWidth="1"/>
    <col min="6403" max="6403" width="20.33203125" customWidth="1"/>
    <col min="6404" max="6404" width="19.6640625" customWidth="1"/>
    <col min="6405" max="6405" width="16.6640625" bestFit="1" customWidth="1"/>
    <col min="6406" max="6406" width="51.6640625" customWidth="1"/>
    <col min="6657" max="6657" width="4.33203125" customWidth="1"/>
    <col min="6658" max="6658" width="31.6640625" customWidth="1"/>
    <col min="6659" max="6659" width="20.33203125" customWidth="1"/>
    <col min="6660" max="6660" width="19.6640625" customWidth="1"/>
    <col min="6661" max="6661" width="16.6640625" bestFit="1" customWidth="1"/>
    <col min="6662" max="6662" width="51.6640625" customWidth="1"/>
    <col min="6913" max="6913" width="4.33203125" customWidth="1"/>
    <col min="6914" max="6914" width="31.6640625" customWidth="1"/>
    <col min="6915" max="6915" width="20.33203125" customWidth="1"/>
    <col min="6916" max="6916" width="19.6640625" customWidth="1"/>
    <col min="6917" max="6917" width="16.6640625" bestFit="1" customWidth="1"/>
    <col min="6918" max="6918" width="51.6640625" customWidth="1"/>
    <col min="7169" max="7169" width="4.33203125" customWidth="1"/>
    <col min="7170" max="7170" width="31.6640625" customWidth="1"/>
    <col min="7171" max="7171" width="20.33203125" customWidth="1"/>
    <col min="7172" max="7172" width="19.6640625" customWidth="1"/>
    <col min="7173" max="7173" width="16.6640625" bestFit="1" customWidth="1"/>
    <col min="7174" max="7174" width="51.6640625" customWidth="1"/>
    <col min="7425" max="7425" width="4.33203125" customWidth="1"/>
    <col min="7426" max="7426" width="31.6640625" customWidth="1"/>
    <col min="7427" max="7427" width="20.33203125" customWidth="1"/>
    <col min="7428" max="7428" width="19.6640625" customWidth="1"/>
    <col min="7429" max="7429" width="16.6640625" bestFit="1" customWidth="1"/>
    <col min="7430" max="7430" width="51.6640625" customWidth="1"/>
    <col min="7681" max="7681" width="4.33203125" customWidth="1"/>
    <col min="7682" max="7682" width="31.6640625" customWidth="1"/>
    <col min="7683" max="7683" width="20.33203125" customWidth="1"/>
    <col min="7684" max="7684" width="19.6640625" customWidth="1"/>
    <col min="7685" max="7685" width="16.6640625" bestFit="1" customWidth="1"/>
    <col min="7686" max="7686" width="51.6640625" customWidth="1"/>
    <col min="7937" max="7937" width="4.33203125" customWidth="1"/>
    <col min="7938" max="7938" width="31.6640625" customWidth="1"/>
    <col min="7939" max="7939" width="20.33203125" customWidth="1"/>
    <col min="7940" max="7940" width="19.6640625" customWidth="1"/>
    <col min="7941" max="7941" width="16.6640625" bestFit="1" customWidth="1"/>
    <col min="7942" max="7942" width="51.6640625" customWidth="1"/>
    <col min="8193" max="8193" width="4.33203125" customWidth="1"/>
    <col min="8194" max="8194" width="31.6640625" customWidth="1"/>
    <col min="8195" max="8195" width="20.33203125" customWidth="1"/>
    <col min="8196" max="8196" width="19.6640625" customWidth="1"/>
    <col min="8197" max="8197" width="16.6640625" bestFit="1" customWidth="1"/>
    <col min="8198" max="8198" width="51.6640625" customWidth="1"/>
    <col min="8449" max="8449" width="4.33203125" customWidth="1"/>
    <col min="8450" max="8450" width="31.6640625" customWidth="1"/>
    <col min="8451" max="8451" width="20.33203125" customWidth="1"/>
    <col min="8452" max="8452" width="19.6640625" customWidth="1"/>
    <col min="8453" max="8453" width="16.6640625" bestFit="1" customWidth="1"/>
    <col min="8454" max="8454" width="51.6640625" customWidth="1"/>
    <col min="8705" max="8705" width="4.33203125" customWidth="1"/>
    <col min="8706" max="8706" width="31.6640625" customWidth="1"/>
    <col min="8707" max="8707" width="20.33203125" customWidth="1"/>
    <col min="8708" max="8708" width="19.6640625" customWidth="1"/>
    <col min="8709" max="8709" width="16.6640625" bestFit="1" customWidth="1"/>
    <col min="8710" max="8710" width="51.6640625" customWidth="1"/>
    <col min="8961" max="8961" width="4.33203125" customWidth="1"/>
    <col min="8962" max="8962" width="31.6640625" customWidth="1"/>
    <col min="8963" max="8963" width="20.33203125" customWidth="1"/>
    <col min="8964" max="8964" width="19.6640625" customWidth="1"/>
    <col min="8965" max="8965" width="16.6640625" bestFit="1" customWidth="1"/>
    <col min="8966" max="8966" width="51.6640625" customWidth="1"/>
    <col min="9217" max="9217" width="4.33203125" customWidth="1"/>
    <col min="9218" max="9218" width="31.6640625" customWidth="1"/>
    <col min="9219" max="9219" width="20.33203125" customWidth="1"/>
    <col min="9220" max="9220" width="19.6640625" customWidth="1"/>
    <col min="9221" max="9221" width="16.6640625" bestFit="1" customWidth="1"/>
    <col min="9222" max="9222" width="51.6640625" customWidth="1"/>
    <col min="9473" max="9473" width="4.33203125" customWidth="1"/>
    <col min="9474" max="9474" width="31.6640625" customWidth="1"/>
    <col min="9475" max="9475" width="20.33203125" customWidth="1"/>
    <col min="9476" max="9476" width="19.6640625" customWidth="1"/>
    <col min="9477" max="9477" width="16.6640625" bestFit="1" customWidth="1"/>
    <col min="9478" max="9478" width="51.6640625" customWidth="1"/>
    <col min="9729" max="9729" width="4.33203125" customWidth="1"/>
    <col min="9730" max="9730" width="31.6640625" customWidth="1"/>
    <col min="9731" max="9731" width="20.33203125" customWidth="1"/>
    <col min="9732" max="9732" width="19.6640625" customWidth="1"/>
    <col min="9733" max="9733" width="16.6640625" bestFit="1" customWidth="1"/>
    <col min="9734" max="9734" width="51.6640625" customWidth="1"/>
    <col min="9985" max="9985" width="4.33203125" customWidth="1"/>
    <col min="9986" max="9986" width="31.6640625" customWidth="1"/>
    <col min="9987" max="9987" width="20.33203125" customWidth="1"/>
    <col min="9988" max="9988" width="19.6640625" customWidth="1"/>
    <col min="9989" max="9989" width="16.6640625" bestFit="1" customWidth="1"/>
    <col min="9990" max="9990" width="51.6640625" customWidth="1"/>
    <col min="10241" max="10241" width="4.33203125" customWidth="1"/>
    <col min="10242" max="10242" width="31.6640625" customWidth="1"/>
    <col min="10243" max="10243" width="20.33203125" customWidth="1"/>
    <col min="10244" max="10244" width="19.6640625" customWidth="1"/>
    <col min="10245" max="10245" width="16.6640625" bestFit="1" customWidth="1"/>
    <col min="10246" max="10246" width="51.6640625" customWidth="1"/>
    <col min="10497" max="10497" width="4.33203125" customWidth="1"/>
    <col min="10498" max="10498" width="31.6640625" customWidth="1"/>
    <col min="10499" max="10499" width="20.33203125" customWidth="1"/>
    <col min="10500" max="10500" width="19.6640625" customWidth="1"/>
    <col min="10501" max="10501" width="16.6640625" bestFit="1" customWidth="1"/>
    <col min="10502" max="10502" width="51.6640625" customWidth="1"/>
    <col min="10753" max="10753" width="4.33203125" customWidth="1"/>
    <col min="10754" max="10754" width="31.6640625" customWidth="1"/>
    <col min="10755" max="10755" width="20.33203125" customWidth="1"/>
    <col min="10756" max="10756" width="19.6640625" customWidth="1"/>
    <col min="10757" max="10757" width="16.6640625" bestFit="1" customWidth="1"/>
    <col min="10758" max="10758" width="51.6640625" customWidth="1"/>
    <col min="11009" max="11009" width="4.33203125" customWidth="1"/>
    <col min="11010" max="11010" width="31.6640625" customWidth="1"/>
    <col min="11011" max="11011" width="20.33203125" customWidth="1"/>
    <col min="11012" max="11012" width="19.6640625" customWidth="1"/>
    <col min="11013" max="11013" width="16.6640625" bestFit="1" customWidth="1"/>
    <col min="11014" max="11014" width="51.6640625" customWidth="1"/>
    <col min="11265" max="11265" width="4.33203125" customWidth="1"/>
    <col min="11266" max="11266" width="31.6640625" customWidth="1"/>
    <col min="11267" max="11267" width="20.33203125" customWidth="1"/>
    <col min="11268" max="11268" width="19.6640625" customWidth="1"/>
    <col min="11269" max="11269" width="16.6640625" bestFit="1" customWidth="1"/>
    <col min="11270" max="11270" width="51.6640625" customWidth="1"/>
    <col min="11521" max="11521" width="4.33203125" customWidth="1"/>
    <col min="11522" max="11522" width="31.6640625" customWidth="1"/>
    <col min="11523" max="11523" width="20.33203125" customWidth="1"/>
    <col min="11524" max="11524" width="19.6640625" customWidth="1"/>
    <col min="11525" max="11525" width="16.6640625" bestFit="1" customWidth="1"/>
    <col min="11526" max="11526" width="51.6640625" customWidth="1"/>
    <col min="11777" max="11777" width="4.33203125" customWidth="1"/>
    <col min="11778" max="11778" width="31.6640625" customWidth="1"/>
    <col min="11779" max="11779" width="20.33203125" customWidth="1"/>
    <col min="11780" max="11780" width="19.6640625" customWidth="1"/>
    <col min="11781" max="11781" width="16.6640625" bestFit="1" customWidth="1"/>
    <col min="11782" max="11782" width="51.6640625" customWidth="1"/>
    <col min="12033" max="12033" width="4.33203125" customWidth="1"/>
    <col min="12034" max="12034" width="31.6640625" customWidth="1"/>
    <col min="12035" max="12035" width="20.33203125" customWidth="1"/>
    <col min="12036" max="12036" width="19.6640625" customWidth="1"/>
    <col min="12037" max="12037" width="16.6640625" bestFit="1" customWidth="1"/>
    <col min="12038" max="12038" width="51.6640625" customWidth="1"/>
    <col min="12289" max="12289" width="4.33203125" customWidth="1"/>
    <col min="12290" max="12290" width="31.6640625" customWidth="1"/>
    <col min="12291" max="12291" width="20.33203125" customWidth="1"/>
    <col min="12292" max="12292" width="19.6640625" customWidth="1"/>
    <col min="12293" max="12293" width="16.6640625" bestFit="1" customWidth="1"/>
    <col min="12294" max="12294" width="51.6640625" customWidth="1"/>
    <col min="12545" max="12545" width="4.33203125" customWidth="1"/>
    <col min="12546" max="12546" width="31.6640625" customWidth="1"/>
    <col min="12547" max="12547" width="20.33203125" customWidth="1"/>
    <col min="12548" max="12548" width="19.6640625" customWidth="1"/>
    <col min="12549" max="12549" width="16.6640625" bestFit="1" customWidth="1"/>
    <col min="12550" max="12550" width="51.6640625" customWidth="1"/>
    <col min="12801" max="12801" width="4.33203125" customWidth="1"/>
    <col min="12802" max="12802" width="31.6640625" customWidth="1"/>
    <col min="12803" max="12803" width="20.33203125" customWidth="1"/>
    <col min="12804" max="12804" width="19.6640625" customWidth="1"/>
    <col min="12805" max="12805" width="16.6640625" bestFit="1" customWidth="1"/>
    <col min="12806" max="12806" width="51.6640625" customWidth="1"/>
    <col min="13057" max="13057" width="4.33203125" customWidth="1"/>
    <col min="13058" max="13058" width="31.6640625" customWidth="1"/>
    <col min="13059" max="13059" width="20.33203125" customWidth="1"/>
    <col min="13060" max="13060" width="19.6640625" customWidth="1"/>
    <col min="13061" max="13061" width="16.6640625" bestFit="1" customWidth="1"/>
    <col min="13062" max="13062" width="51.6640625" customWidth="1"/>
    <col min="13313" max="13313" width="4.33203125" customWidth="1"/>
    <col min="13314" max="13314" width="31.6640625" customWidth="1"/>
    <col min="13315" max="13315" width="20.33203125" customWidth="1"/>
    <col min="13316" max="13316" width="19.6640625" customWidth="1"/>
    <col min="13317" max="13317" width="16.6640625" bestFit="1" customWidth="1"/>
    <col min="13318" max="13318" width="51.6640625" customWidth="1"/>
    <col min="13569" max="13569" width="4.33203125" customWidth="1"/>
    <col min="13570" max="13570" width="31.6640625" customWidth="1"/>
    <col min="13571" max="13571" width="20.33203125" customWidth="1"/>
    <col min="13572" max="13572" width="19.6640625" customWidth="1"/>
    <col min="13573" max="13573" width="16.6640625" bestFit="1" customWidth="1"/>
    <col min="13574" max="13574" width="51.6640625" customWidth="1"/>
    <col min="13825" max="13825" width="4.33203125" customWidth="1"/>
    <col min="13826" max="13826" width="31.6640625" customWidth="1"/>
    <col min="13827" max="13827" width="20.33203125" customWidth="1"/>
    <col min="13828" max="13828" width="19.6640625" customWidth="1"/>
    <col min="13829" max="13829" width="16.6640625" bestFit="1" customWidth="1"/>
    <col min="13830" max="13830" width="51.6640625" customWidth="1"/>
    <col min="14081" max="14081" width="4.33203125" customWidth="1"/>
    <col min="14082" max="14082" width="31.6640625" customWidth="1"/>
    <col min="14083" max="14083" width="20.33203125" customWidth="1"/>
    <col min="14084" max="14084" width="19.6640625" customWidth="1"/>
    <col min="14085" max="14085" width="16.6640625" bestFit="1" customWidth="1"/>
    <col min="14086" max="14086" width="51.6640625" customWidth="1"/>
    <col min="14337" max="14337" width="4.33203125" customWidth="1"/>
    <col min="14338" max="14338" width="31.6640625" customWidth="1"/>
    <col min="14339" max="14339" width="20.33203125" customWidth="1"/>
    <col min="14340" max="14340" width="19.6640625" customWidth="1"/>
    <col min="14341" max="14341" width="16.6640625" bestFit="1" customWidth="1"/>
    <col min="14342" max="14342" width="51.6640625" customWidth="1"/>
    <col min="14593" max="14593" width="4.33203125" customWidth="1"/>
    <col min="14594" max="14594" width="31.6640625" customWidth="1"/>
    <col min="14595" max="14595" width="20.33203125" customWidth="1"/>
    <col min="14596" max="14596" width="19.6640625" customWidth="1"/>
    <col min="14597" max="14597" width="16.6640625" bestFit="1" customWidth="1"/>
    <col min="14598" max="14598" width="51.6640625" customWidth="1"/>
    <col min="14849" max="14849" width="4.33203125" customWidth="1"/>
    <col min="14850" max="14850" width="31.6640625" customWidth="1"/>
    <col min="14851" max="14851" width="20.33203125" customWidth="1"/>
    <col min="14852" max="14852" width="19.6640625" customWidth="1"/>
    <col min="14853" max="14853" width="16.6640625" bestFit="1" customWidth="1"/>
    <col min="14854" max="14854" width="51.6640625" customWidth="1"/>
    <col min="15105" max="15105" width="4.33203125" customWidth="1"/>
    <col min="15106" max="15106" width="31.6640625" customWidth="1"/>
    <col min="15107" max="15107" width="20.33203125" customWidth="1"/>
    <col min="15108" max="15108" width="19.6640625" customWidth="1"/>
    <col min="15109" max="15109" width="16.6640625" bestFit="1" customWidth="1"/>
    <col min="15110" max="15110" width="51.6640625" customWidth="1"/>
    <col min="15361" max="15361" width="4.33203125" customWidth="1"/>
    <col min="15362" max="15362" width="31.6640625" customWidth="1"/>
    <col min="15363" max="15363" width="20.33203125" customWidth="1"/>
    <col min="15364" max="15364" width="19.6640625" customWidth="1"/>
    <col min="15365" max="15365" width="16.6640625" bestFit="1" customWidth="1"/>
    <col min="15366" max="15366" width="51.6640625" customWidth="1"/>
    <col min="15617" max="15617" width="4.33203125" customWidth="1"/>
    <col min="15618" max="15618" width="31.6640625" customWidth="1"/>
    <col min="15619" max="15619" width="20.33203125" customWidth="1"/>
    <col min="15620" max="15620" width="19.6640625" customWidth="1"/>
    <col min="15621" max="15621" width="16.6640625" bestFit="1" customWidth="1"/>
    <col min="15622" max="15622" width="51.6640625" customWidth="1"/>
    <col min="15873" max="15873" width="4.33203125" customWidth="1"/>
    <col min="15874" max="15874" width="31.6640625" customWidth="1"/>
    <col min="15875" max="15875" width="20.33203125" customWidth="1"/>
    <col min="15876" max="15876" width="19.6640625" customWidth="1"/>
    <col min="15877" max="15877" width="16.6640625" bestFit="1" customWidth="1"/>
    <col min="15878" max="15878" width="51.6640625" customWidth="1"/>
    <col min="16129" max="16129" width="4.33203125" customWidth="1"/>
    <col min="16130" max="16130" width="31.6640625" customWidth="1"/>
    <col min="16131" max="16131" width="20.33203125" customWidth="1"/>
    <col min="16132" max="16132" width="19.6640625" customWidth="1"/>
    <col min="16133" max="16133" width="16.6640625" bestFit="1" customWidth="1"/>
    <col min="16134" max="16134" width="51.6640625" customWidth="1"/>
  </cols>
  <sheetData>
    <row r="1" spans="1:6" ht="16.8">
      <c r="A1" s="433" t="s">
        <v>117</v>
      </c>
      <c r="B1" s="434"/>
      <c r="C1" s="434"/>
      <c r="D1" s="435"/>
      <c r="E1" s="435"/>
      <c r="F1" s="435"/>
    </row>
    <row r="2" spans="1:6" ht="16.8">
      <c r="A2" s="353"/>
      <c r="B2" s="104"/>
      <c r="C2" s="398"/>
      <c r="D2" s="392" t="s">
        <v>284</v>
      </c>
      <c r="E2" s="392" t="s">
        <v>118</v>
      </c>
      <c r="F2" s="354" t="s">
        <v>657</v>
      </c>
    </row>
    <row r="3" spans="1:6" ht="30" customHeight="1">
      <c r="A3" s="353"/>
      <c r="B3" s="436" t="s">
        <v>656</v>
      </c>
      <c r="C3" s="436"/>
      <c r="D3" s="357">
        <v>6500000</v>
      </c>
      <c r="E3" s="404">
        <f>E19</f>
        <v>7135253</v>
      </c>
      <c r="F3" s="354"/>
    </row>
    <row r="4" spans="1:6" ht="16.8">
      <c r="A4" s="353"/>
      <c r="B4" s="436" t="s">
        <v>119</v>
      </c>
      <c r="C4" s="436"/>
      <c r="D4" s="357">
        <v>2550000</v>
      </c>
      <c r="E4" s="404">
        <f>E39</f>
        <v>0</v>
      </c>
      <c r="F4" s="354"/>
    </row>
    <row r="5" spans="1:6" ht="31.8" customHeight="1">
      <c r="A5" s="353"/>
      <c r="B5" s="436" t="s">
        <v>535</v>
      </c>
      <c r="C5" s="436"/>
      <c r="D5" s="357">
        <v>2300000</v>
      </c>
      <c r="E5" s="404">
        <f>E35</f>
        <v>4378958</v>
      </c>
      <c r="F5" s="354"/>
    </row>
    <row r="6" spans="1:6" ht="16.8">
      <c r="A6" s="353"/>
      <c r="B6" s="432" t="s">
        <v>120</v>
      </c>
      <c r="C6" s="432"/>
      <c r="D6" s="357">
        <v>2750000</v>
      </c>
      <c r="E6" s="404">
        <f>E45</f>
        <v>4554110</v>
      </c>
      <c r="F6" s="354"/>
    </row>
    <row r="7" spans="1:6" ht="16.8">
      <c r="A7" s="353"/>
      <c r="B7" s="432" t="s">
        <v>653</v>
      </c>
      <c r="C7" s="432"/>
      <c r="D7" s="357">
        <v>5000000</v>
      </c>
      <c r="E7" s="404">
        <f>E74</f>
        <v>22724228</v>
      </c>
      <c r="F7" s="354"/>
    </row>
    <row r="8" spans="1:6" ht="16.8">
      <c r="A8" s="353"/>
      <c r="B8" s="432" t="s">
        <v>188</v>
      </c>
      <c r="C8" s="432"/>
      <c r="D8" s="357">
        <v>2200000</v>
      </c>
      <c r="E8" s="404">
        <f>E102</f>
        <v>344224</v>
      </c>
      <c r="F8" s="354"/>
    </row>
    <row r="9" spans="1:6" ht="16.8">
      <c r="A9" s="353"/>
      <c r="B9" s="440" t="s">
        <v>122</v>
      </c>
      <c r="C9" s="440"/>
      <c r="D9" s="357">
        <v>2800000</v>
      </c>
      <c r="E9" s="404">
        <f>E111</f>
        <v>2425700</v>
      </c>
      <c r="F9" s="354"/>
    </row>
    <row r="10" spans="1:6" ht="16.8">
      <c r="A10" s="353"/>
      <c r="B10" s="440" t="s">
        <v>123</v>
      </c>
      <c r="C10" s="440"/>
      <c r="D10" s="357">
        <v>1000000</v>
      </c>
      <c r="E10" s="404">
        <f>E107</f>
        <v>1491270</v>
      </c>
      <c r="F10" s="354"/>
    </row>
    <row r="11" spans="1:6" ht="16.8">
      <c r="A11" s="353"/>
      <c r="B11" s="441" t="s">
        <v>124</v>
      </c>
      <c r="C11" s="442"/>
      <c r="D11" s="357">
        <v>700000</v>
      </c>
      <c r="E11" s="404">
        <f>E95</f>
        <v>1315720</v>
      </c>
      <c r="F11" s="354"/>
    </row>
    <row r="12" spans="1:6" ht="16.8">
      <c r="A12" s="353"/>
      <c r="B12" s="441" t="s">
        <v>125</v>
      </c>
      <c r="C12" s="442"/>
      <c r="D12" s="357">
        <v>2500000</v>
      </c>
      <c r="E12" s="404">
        <f>E85</f>
        <v>8890000</v>
      </c>
      <c r="F12" s="354"/>
    </row>
    <row r="13" spans="1:6" ht="16.8">
      <c r="A13" s="353"/>
      <c r="B13" s="355" t="s">
        <v>536</v>
      </c>
      <c r="C13" s="356"/>
      <c r="D13" s="357">
        <v>1700000</v>
      </c>
      <c r="E13" s="404">
        <v>0</v>
      </c>
      <c r="F13" s="354"/>
    </row>
    <row r="14" spans="1:6" ht="13.8" customHeight="1">
      <c r="A14" s="353"/>
      <c r="B14" s="443" t="s">
        <v>537</v>
      </c>
      <c r="C14" s="444"/>
      <c r="D14" s="394">
        <f>SUM(D3:D13)</f>
        <v>30000000</v>
      </c>
      <c r="E14" s="393">
        <f>SUM(E3:E12)</f>
        <v>53259463</v>
      </c>
      <c r="F14" s="64"/>
    </row>
    <row r="15" spans="1:6" ht="13.2" customHeight="1"/>
    <row r="16" spans="1:6">
      <c r="A16" s="65" t="s">
        <v>285</v>
      </c>
      <c r="B16" s="65" t="s">
        <v>126</v>
      </c>
      <c r="C16" s="65" t="s">
        <v>127</v>
      </c>
      <c r="D16" s="65" t="s">
        <v>538</v>
      </c>
      <c r="E16" s="65" t="s">
        <v>539</v>
      </c>
      <c r="F16" s="65" t="s">
        <v>128</v>
      </c>
    </row>
    <row r="17" spans="1:6" s="66" customFormat="1" ht="13.8">
      <c r="A17" s="199"/>
      <c r="B17" s="358" t="s">
        <v>129</v>
      </c>
      <c r="C17" s="200"/>
      <c r="D17" s="200"/>
      <c r="E17" s="200"/>
      <c r="F17" s="200"/>
    </row>
    <row r="18" spans="1:6" s="69" customFormat="1" ht="13.8">
      <c r="A18" s="67"/>
      <c r="B18" s="72" t="s">
        <v>540</v>
      </c>
      <c r="C18" s="71"/>
      <c r="D18" s="71"/>
      <c r="E18" s="359">
        <v>7135253</v>
      </c>
      <c r="F18" s="68" t="s">
        <v>541</v>
      </c>
    </row>
    <row r="19" spans="1:6">
      <c r="A19" s="201"/>
      <c r="B19" s="43"/>
      <c r="C19" s="73"/>
      <c r="D19" s="360" t="s">
        <v>113</v>
      </c>
      <c r="E19" s="405">
        <f>SUM(E18:E18)</f>
        <v>7135253</v>
      </c>
      <c r="F19" s="43"/>
    </row>
    <row r="20" spans="1:6">
      <c r="A20" s="201"/>
      <c r="B20" s="361"/>
      <c r="C20" s="362"/>
      <c r="D20" s="363"/>
      <c r="E20" s="364"/>
      <c r="F20" s="365"/>
    </row>
    <row r="21" spans="1:6" s="74" customFormat="1" ht="13.8">
      <c r="A21" s="203"/>
      <c r="B21" s="366" t="s">
        <v>130</v>
      </c>
      <c r="C21" s="367"/>
      <c r="D21" s="368"/>
      <c r="E21" s="369"/>
      <c r="F21" s="370"/>
    </row>
    <row r="22" spans="1:6" s="74" customFormat="1" ht="13.8">
      <c r="A22" s="203"/>
      <c r="B22" s="371" t="s">
        <v>542</v>
      </c>
      <c r="C22" s="372" t="s">
        <v>543</v>
      </c>
      <c r="D22" s="373">
        <v>45180</v>
      </c>
      <c r="E22" s="374">
        <v>44996</v>
      </c>
      <c r="F22" s="372" t="s">
        <v>544</v>
      </c>
    </row>
    <row r="23" spans="1:6" s="74" customFormat="1" ht="13.8">
      <c r="A23" s="203"/>
      <c r="B23" s="371" t="s">
        <v>131</v>
      </c>
      <c r="C23" s="372" t="s">
        <v>545</v>
      </c>
      <c r="D23" s="373">
        <v>45176</v>
      </c>
      <c r="E23" s="374">
        <v>221475</v>
      </c>
      <c r="F23" s="372" t="s">
        <v>546</v>
      </c>
    </row>
    <row r="24" spans="1:6" s="74" customFormat="1" ht="13.8">
      <c r="A24" s="203"/>
      <c r="B24" s="371" t="s">
        <v>542</v>
      </c>
      <c r="C24" s="372" t="s">
        <v>547</v>
      </c>
      <c r="D24" s="373">
        <v>45176</v>
      </c>
      <c r="E24" s="374">
        <v>690640</v>
      </c>
      <c r="F24" s="372" t="s">
        <v>548</v>
      </c>
    </row>
    <row r="25" spans="1:6" s="74" customFormat="1" ht="13.8">
      <c r="A25" s="203"/>
      <c r="B25" s="371" t="s">
        <v>542</v>
      </c>
      <c r="C25" s="372" t="s">
        <v>549</v>
      </c>
      <c r="D25" s="373">
        <v>45154</v>
      </c>
      <c r="E25" s="374">
        <v>540258</v>
      </c>
      <c r="F25" s="372" t="s">
        <v>550</v>
      </c>
    </row>
    <row r="26" spans="1:6" s="74" customFormat="1" ht="13.8">
      <c r="A26" s="203"/>
      <c r="B26" s="371" t="s">
        <v>131</v>
      </c>
      <c r="C26" s="372" t="s">
        <v>551</v>
      </c>
      <c r="D26" s="373">
        <v>45139</v>
      </c>
      <c r="E26" s="374">
        <v>1983105</v>
      </c>
      <c r="F26" s="372" t="s">
        <v>552</v>
      </c>
    </row>
    <row r="27" spans="1:6" s="74" customFormat="1" ht="13.8">
      <c r="A27" s="203"/>
      <c r="B27" s="375" t="s">
        <v>542</v>
      </c>
      <c r="C27" s="372" t="s">
        <v>553</v>
      </c>
      <c r="D27" s="373">
        <v>45131</v>
      </c>
      <c r="E27" s="374">
        <v>794957</v>
      </c>
      <c r="F27" s="372" t="s">
        <v>554</v>
      </c>
    </row>
    <row r="28" spans="1:6" s="74" customFormat="1" ht="13.8">
      <c r="A28" s="203"/>
      <c r="B28" s="372" t="s">
        <v>555</v>
      </c>
      <c r="C28" s="372" t="s">
        <v>556</v>
      </c>
      <c r="D28" s="373">
        <v>45272</v>
      </c>
      <c r="E28" s="374">
        <v>7247</v>
      </c>
      <c r="F28" s="390" t="s">
        <v>562</v>
      </c>
    </row>
    <row r="29" spans="1:6" s="74" customFormat="1" ht="13.8">
      <c r="A29" s="203"/>
      <c r="B29" s="372" t="s">
        <v>555</v>
      </c>
      <c r="C29" s="372" t="s">
        <v>557</v>
      </c>
      <c r="D29" s="373">
        <v>45232</v>
      </c>
      <c r="E29" s="374">
        <v>4000</v>
      </c>
      <c r="F29" s="372" t="s">
        <v>558</v>
      </c>
    </row>
    <row r="30" spans="1:6" s="74" customFormat="1" ht="13.8">
      <c r="A30" s="203"/>
      <c r="B30" s="372" t="s">
        <v>555</v>
      </c>
      <c r="C30" s="372" t="s">
        <v>559</v>
      </c>
      <c r="D30" s="373">
        <v>45195</v>
      </c>
      <c r="E30" s="374">
        <v>5600</v>
      </c>
      <c r="F30" s="372" t="s">
        <v>560</v>
      </c>
    </row>
    <row r="31" spans="1:6" s="74" customFormat="1" ht="13.8">
      <c r="A31" s="203"/>
      <c r="B31" s="372" t="s">
        <v>555</v>
      </c>
      <c r="C31" s="372" t="s">
        <v>561</v>
      </c>
      <c r="D31" s="373">
        <v>45166</v>
      </c>
      <c r="E31" s="374">
        <v>34000</v>
      </c>
      <c r="F31" s="372" t="s">
        <v>562</v>
      </c>
    </row>
    <row r="32" spans="1:6" s="74" customFormat="1" ht="13.8">
      <c r="A32" s="203"/>
      <c r="B32" s="372" t="s">
        <v>555</v>
      </c>
      <c r="C32" s="372" t="s">
        <v>563</v>
      </c>
      <c r="D32" s="373">
        <v>45117</v>
      </c>
      <c r="E32" s="374">
        <v>7000</v>
      </c>
      <c r="F32" s="372" t="s">
        <v>564</v>
      </c>
    </row>
    <row r="33" spans="1:8" s="74" customFormat="1" ht="13.8">
      <c r="A33" s="203"/>
      <c r="B33" s="372" t="s">
        <v>555</v>
      </c>
      <c r="C33" s="372" t="s">
        <v>565</v>
      </c>
      <c r="D33" s="373">
        <v>45028</v>
      </c>
      <c r="E33" s="374">
        <v>2980</v>
      </c>
      <c r="F33" s="372" t="s">
        <v>566</v>
      </c>
    </row>
    <row r="34" spans="1:8" s="74" customFormat="1" ht="13.8">
      <c r="A34" s="203"/>
      <c r="B34" s="381" t="s">
        <v>555</v>
      </c>
      <c r="C34" s="381" t="s">
        <v>567</v>
      </c>
      <c r="D34" s="382">
        <v>44953</v>
      </c>
      <c r="E34" s="383">
        <v>42700</v>
      </c>
      <c r="F34" s="381" t="s">
        <v>562</v>
      </c>
    </row>
    <row r="35" spans="1:8">
      <c r="A35" s="411"/>
      <c r="B35" s="399"/>
      <c r="C35" s="73"/>
      <c r="D35" s="360" t="s">
        <v>113</v>
      </c>
      <c r="E35" s="405">
        <f>SUM(E22:E34)</f>
        <v>4378958</v>
      </c>
      <c r="F35" s="43"/>
    </row>
    <row r="36" spans="1:8" s="76" customFormat="1" ht="19.8" customHeight="1">
      <c r="A36" s="412"/>
      <c r="B36" s="376"/>
      <c r="C36" s="376"/>
      <c r="D36" s="377"/>
      <c r="E36" s="413"/>
      <c r="F36" s="376"/>
    </row>
    <row r="37" spans="1:8" s="74" customFormat="1" ht="13.8">
      <c r="A37" s="203"/>
      <c r="B37" s="204" t="s">
        <v>119</v>
      </c>
      <c r="C37" s="400"/>
      <c r="D37" s="401"/>
      <c r="E37" s="402"/>
      <c r="F37" s="403"/>
    </row>
    <row r="38" spans="1:8" s="76" customFormat="1" ht="16.8" customHeight="1">
      <c r="A38" s="71"/>
      <c r="B38" s="75"/>
      <c r="C38" s="75"/>
      <c r="D38" s="102"/>
      <c r="E38" s="379"/>
      <c r="F38" s="75"/>
    </row>
    <row r="39" spans="1:8" s="76" customFormat="1" ht="13.8">
      <c r="A39" s="71"/>
      <c r="B39" s="396"/>
      <c r="C39" s="397"/>
      <c r="D39" s="77" t="s">
        <v>286</v>
      </c>
      <c r="E39" s="406">
        <f>SUM(E38:E38)</f>
        <v>0</v>
      </c>
      <c r="F39" s="376"/>
    </row>
    <row r="40" spans="1:8" ht="16.2" customHeight="1">
      <c r="A40" s="201"/>
      <c r="B40" s="78"/>
      <c r="C40" s="79"/>
      <c r="D40" s="80"/>
      <c r="E40" s="81"/>
      <c r="F40" s="79"/>
    </row>
    <row r="41" spans="1:8" s="74" customFormat="1" ht="21" customHeight="1">
      <c r="A41" s="203"/>
      <c r="B41" s="437" t="s">
        <v>132</v>
      </c>
      <c r="C41" s="438"/>
      <c r="D41" s="438"/>
      <c r="E41" s="439"/>
      <c r="F41" s="205"/>
    </row>
    <row r="42" spans="1:8" s="69" customFormat="1" ht="13.8">
      <c r="A42" s="71"/>
      <c r="B42" s="70" t="s">
        <v>133</v>
      </c>
      <c r="C42" s="206"/>
      <c r="D42" s="71"/>
      <c r="E42" s="378">
        <v>3210000</v>
      </c>
      <c r="F42" s="82" t="s">
        <v>134</v>
      </c>
    </row>
    <row r="43" spans="1:8" s="69" customFormat="1" ht="13.8">
      <c r="A43" s="71"/>
      <c r="B43" s="70" t="s">
        <v>135</v>
      </c>
      <c r="C43" s="71"/>
      <c r="D43" s="71"/>
      <c r="E43" s="378">
        <v>0</v>
      </c>
      <c r="F43" s="82" t="s">
        <v>136</v>
      </c>
    </row>
    <row r="44" spans="1:8" s="69" customFormat="1" ht="13.8">
      <c r="A44" s="71"/>
      <c r="B44" s="70" t="s">
        <v>137</v>
      </c>
      <c r="C44" s="71"/>
      <c r="D44" s="71"/>
      <c r="E44" s="378">
        <v>1344110</v>
      </c>
      <c r="F44" s="82" t="s">
        <v>138</v>
      </c>
    </row>
    <row r="45" spans="1:8" s="69" customFormat="1" ht="13.8">
      <c r="A45" s="71"/>
      <c r="B45" s="70"/>
      <c r="C45" s="71"/>
      <c r="D45" s="77" t="s">
        <v>286</v>
      </c>
      <c r="E45" s="407">
        <f>SUM(E42:E44)</f>
        <v>4554110</v>
      </c>
      <c r="F45" s="71"/>
    </row>
    <row r="46" spans="1:8" s="69" customFormat="1" ht="13.8">
      <c r="A46" s="71"/>
      <c r="B46" s="70"/>
      <c r="C46" s="71"/>
      <c r="D46" s="77"/>
      <c r="E46" s="71"/>
      <c r="F46" s="71"/>
    </row>
    <row r="47" spans="1:8" s="74" customFormat="1" ht="13.8">
      <c r="A47" s="203"/>
      <c r="B47" s="366" t="s">
        <v>121</v>
      </c>
      <c r="C47" s="367"/>
      <c r="D47" s="368"/>
      <c r="E47" s="380"/>
      <c r="F47" s="370"/>
    </row>
    <row r="48" spans="1:8" s="83" customFormat="1" ht="13.8">
      <c r="A48" s="207"/>
      <c r="B48" s="372" t="s">
        <v>568</v>
      </c>
      <c r="C48" s="372" t="s">
        <v>569</v>
      </c>
      <c r="D48" s="373">
        <v>45288</v>
      </c>
      <c r="E48" s="374">
        <v>80010</v>
      </c>
      <c r="F48" s="372" t="s">
        <v>570</v>
      </c>
      <c r="G48" s="69"/>
      <c r="H48" s="69"/>
    </row>
    <row r="49" spans="1:8" s="83" customFormat="1" ht="13.8">
      <c r="A49" s="207"/>
      <c r="B49" s="372" t="s">
        <v>568</v>
      </c>
      <c r="C49" s="372" t="s">
        <v>571</v>
      </c>
      <c r="D49" s="373">
        <v>45299</v>
      </c>
      <c r="E49" s="374">
        <v>247650</v>
      </c>
      <c r="F49" s="372" t="s">
        <v>572</v>
      </c>
      <c r="G49" s="69"/>
      <c r="H49" s="69"/>
    </row>
    <row r="50" spans="1:8" s="83" customFormat="1" ht="13.8">
      <c r="A50" s="207"/>
      <c r="B50" s="372" t="s">
        <v>568</v>
      </c>
      <c r="C50" s="372" t="s">
        <v>573</v>
      </c>
      <c r="D50" s="373">
        <v>45280</v>
      </c>
      <c r="E50" s="374">
        <v>183800</v>
      </c>
      <c r="F50" s="372" t="s">
        <v>574</v>
      </c>
      <c r="G50" s="69"/>
      <c r="H50" s="69"/>
    </row>
    <row r="51" spans="1:8" s="83" customFormat="1" ht="13.8">
      <c r="A51" s="207"/>
      <c r="B51" s="372" t="s">
        <v>568</v>
      </c>
      <c r="C51" s="372" t="s">
        <v>575</v>
      </c>
      <c r="D51" s="373">
        <v>45280</v>
      </c>
      <c r="E51" s="374">
        <v>385000</v>
      </c>
      <c r="F51" s="372" t="s">
        <v>576</v>
      </c>
      <c r="G51" s="69"/>
      <c r="H51" s="69"/>
    </row>
    <row r="52" spans="1:8" s="83" customFormat="1" ht="13.8">
      <c r="A52" s="207"/>
      <c r="B52" s="372" t="s">
        <v>568</v>
      </c>
      <c r="C52" s="372" t="s">
        <v>577</v>
      </c>
      <c r="D52" s="373">
        <v>45148</v>
      </c>
      <c r="E52" s="374">
        <v>34800</v>
      </c>
      <c r="F52" s="372" t="s">
        <v>578</v>
      </c>
      <c r="G52" s="69"/>
      <c r="H52" s="69"/>
    </row>
    <row r="53" spans="1:8" s="83" customFormat="1" ht="13.8">
      <c r="A53" s="207"/>
      <c r="B53" s="372" t="s">
        <v>568</v>
      </c>
      <c r="C53" s="372" t="s">
        <v>579</v>
      </c>
      <c r="D53" s="373">
        <v>45148</v>
      </c>
      <c r="E53" s="374">
        <v>221765</v>
      </c>
      <c r="F53" s="391" t="s">
        <v>658</v>
      </c>
      <c r="G53" s="69"/>
      <c r="H53" s="69"/>
    </row>
    <row r="54" spans="1:8" s="83" customFormat="1" ht="13.8">
      <c r="A54" s="207"/>
      <c r="B54" s="372" t="s">
        <v>568</v>
      </c>
      <c r="C54" s="372" t="s">
        <v>580</v>
      </c>
      <c r="D54" s="373">
        <v>45098</v>
      </c>
      <c r="E54" s="374">
        <v>204840</v>
      </c>
      <c r="F54" s="372" t="s">
        <v>581</v>
      </c>
      <c r="G54" s="69"/>
      <c r="H54" s="69"/>
    </row>
    <row r="55" spans="1:8" s="83" customFormat="1" ht="13.8">
      <c r="A55" s="207"/>
      <c r="B55" s="372" t="s">
        <v>582</v>
      </c>
      <c r="C55" s="372" t="s">
        <v>583</v>
      </c>
      <c r="D55" s="373">
        <v>45197</v>
      </c>
      <c r="E55" s="374">
        <v>988962</v>
      </c>
      <c r="F55" s="372" t="s">
        <v>584</v>
      </c>
      <c r="G55" s="69"/>
      <c r="H55" s="69"/>
    </row>
    <row r="56" spans="1:8" s="83" customFormat="1" ht="13.8">
      <c r="A56" s="207"/>
      <c r="B56" s="372" t="s">
        <v>582</v>
      </c>
      <c r="C56" s="372" t="s">
        <v>585</v>
      </c>
      <c r="D56" s="373">
        <v>45176</v>
      </c>
      <c r="E56" s="374">
        <v>1256881</v>
      </c>
      <c r="F56" s="372" t="s">
        <v>586</v>
      </c>
      <c r="G56" s="69"/>
      <c r="H56" s="69"/>
    </row>
    <row r="57" spans="1:8" s="83" customFormat="1" ht="13.8">
      <c r="A57" s="207"/>
      <c r="B57" s="372" t="s">
        <v>582</v>
      </c>
      <c r="C57" s="372" t="s">
        <v>587</v>
      </c>
      <c r="D57" s="373">
        <v>45139</v>
      </c>
      <c r="E57" s="374">
        <v>1335621</v>
      </c>
      <c r="F57" s="372" t="s">
        <v>584</v>
      </c>
      <c r="G57" s="69"/>
      <c r="H57" s="69"/>
    </row>
    <row r="58" spans="1:8" s="83" customFormat="1" ht="13.8">
      <c r="A58" s="207"/>
      <c r="B58" s="372" t="s">
        <v>582</v>
      </c>
      <c r="C58" s="372" t="s">
        <v>588</v>
      </c>
      <c r="D58" s="373">
        <v>45119</v>
      </c>
      <c r="E58" s="374">
        <v>1749108</v>
      </c>
      <c r="F58" s="372" t="s">
        <v>584</v>
      </c>
      <c r="G58" s="69"/>
      <c r="H58" s="69"/>
    </row>
    <row r="59" spans="1:8" s="83" customFormat="1" ht="13.8">
      <c r="A59" s="207"/>
      <c r="B59" s="372" t="s">
        <v>582</v>
      </c>
      <c r="C59" s="372" t="s">
        <v>589</v>
      </c>
      <c r="D59" s="373">
        <v>45098</v>
      </c>
      <c r="E59" s="374">
        <v>1123709</v>
      </c>
      <c r="F59" s="372" t="s">
        <v>590</v>
      </c>
      <c r="G59" s="69"/>
      <c r="H59" s="69"/>
    </row>
    <row r="60" spans="1:8" s="83" customFormat="1" ht="13.8">
      <c r="A60" s="207"/>
      <c r="B60" s="381" t="s">
        <v>582</v>
      </c>
      <c r="C60" s="381" t="s">
        <v>591</v>
      </c>
      <c r="D60" s="382">
        <v>45069</v>
      </c>
      <c r="E60" s="383">
        <v>1325448</v>
      </c>
      <c r="F60" s="381" t="s">
        <v>584</v>
      </c>
      <c r="G60" s="69"/>
      <c r="H60" s="69"/>
    </row>
    <row r="61" spans="1:8" s="83" customFormat="1" ht="13.8">
      <c r="A61" s="207"/>
      <c r="B61" s="372" t="s">
        <v>592</v>
      </c>
      <c r="C61" s="372" t="s">
        <v>593</v>
      </c>
      <c r="D61" s="373">
        <v>45240</v>
      </c>
      <c r="E61" s="374">
        <v>1610148</v>
      </c>
      <c r="F61" s="372" t="s">
        <v>594</v>
      </c>
      <c r="G61" s="69"/>
      <c r="H61" s="69"/>
    </row>
    <row r="62" spans="1:8" s="83" customFormat="1" ht="13.8">
      <c r="A62" s="207"/>
      <c r="B62" s="372" t="s">
        <v>592</v>
      </c>
      <c r="C62" s="372" t="s">
        <v>595</v>
      </c>
      <c r="D62" s="373">
        <v>45240</v>
      </c>
      <c r="E62" s="374">
        <v>782640</v>
      </c>
      <c r="F62" s="372" t="s">
        <v>594</v>
      </c>
      <c r="G62" s="69"/>
      <c r="H62" s="69"/>
    </row>
    <row r="63" spans="1:8" s="83" customFormat="1" ht="13.8">
      <c r="A63" s="207"/>
      <c r="B63" s="372" t="s">
        <v>592</v>
      </c>
      <c r="C63" s="372" t="s">
        <v>596</v>
      </c>
      <c r="D63" s="373">
        <v>45156</v>
      </c>
      <c r="E63" s="374">
        <v>1553508</v>
      </c>
      <c r="F63" s="390" t="s">
        <v>594</v>
      </c>
      <c r="G63" s="69"/>
      <c r="H63" s="69"/>
    </row>
    <row r="64" spans="1:8" s="83" customFormat="1" ht="13.8">
      <c r="A64" s="207"/>
      <c r="B64" s="372" t="s">
        <v>592</v>
      </c>
      <c r="C64" s="372" t="s">
        <v>597</v>
      </c>
      <c r="D64" s="373">
        <v>45156</v>
      </c>
      <c r="E64" s="374">
        <v>1689348</v>
      </c>
      <c r="F64" s="372" t="s">
        <v>598</v>
      </c>
      <c r="G64" s="69"/>
      <c r="H64" s="69"/>
    </row>
    <row r="65" spans="1:8" s="83" customFormat="1" ht="13.8">
      <c r="A65" s="207"/>
      <c r="B65" s="372" t="s">
        <v>592</v>
      </c>
      <c r="C65" s="372" t="s">
        <v>599</v>
      </c>
      <c r="D65" s="373">
        <v>45148</v>
      </c>
      <c r="E65" s="374">
        <v>1777668</v>
      </c>
      <c r="F65" s="372" t="s">
        <v>584</v>
      </c>
      <c r="G65" s="69"/>
      <c r="H65" s="69"/>
    </row>
    <row r="66" spans="1:8" s="83" customFormat="1" ht="13.8">
      <c r="A66" s="207"/>
      <c r="B66" s="372" t="s">
        <v>592</v>
      </c>
      <c r="C66" s="372" t="s">
        <v>600</v>
      </c>
      <c r="D66" s="373">
        <v>45119</v>
      </c>
      <c r="E66" s="374">
        <v>3292488</v>
      </c>
      <c r="F66" s="390" t="s">
        <v>594</v>
      </c>
      <c r="G66" s="69"/>
      <c r="H66" s="69"/>
    </row>
    <row r="67" spans="1:8" s="83" customFormat="1" ht="13.8">
      <c r="A67" s="207"/>
      <c r="B67" s="372" t="s">
        <v>601</v>
      </c>
      <c r="C67" s="372" t="s">
        <v>602</v>
      </c>
      <c r="D67" s="373">
        <v>45197</v>
      </c>
      <c r="E67" s="374">
        <v>362606</v>
      </c>
      <c r="F67" s="372" t="s">
        <v>603</v>
      </c>
      <c r="G67" s="69"/>
      <c r="H67" s="69"/>
    </row>
    <row r="68" spans="1:8" s="83" customFormat="1" ht="13.8">
      <c r="A68" s="207"/>
      <c r="B68" s="372" t="s">
        <v>601</v>
      </c>
      <c r="C68" s="372" t="s">
        <v>604</v>
      </c>
      <c r="D68" s="373">
        <v>45180</v>
      </c>
      <c r="E68" s="374">
        <v>155539</v>
      </c>
      <c r="F68" s="372" t="s">
        <v>603</v>
      </c>
      <c r="G68" s="69"/>
      <c r="H68" s="69"/>
    </row>
    <row r="69" spans="1:8" s="83" customFormat="1" ht="13.8">
      <c r="A69" s="207"/>
      <c r="B69" s="372" t="s">
        <v>601</v>
      </c>
      <c r="C69" s="372" t="s">
        <v>605</v>
      </c>
      <c r="D69" s="373">
        <v>45064</v>
      </c>
      <c r="E69" s="374">
        <v>39766</v>
      </c>
      <c r="F69" s="372" t="s">
        <v>603</v>
      </c>
      <c r="G69" s="69"/>
      <c r="H69" s="69"/>
    </row>
    <row r="70" spans="1:8" s="83" customFormat="1" ht="13.8">
      <c r="A70" s="207"/>
      <c r="B70" s="372" t="s">
        <v>601</v>
      </c>
      <c r="C70" s="372" t="s">
        <v>606</v>
      </c>
      <c r="D70" s="373">
        <v>45048</v>
      </c>
      <c r="E70" s="374">
        <v>249765</v>
      </c>
      <c r="F70" s="372" t="s">
        <v>607</v>
      </c>
      <c r="G70" s="69"/>
      <c r="H70" s="69"/>
    </row>
    <row r="71" spans="1:8" s="83" customFormat="1" ht="13.8">
      <c r="A71" s="207"/>
      <c r="B71" s="372" t="s">
        <v>601</v>
      </c>
      <c r="C71" s="372" t="s">
        <v>608</v>
      </c>
      <c r="D71" s="373">
        <v>45051</v>
      </c>
      <c r="E71" s="374">
        <v>297063</v>
      </c>
      <c r="F71" s="372" t="s">
        <v>607</v>
      </c>
      <c r="G71" s="69"/>
      <c r="H71" s="69"/>
    </row>
    <row r="72" spans="1:8" s="69" customFormat="1" ht="13.8">
      <c r="A72" s="71"/>
      <c r="B72" s="372" t="s">
        <v>609</v>
      </c>
      <c r="C72" s="372" t="s">
        <v>610</v>
      </c>
      <c r="D72" s="373">
        <v>45272</v>
      </c>
      <c r="E72" s="374">
        <v>686435</v>
      </c>
      <c r="F72" s="372" t="s">
        <v>603</v>
      </c>
    </row>
    <row r="73" spans="1:8" s="69" customFormat="1" ht="13.8">
      <c r="A73" s="71"/>
      <c r="B73" s="372" t="s">
        <v>609</v>
      </c>
      <c r="C73" s="372" t="s">
        <v>611</v>
      </c>
      <c r="D73" s="373">
        <v>45134</v>
      </c>
      <c r="E73" s="374">
        <v>1089660</v>
      </c>
      <c r="F73" s="372" t="s">
        <v>612</v>
      </c>
    </row>
    <row r="74" spans="1:8" s="69" customFormat="1" ht="13.8">
      <c r="A74" s="71"/>
      <c r="B74" s="70"/>
      <c r="C74" s="71"/>
      <c r="D74" s="77" t="s">
        <v>286</v>
      </c>
      <c r="E74" s="202">
        <f>SUM(E48:E73)</f>
        <v>22724228</v>
      </c>
      <c r="F74" s="71"/>
    </row>
    <row r="75" spans="1:8" s="69" customFormat="1" ht="13.8">
      <c r="A75" s="203"/>
      <c r="B75" s="437" t="s">
        <v>125</v>
      </c>
      <c r="C75" s="438"/>
      <c r="D75" s="438"/>
      <c r="E75" s="439"/>
      <c r="F75" s="205"/>
    </row>
    <row r="76" spans="1:8" s="69" customFormat="1" ht="13.8">
      <c r="A76" s="71"/>
      <c r="B76" s="372" t="s">
        <v>613</v>
      </c>
      <c r="C76" s="372" t="s">
        <v>614</v>
      </c>
      <c r="D76" s="373">
        <v>45223</v>
      </c>
      <c r="E76" s="374">
        <v>1270000</v>
      </c>
      <c r="F76" s="390" t="s">
        <v>287</v>
      </c>
    </row>
    <row r="77" spans="1:8" s="69" customFormat="1" ht="13.8">
      <c r="A77" s="71"/>
      <c r="B77" s="372" t="s">
        <v>613</v>
      </c>
      <c r="C77" s="372" t="s">
        <v>615</v>
      </c>
      <c r="D77" s="373">
        <v>45204</v>
      </c>
      <c r="E77" s="374">
        <v>635000</v>
      </c>
      <c r="F77" s="372" t="s">
        <v>616</v>
      </c>
    </row>
    <row r="78" spans="1:8" s="69" customFormat="1" ht="13.8">
      <c r="A78" s="71"/>
      <c r="B78" s="372" t="s">
        <v>613</v>
      </c>
      <c r="C78" s="372" t="s">
        <v>617</v>
      </c>
      <c r="D78" s="373">
        <v>45197</v>
      </c>
      <c r="E78" s="374">
        <v>635000</v>
      </c>
      <c r="F78" s="372" t="s">
        <v>618</v>
      </c>
    </row>
    <row r="79" spans="1:8" s="69" customFormat="1" ht="13.8">
      <c r="A79" s="71"/>
      <c r="B79" s="372" t="s">
        <v>613</v>
      </c>
      <c r="C79" s="372" t="s">
        <v>619</v>
      </c>
      <c r="D79" s="373">
        <v>45156</v>
      </c>
      <c r="E79" s="374">
        <v>635000</v>
      </c>
      <c r="F79" s="372" t="s">
        <v>618</v>
      </c>
    </row>
    <row r="80" spans="1:8" s="69" customFormat="1" ht="13.8">
      <c r="A80" s="71"/>
      <c r="B80" s="372" t="s">
        <v>613</v>
      </c>
      <c r="C80" s="372" t="s">
        <v>620</v>
      </c>
      <c r="D80" s="373">
        <v>45197</v>
      </c>
      <c r="E80" s="374">
        <v>635000</v>
      </c>
      <c r="F80" s="372" t="s">
        <v>621</v>
      </c>
    </row>
    <row r="81" spans="1:6" s="69" customFormat="1" ht="13.8">
      <c r="A81" s="71"/>
      <c r="B81" s="372" t="s">
        <v>613</v>
      </c>
      <c r="C81" s="372" t="s">
        <v>622</v>
      </c>
      <c r="D81" s="373">
        <v>45148</v>
      </c>
      <c r="E81" s="374">
        <v>635000</v>
      </c>
      <c r="F81" s="372" t="s">
        <v>623</v>
      </c>
    </row>
    <row r="82" spans="1:6" s="69" customFormat="1" ht="13.8">
      <c r="A82" s="71"/>
      <c r="B82" s="372" t="s">
        <v>613</v>
      </c>
      <c r="C82" s="372" t="s">
        <v>624</v>
      </c>
      <c r="D82" s="373">
        <v>45138</v>
      </c>
      <c r="E82" s="374">
        <v>635000</v>
      </c>
      <c r="F82" s="372" t="s">
        <v>625</v>
      </c>
    </row>
    <row r="83" spans="1:6" s="69" customFormat="1" ht="13.8">
      <c r="A83" s="71"/>
      <c r="B83" s="372" t="s">
        <v>613</v>
      </c>
      <c r="C83" s="372" t="s">
        <v>626</v>
      </c>
      <c r="D83" s="373">
        <v>45119</v>
      </c>
      <c r="E83" s="374">
        <v>1905000</v>
      </c>
      <c r="F83" s="372" t="s">
        <v>627</v>
      </c>
    </row>
    <row r="84" spans="1:6" s="69" customFormat="1" ht="13.8">
      <c r="A84" s="71"/>
      <c r="B84" s="372" t="s">
        <v>613</v>
      </c>
      <c r="C84" s="372" t="s">
        <v>628</v>
      </c>
      <c r="D84" s="373">
        <v>45111</v>
      </c>
      <c r="E84" s="374">
        <v>1905000</v>
      </c>
      <c r="F84" s="372" t="s">
        <v>629</v>
      </c>
    </row>
    <row r="85" spans="1:6">
      <c r="A85" s="43"/>
      <c r="B85" s="85"/>
      <c r="C85" s="85"/>
      <c r="D85" s="384" t="s">
        <v>113</v>
      </c>
      <c r="E85" s="408">
        <f>SUM(E76:E84)</f>
        <v>8890000</v>
      </c>
      <c r="F85" s="85"/>
    </row>
    <row r="86" spans="1:6" s="74" customFormat="1" ht="15" customHeight="1">
      <c r="A86" s="385"/>
      <c r="B86" s="445" t="s">
        <v>124</v>
      </c>
      <c r="C86" s="446"/>
      <c r="D86" s="446"/>
      <c r="E86" s="447"/>
      <c r="F86" s="385"/>
    </row>
    <row r="87" spans="1:6" s="84" customFormat="1" ht="13.8">
      <c r="A87" s="208"/>
      <c r="B87" s="372" t="s">
        <v>139</v>
      </c>
      <c r="C87" s="372" t="s">
        <v>630</v>
      </c>
      <c r="D87" s="373">
        <v>45280</v>
      </c>
      <c r="E87" s="374">
        <v>152400</v>
      </c>
      <c r="F87" s="390" t="s">
        <v>288</v>
      </c>
    </row>
    <row r="88" spans="1:6" s="84" customFormat="1" ht="13.8">
      <c r="A88" s="208"/>
      <c r="B88" s="372" t="s">
        <v>139</v>
      </c>
      <c r="C88" s="372" t="s">
        <v>631</v>
      </c>
      <c r="D88" s="373">
        <v>45258</v>
      </c>
      <c r="E88" s="374">
        <v>152400</v>
      </c>
      <c r="F88" s="372" t="s">
        <v>632</v>
      </c>
    </row>
    <row r="89" spans="1:6" s="84" customFormat="1" ht="13.8">
      <c r="A89" s="208"/>
      <c r="B89" s="372" t="s">
        <v>139</v>
      </c>
      <c r="C89" s="372" t="s">
        <v>633</v>
      </c>
      <c r="D89" s="373">
        <v>45219</v>
      </c>
      <c r="E89" s="374">
        <v>76200</v>
      </c>
      <c r="F89" s="372" t="s">
        <v>288</v>
      </c>
    </row>
    <row r="90" spans="1:6" s="84" customFormat="1" ht="13.8">
      <c r="A90" s="208"/>
      <c r="B90" s="372" t="s">
        <v>139</v>
      </c>
      <c r="C90" s="372" t="s">
        <v>634</v>
      </c>
      <c r="D90" s="373">
        <v>45204</v>
      </c>
      <c r="E90" s="374">
        <v>325120</v>
      </c>
      <c r="F90" s="372" t="s">
        <v>288</v>
      </c>
    </row>
    <row r="91" spans="1:6" s="84" customFormat="1" ht="13.8">
      <c r="A91" s="208"/>
      <c r="B91" s="372" t="s">
        <v>139</v>
      </c>
      <c r="C91" s="372" t="s">
        <v>635</v>
      </c>
      <c r="D91" s="373">
        <v>45117</v>
      </c>
      <c r="E91" s="374">
        <v>152400</v>
      </c>
      <c r="F91" s="390" t="s">
        <v>288</v>
      </c>
    </row>
    <row r="92" spans="1:6" s="84" customFormat="1" ht="13.8">
      <c r="A92" s="208"/>
      <c r="B92" s="372" t="s">
        <v>139</v>
      </c>
      <c r="C92" s="372" t="s">
        <v>636</v>
      </c>
      <c r="D92" s="373">
        <v>45068</v>
      </c>
      <c r="E92" s="374">
        <v>228600</v>
      </c>
      <c r="F92" s="372" t="s">
        <v>632</v>
      </c>
    </row>
    <row r="93" spans="1:6" s="84" customFormat="1" ht="13.8">
      <c r="A93" s="208"/>
      <c r="B93" s="372" t="s">
        <v>139</v>
      </c>
      <c r="C93" s="372" t="s">
        <v>637</v>
      </c>
      <c r="D93" s="373">
        <v>45054</v>
      </c>
      <c r="E93" s="374">
        <v>76200</v>
      </c>
      <c r="F93" s="372" t="s">
        <v>288</v>
      </c>
    </row>
    <row r="94" spans="1:6" s="84" customFormat="1" ht="13.8">
      <c r="A94" s="208"/>
      <c r="B94" s="372" t="s">
        <v>139</v>
      </c>
      <c r="C94" s="372" t="s">
        <v>638</v>
      </c>
      <c r="D94" s="373">
        <v>44998</v>
      </c>
      <c r="E94" s="374">
        <v>152400</v>
      </c>
      <c r="F94" s="372" t="s">
        <v>288</v>
      </c>
    </row>
    <row r="95" spans="1:6" s="69" customFormat="1" ht="13.8">
      <c r="A95" s="71"/>
      <c r="B95" s="70"/>
      <c r="C95" s="71"/>
      <c r="D95" s="386" t="s">
        <v>113</v>
      </c>
      <c r="E95" s="407">
        <f>SUM(E87:E94)</f>
        <v>1315720</v>
      </c>
      <c r="F95" s="71"/>
    </row>
    <row r="96" spans="1:6" s="69" customFormat="1" ht="10.8" customHeight="1">
      <c r="A96" s="71"/>
      <c r="B96" s="70"/>
      <c r="C96" s="71"/>
      <c r="D96" s="71"/>
      <c r="E96" s="71"/>
      <c r="F96" s="71"/>
    </row>
    <row r="97" spans="1:7" s="69" customFormat="1" ht="14.4" customHeight="1">
      <c r="A97" s="385"/>
      <c r="B97" s="445" t="s">
        <v>140</v>
      </c>
      <c r="C97" s="446"/>
      <c r="D97" s="446"/>
      <c r="E97" s="447"/>
      <c r="F97" s="385"/>
    </row>
    <row r="98" spans="1:7" s="84" customFormat="1" ht="27" customHeight="1">
      <c r="A98" s="208"/>
      <c r="B98" s="395" t="s">
        <v>655</v>
      </c>
      <c r="C98" s="372" t="s">
        <v>639</v>
      </c>
      <c r="D98" s="373">
        <v>45148</v>
      </c>
      <c r="E98" s="374">
        <v>62230</v>
      </c>
      <c r="F98" s="372" t="s">
        <v>640</v>
      </c>
    </row>
    <row r="99" spans="1:7" s="84" customFormat="1" ht="25.8" customHeight="1">
      <c r="A99" s="208"/>
      <c r="B99" s="395" t="s">
        <v>654</v>
      </c>
      <c r="C99" s="372" t="s">
        <v>641</v>
      </c>
      <c r="D99" s="373">
        <v>45083</v>
      </c>
      <c r="E99" s="374">
        <v>40503</v>
      </c>
      <c r="F99" s="372" t="s">
        <v>642</v>
      </c>
    </row>
    <row r="100" spans="1:7" s="84" customFormat="1" ht="24.6" customHeight="1">
      <c r="A100" s="208"/>
      <c r="B100" s="395" t="s">
        <v>654</v>
      </c>
      <c r="C100" s="372" t="s">
        <v>643</v>
      </c>
      <c r="D100" s="373">
        <v>45048</v>
      </c>
      <c r="E100" s="374">
        <v>225108</v>
      </c>
      <c r="F100" s="372" t="s">
        <v>644</v>
      </c>
    </row>
    <row r="101" spans="1:7" s="84" customFormat="1" ht="28.8" customHeight="1">
      <c r="A101" s="208"/>
      <c r="B101" s="395" t="s">
        <v>654</v>
      </c>
      <c r="C101" s="372" t="s">
        <v>645</v>
      </c>
      <c r="D101" s="373">
        <v>45064</v>
      </c>
      <c r="E101" s="374">
        <v>16383</v>
      </c>
      <c r="F101" s="372" t="s">
        <v>646</v>
      </c>
    </row>
    <row r="102" spans="1:7">
      <c r="A102" s="85"/>
      <c r="B102" s="85"/>
      <c r="C102" s="85"/>
      <c r="D102" s="384" t="s">
        <v>113</v>
      </c>
      <c r="E102" s="409">
        <f>SUM(E98:E101)</f>
        <v>344224</v>
      </c>
      <c r="F102" s="86"/>
      <c r="G102" s="365"/>
    </row>
    <row r="103" spans="1:7" ht="11.4" customHeight="1">
      <c r="A103" s="85"/>
      <c r="B103" s="87"/>
      <c r="C103" s="88"/>
      <c r="D103" s="89"/>
      <c r="E103" s="90"/>
      <c r="F103" s="86"/>
      <c r="G103" s="365"/>
    </row>
    <row r="104" spans="1:7" s="91" customFormat="1" ht="13.8">
      <c r="A104" s="387"/>
      <c r="B104" s="448" t="s">
        <v>123</v>
      </c>
      <c r="C104" s="449"/>
      <c r="D104" s="449"/>
      <c r="E104" s="450"/>
      <c r="F104" s="388"/>
      <c r="G104" s="389"/>
    </row>
    <row r="105" spans="1:7" s="92" customFormat="1" ht="13.8">
      <c r="A105" s="211"/>
      <c r="B105" s="372" t="s">
        <v>568</v>
      </c>
      <c r="C105" s="372" t="s">
        <v>647</v>
      </c>
      <c r="D105" s="372">
        <v>45288</v>
      </c>
      <c r="E105" s="374">
        <v>1271270</v>
      </c>
      <c r="F105" s="372" t="s">
        <v>648</v>
      </c>
    </row>
    <row r="106" spans="1:7" s="92" customFormat="1" ht="13.8">
      <c r="A106" s="211"/>
      <c r="B106" s="372" t="s">
        <v>649</v>
      </c>
      <c r="C106" s="372" t="s">
        <v>650</v>
      </c>
      <c r="D106" s="372">
        <v>45260</v>
      </c>
      <c r="E106" s="374">
        <v>220000</v>
      </c>
      <c r="F106" s="372" t="s">
        <v>651</v>
      </c>
    </row>
    <row r="107" spans="1:7">
      <c r="A107" s="43"/>
      <c r="B107" s="75"/>
      <c r="C107" s="43"/>
      <c r="D107" s="386" t="s">
        <v>113</v>
      </c>
      <c r="E107" s="405">
        <f>SUM(E105:E106)</f>
        <v>1491270</v>
      </c>
      <c r="F107" s="209"/>
    </row>
    <row r="108" spans="1:7" ht="10.199999999999999" customHeight="1">
      <c r="A108" s="43"/>
      <c r="B108" s="93"/>
      <c r="C108" s="44"/>
      <c r="D108" s="94"/>
      <c r="E108" s="95"/>
      <c r="F108" s="96"/>
    </row>
    <row r="109" spans="1:7" ht="13.8" customHeight="1">
      <c r="A109" s="210"/>
      <c r="B109" s="437" t="s">
        <v>122</v>
      </c>
      <c r="C109" s="438"/>
      <c r="D109" s="438"/>
      <c r="E109" s="438"/>
      <c r="F109" s="439"/>
    </row>
    <row r="110" spans="1:7" s="99" customFormat="1">
      <c r="A110" s="79"/>
      <c r="B110" s="103" t="s">
        <v>290</v>
      </c>
      <c r="C110" s="103" t="s">
        <v>652</v>
      </c>
      <c r="D110" s="97">
        <v>45280</v>
      </c>
      <c r="E110" s="98">
        <v>2425700</v>
      </c>
      <c r="F110" s="103" t="s">
        <v>289</v>
      </c>
    </row>
    <row r="111" spans="1:7" s="99" customFormat="1">
      <c r="A111" s="79"/>
      <c r="B111" s="100"/>
      <c r="C111" s="97"/>
      <c r="D111" s="101" t="s">
        <v>113</v>
      </c>
      <c r="E111" s="410">
        <f>SUM(E110:E110)</f>
        <v>2425700</v>
      </c>
      <c r="F111" s="97"/>
    </row>
  </sheetData>
  <mergeCells count="18">
    <mergeCell ref="B109:F109"/>
    <mergeCell ref="B8:C8"/>
    <mergeCell ref="B9:C9"/>
    <mergeCell ref="B10:C10"/>
    <mergeCell ref="B11:C11"/>
    <mergeCell ref="B12:C12"/>
    <mergeCell ref="B14:C14"/>
    <mergeCell ref="B41:E41"/>
    <mergeCell ref="B75:E75"/>
    <mergeCell ref="B86:E86"/>
    <mergeCell ref="B97:E97"/>
    <mergeCell ref="B104:E104"/>
    <mergeCell ref="B7:C7"/>
    <mergeCell ref="A1:F1"/>
    <mergeCell ref="B3:C3"/>
    <mergeCell ref="B4:C4"/>
    <mergeCell ref="B5:C5"/>
    <mergeCell ref="B6:C6"/>
  </mergeCells>
  <pageMargins left="0.74803149606299213" right="0.74803149606299213" top="0.78740157480314965" bottom="0.78740157480314965" header="0.51181102362204722" footer="0.51181102362204722"/>
  <pageSetup paperSize="9" scale="91" fitToHeight="0" orientation="landscape" r:id="rId1"/>
  <headerFooter alignWithMargins="0">
    <oddHeader>&amp;LCsongrád Városi Önkormányzat</oddHeader>
    <oddFooter>&amp;Z&amp;F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B282"/>
  <sheetViews>
    <sheetView tabSelected="1" topLeftCell="A193" workbookViewId="0">
      <selection activeCell="A216" sqref="A216"/>
    </sheetView>
  </sheetViews>
  <sheetFormatPr defaultRowHeight="13.8"/>
  <cols>
    <col min="1" max="1" width="60.5546875" style="308" customWidth="1"/>
    <col min="2" max="2" width="23.88671875" style="308" customWidth="1"/>
    <col min="3" max="16384" width="8.88671875" style="308"/>
  </cols>
  <sheetData>
    <row r="2" spans="1:2" ht="9" customHeight="1"/>
    <row r="3" spans="1:2" ht="15.6">
      <c r="A3" s="348" t="s">
        <v>101</v>
      </c>
      <c r="B3" s="307"/>
    </row>
    <row r="4" spans="1:2" ht="15.6">
      <c r="A4" s="349" t="s">
        <v>319</v>
      </c>
      <c r="B4" s="307"/>
    </row>
    <row r="6" spans="1:2">
      <c r="A6" s="309" t="s">
        <v>99</v>
      </c>
      <c r="B6" s="309" t="s">
        <v>100</v>
      </c>
    </row>
    <row r="7" spans="1:2">
      <c r="A7" s="310"/>
      <c r="B7" s="310"/>
    </row>
    <row r="8" spans="1:2">
      <c r="A8" s="311" t="s">
        <v>111</v>
      </c>
      <c r="B8" s="310"/>
    </row>
    <row r="9" spans="1:2">
      <c r="A9" s="310" t="s">
        <v>418</v>
      </c>
      <c r="B9" s="312">
        <v>11999</v>
      </c>
    </row>
    <row r="10" spans="1:2">
      <c r="A10" s="310" t="s">
        <v>419</v>
      </c>
      <c r="B10" s="312">
        <v>7998</v>
      </c>
    </row>
    <row r="11" spans="1:2">
      <c r="A11" s="310" t="s">
        <v>420</v>
      </c>
      <c r="B11" s="312">
        <v>13000</v>
      </c>
    </row>
    <row r="12" spans="1:2">
      <c r="A12" s="310" t="s">
        <v>421</v>
      </c>
      <c r="B12" s="312">
        <v>297932</v>
      </c>
    </row>
    <row r="13" spans="1:2">
      <c r="A13" s="310" t="s">
        <v>422</v>
      </c>
      <c r="B13" s="312">
        <v>21637</v>
      </c>
    </row>
    <row r="14" spans="1:2">
      <c r="A14" s="310" t="s">
        <v>423</v>
      </c>
      <c r="B14" s="312">
        <v>270000</v>
      </c>
    </row>
    <row r="15" spans="1:2">
      <c r="A15" s="310" t="s">
        <v>424</v>
      </c>
      <c r="B15" s="312">
        <v>68169</v>
      </c>
    </row>
    <row r="16" spans="1:2">
      <c r="A16" s="310" t="s">
        <v>425</v>
      </c>
      <c r="B16" s="312">
        <v>76200</v>
      </c>
    </row>
    <row r="17" spans="1:2">
      <c r="A17" s="310" t="s">
        <v>423</v>
      </c>
      <c r="B17" s="312">
        <v>172500</v>
      </c>
    </row>
    <row r="18" spans="1:2">
      <c r="A18" s="310" t="s">
        <v>426</v>
      </c>
      <c r="B18" s="312">
        <v>133298</v>
      </c>
    </row>
    <row r="19" spans="1:2">
      <c r="A19" s="310" t="s">
        <v>427</v>
      </c>
      <c r="B19" s="312">
        <v>883500</v>
      </c>
    </row>
    <row r="20" spans="1:2">
      <c r="A20" s="310" t="s">
        <v>428</v>
      </c>
      <c r="B20" s="312">
        <v>1344220</v>
      </c>
    </row>
    <row r="21" spans="1:2">
      <c r="A21" s="310" t="s">
        <v>429</v>
      </c>
      <c r="B21" s="312">
        <v>20599</v>
      </c>
    </row>
    <row r="22" spans="1:2">
      <c r="A22" s="338" t="s">
        <v>430</v>
      </c>
      <c r="B22" s="339">
        <v>7990923</v>
      </c>
    </row>
    <row r="23" spans="1:2" ht="14.4">
      <c r="A23" s="313" t="s">
        <v>113</v>
      </c>
      <c r="B23" s="314">
        <f>SUM(B9:B22)</f>
        <v>11311975</v>
      </c>
    </row>
    <row r="24" spans="1:2">
      <c r="A24" s="315"/>
      <c r="B24" s="316"/>
    </row>
    <row r="25" spans="1:2">
      <c r="A25" s="311" t="s">
        <v>115</v>
      </c>
      <c r="B25" s="316"/>
    </row>
    <row r="26" spans="1:2">
      <c r="A26" s="317" t="s">
        <v>328</v>
      </c>
      <c r="B26" s="318">
        <v>32992</v>
      </c>
    </row>
    <row r="27" spans="1:2">
      <c r="A27" s="317" t="s">
        <v>329</v>
      </c>
      <c r="B27" s="318">
        <v>109449</v>
      </c>
    </row>
    <row r="28" spans="1:2">
      <c r="A28" s="319" t="s">
        <v>283</v>
      </c>
      <c r="B28" s="320">
        <f>SUM(B26:B27)</f>
        <v>142441</v>
      </c>
    </row>
    <row r="29" spans="1:2" ht="10.199999999999999" customHeight="1">
      <c r="A29" s="317"/>
      <c r="B29" s="318"/>
    </row>
    <row r="30" spans="1:2">
      <c r="A30" s="317" t="s">
        <v>330</v>
      </c>
      <c r="B30" s="318">
        <v>15625852</v>
      </c>
    </row>
    <row r="31" spans="1:2">
      <c r="A31" s="317" t="s">
        <v>331</v>
      </c>
      <c r="B31" s="320">
        <v>8405680</v>
      </c>
    </row>
    <row r="32" spans="1:2">
      <c r="A32" s="317" t="s">
        <v>332</v>
      </c>
      <c r="B32" s="320">
        <v>4987651</v>
      </c>
    </row>
    <row r="33" spans="1:2">
      <c r="A33" s="317" t="s">
        <v>333</v>
      </c>
      <c r="B33" s="320">
        <v>755905</v>
      </c>
    </row>
    <row r="34" spans="1:2">
      <c r="A34" s="319" t="s">
        <v>334</v>
      </c>
      <c r="B34" s="320">
        <f>SUM(B30:B33)</f>
        <v>29775088</v>
      </c>
    </row>
    <row r="35" spans="1:2" ht="14.4">
      <c r="A35" s="323" t="s">
        <v>113</v>
      </c>
      <c r="B35" s="324">
        <f>SUM(B28+B34)</f>
        <v>29917529</v>
      </c>
    </row>
    <row r="36" spans="1:2" ht="12.6" customHeight="1">
      <c r="A36" s="310"/>
      <c r="B36" s="310"/>
    </row>
    <row r="37" spans="1:2">
      <c r="A37" s="311" t="s">
        <v>112</v>
      </c>
      <c r="B37" s="316"/>
    </row>
    <row r="38" spans="1:2">
      <c r="A38" s="310" t="s">
        <v>431</v>
      </c>
      <c r="B38" s="321">
        <v>101346</v>
      </c>
    </row>
    <row r="39" spans="1:2">
      <c r="A39" s="310" t="s">
        <v>432</v>
      </c>
      <c r="B39" s="321">
        <v>29990</v>
      </c>
    </row>
    <row r="40" spans="1:2">
      <c r="A40" s="310" t="s">
        <v>419</v>
      </c>
      <c r="B40" s="321">
        <v>7998</v>
      </c>
    </row>
    <row r="41" spans="1:2">
      <c r="A41" s="310" t="s">
        <v>433</v>
      </c>
      <c r="B41" s="321">
        <v>88773</v>
      </c>
    </row>
    <row r="42" spans="1:2">
      <c r="A42" s="310" t="s">
        <v>434</v>
      </c>
      <c r="B42" s="321">
        <v>12509</v>
      </c>
    </row>
    <row r="43" spans="1:2">
      <c r="A43" s="310" t="s">
        <v>435</v>
      </c>
      <c r="B43" s="321">
        <v>3397250</v>
      </c>
    </row>
    <row r="44" spans="1:2">
      <c r="A44" s="310" t="s">
        <v>436</v>
      </c>
      <c r="B44" s="321">
        <v>45900</v>
      </c>
    </row>
    <row r="45" spans="1:2">
      <c r="A45" s="310" t="s">
        <v>437</v>
      </c>
      <c r="B45" s="321">
        <v>707740</v>
      </c>
    </row>
    <row r="46" spans="1:2">
      <c r="A46" s="310" t="s">
        <v>438</v>
      </c>
      <c r="B46" s="321">
        <v>40980</v>
      </c>
    </row>
    <row r="47" spans="1:2">
      <c r="A47" s="310" t="s">
        <v>439</v>
      </c>
      <c r="B47" s="321">
        <v>145900</v>
      </c>
    </row>
    <row r="48" spans="1:2">
      <c r="A48" s="310" t="s">
        <v>440</v>
      </c>
      <c r="B48" s="321">
        <v>28900</v>
      </c>
    </row>
    <row r="49" spans="1:2">
      <c r="A49" s="310" t="s">
        <v>441</v>
      </c>
      <c r="B49" s="321">
        <v>174000</v>
      </c>
    </row>
    <row r="50" spans="1:2">
      <c r="A50" s="310" t="s">
        <v>442</v>
      </c>
      <c r="B50" s="321">
        <v>15059</v>
      </c>
    </row>
    <row r="51" spans="1:2">
      <c r="A51" s="310" t="s">
        <v>443</v>
      </c>
      <c r="B51" s="321">
        <v>399300</v>
      </c>
    </row>
    <row r="52" spans="1:2">
      <c r="A52" s="310" t="s">
        <v>444</v>
      </c>
      <c r="B52" s="321">
        <v>29900</v>
      </c>
    </row>
    <row r="53" spans="1:2">
      <c r="A53" s="310" t="s">
        <v>445</v>
      </c>
      <c r="B53" s="321">
        <v>164500</v>
      </c>
    </row>
    <row r="54" spans="1:2">
      <c r="A54" s="310" t="s">
        <v>446</v>
      </c>
      <c r="B54" s="321">
        <v>32990</v>
      </c>
    </row>
    <row r="55" spans="1:2">
      <c r="A55" s="310" t="s">
        <v>447</v>
      </c>
      <c r="B55" s="321">
        <v>318220</v>
      </c>
    </row>
    <row r="56" spans="1:2">
      <c r="A56" s="310" t="s">
        <v>448</v>
      </c>
      <c r="B56" s="321">
        <v>158579</v>
      </c>
    </row>
    <row r="57" spans="1:2">
      <c r="A57" s="310" t="s">
        <v>449</v>
      </c>
      <c r="B57" s="321">
        <v>31000</v>
      </c>
    </row>
    <row r="58" spans="1:2">
      <c r="A58" s="310" t="s">
        <v>432</v>
      </c>
      <c r="B58" s="321">
        <v>30900</v>
      </c>
    </row>
    <row r="59" spans="1:2">
      <c r="A59" s="310" t="s">
        <v>450</v>
      </c>
      <c r="B59" s="321">
        <v>17900</v>
      </c>
    </row>
    <row r="60" spans="1:2">
      <c r="A60" s="310" t="s">
        <v>451</v>
      </c>
      <c r="B60" s="321">
        <v>76999</v>
      </c>
    </row>
    <row r="61" spans="1:2">
      <c r="A61" s="310" t="s">
        <v>444</v>
      </c>
      <c r="B61" s="321">
        <v>8999</v>
      </c>
    </row>
    <row r="62" spans="1:2">
      <c r="A62" s="310" t="s">
        <v>452</v>
      </c>
      <c r="B62" s="321">
        <v>90382</v>
      </c>
    </row>
    <row r="63" spans="1:2">
      <c r="A63" s="310" t="s">
        <v>453</v>
      </c>
      <c r="B63" s="321">
        <v>79190</v>
      </c>
    </row>
    <row r="64" spans="1:2">
      <c r="A64" s="310" t="s">
        <v>454</v>
      </c>
      <c r="B64" s="321">
        <v>95000</v>
      </c>
    </row>
    <row r="65" spans="1:2">
      <c r="A65" s="310" t="s">
        <v>455</v>
      </c>
      <c r="B65" s="321">
        <v>11990</v>
      </c>
    </row>
    <row r="66" spans="1:2">
      <c r="A66" s="310" t="s">
        <v>446</v>
      </c>
      <c r="B66" s="321">
        <v>29990</v>
      </c>
    </row>
    <row r="67" spans="1:2">
      <c r="A67" s="310" t="s">
        <v>456</v>
      </c>
      <c r="B67" s="321">
        <v>139680</v>
      </c>
    </row>
    <row r="68" spans="1:2">
      <c r="A68" s="310" t="s">
        <v>457</v>
      </c>
      <c r="B68" s="321">
        <v>166890</v>
      </c>
    </row>
    <row r="69" spans="1:2">
      <c r="A69" s="310" t="s">
        <v>458</v>
      </c>
      <c r="B69" s="321">
        <v>45870</v>
      </c>
    </row>
    <row r="70" spans="1:2">
      <c r="A70" s="310" t="s">
        <v>459</v>
      </c>
      <c r="B70" s="321">
        <v>491460</v>
      </c>
    </row>
    <row r="71" spans="1:2">
      <c r="A71" s="310" t="s">
        <v>460</v>
      </c>
      <c r="B71" s="321">
        <v>329700</v>
      </c>
    </row>
    <row r="72" spans="1:2">
      <c r="A72" s="310" t="s">
        <v>461</v>
      </c>
      <c r="B72" s="321">
        <v>51530</v>
      </c>
    </row>
    <row r="73" spans="1:2">
      <c r="A73" s="310" t="s">
        <v>446</v>
      </c>
      <c r="B73" s="321">
        <v>34270</v>
      </c>
    </row>
    <row r="74" spans="1:2" ht="15.6" customHeight="1">
      <c r="A74" s="310" t="s">
        <v>462</v>
      </c>
      <c r="B74" s="321">
        <v>29900</v>
      </c>
    </row>
    <row r="75" spans="1:2" ht="15" customHeight="1">
      <c r="A75" s="310" t="s">
        <v>463</v>
      </c>
      <c r="B75" s="321">
        <v>84950</v>
      </c>
    </row>
    <row r="76" spans="1:2">
      <c r="A76" s="310" t="s">
        <v>464</v>
      </c>
      <c r="B76" s="321">
        <v>11800</v>
      </c>
    </row>
    <row r="77" spans="1:2">
      <c r="A77" s="310" t="s">
        <v>465</v>
      </c>
      <c r="B77" s="321">
        <v>117000</v>
      </c>
    </row>
    <row r="78" spans="1:2">
      <c r="A78" s="310" t="s">
        <v>448</v>
      </c>
      <c r="B78" s="321">
        <v>71988</v>
      </c>
    </row>
    <row r="79" spans="1:2">
      <c r="A79" s="310" t="s">
        <v>456</v>
      </c>
      <c r="B79" s="321">
        <v>332740</v>
      </c>
    </row>
    <row r="80" spans="1:2">
      <c r="A80" s="310" t="s">
        <v>466</v>
      </c>
      <c r="B80" s="321">
        <v>52829</v>
      </c>
    </row>
    <row r="81" spans="1:2">
      <c r="A81" s="310" t="s">
        <v>467</v>
      </c>
      <c r="B81" s="321">
        <v>84080</v>
      </c>
    </row>
    <row r="82" spans="1:2">
      <c r="A82" s="322" t="s">
        <v>460</v>
      </c>
      <c r="B82" s="321">
        <v>359690</v>
      </c>
    </row>
    <row r="83" spans="1:2">
      <c r="A83" s="322" t="s">
        <v>468</v>
      </c>
      <c r="B83" s="321">
        <v>658680</v>
      </c>
    </row>
    <row r="84" spans="1:2">
      <c r="A84" s="322" t="s">
        <v>423</v>
      </c>
      <c r="B84" s="321">
        <v>276575</v>
      </c>
    </row>
    <row r="85" spans="1:2">
      <c r="A85" s="322" t="s">
        <v>469</v>
      </c>
      <c r="B85" s="321">
        <v>89856</v>
      </c>
    </row>
    <row r="86" spans="1:2">
      <c r="A86" s="322" t="s">
        <v>440</v>
      </c>
      <c r="B86" s="321">
        <v>60999</v>
      </c>
    </row>
    <row r="87" spans="1:2">
      <c r="A87" s="322" t="s">
        <v>456</v>
      </c>
      <c r="B87" s="321">
        <v>139680</v>
      </c>
    </row>
    <row r="88" spans="1:2">
      <c r="A88" s="322" t="s">
        <v>460</v>
      </c>
      <c r="B88" s="321">
        <v>579490</v>
      </c>
    </row>
    <row r="89" spans="1:2">
      <c r="A89" s="322" t="s">
        <v>470</v>
      </c>
      <c r="B89" s="321">
        <v>17590</v>
      </c>
    </row>
    <row r="90" spans="1:2">
      <c r="A90" s="322" t="s">
        <v>435</v>
      </c>
      <c r="B90" s="321">
        <v>971550</v>
      </c>
    </row>
    <row r="91" spans="1:2">
      <c r="A91" s="322" t="s">
        <v>471</v>
      </c>
      <c r="B91" s="321">
        <v>49590</v>
      </c>
    </row>
    <row r="92" spans="1:2">
      <c r="A92" s="322" t="s">
        <v>472</v>
      </c>
      <c r="B92" s="321">
        <v>506000</v>
      </c>
    </row>
    <row r="93" spans="1:2" ht="13.8" customHeight="1">
      <c r="A93" s="322" t="s">
        <v>454</v>
      </c>
      <c r="B93" s="321">
        <v>584950</v>
      </c>
    </row>
    <row r="94" spans="1:2">
      <c r="A94" s="322" t="s">
        <v>423</v>
      </c>
      <c r="B94" s="321">
        <v>125997</v>
      </c>
    </row>
    <row r="95" spans="1:2">
      <c r="A95" s="322" t="s">
        <v>473</v>
      </c>
      <c r="B95" s="321">
        <v>560000</v>
      </c>
    </row>
    <row r="96" spans="1:2">
      <c r="A96" s="322" t="s">
        <v>474</v>
      </c>
      <c r="B96" s="321">
        <v>128844</v>
      </c>
    </row>
    <row r="97" spans="1:2">
      <c r="A97" s="322" t="s">
        <v>458</v>
      </c>
      <c r="B97" s="321">
        <v>60540</v>
      </c>
    </row>
    <row r="98" spans="1:2">
      <c r="A98" s="322" t="s">
        <v>475</v>
      </c>
      <c r="B98" s="321">
        <v>534194</v>
      </c>
    </row>
    <row r="99" spans="1:2">
      <c r="A99" s="322" t="s">
        <v>476</v>
      </c>
      <c r="B99" s="321">
        <v>15875</v>
      </c>
    </row>
    <row r="100" spans="1:2" ht="15" customHeight="1">
      <c r="A100" s="322" t="s">
        <v>477</v>
      </c>
      <c r="B100" s="321">
        <v>279990</v>
      </c>
    </row>
    <row r="101" spans="1:2">
      <c r="A101" s="322" t="s">
        <v>478</v>
      </c>
      <c r="B101" s="321">
        <v>100000</v>
      </c>
    </row>
    <row r="102" spans="1:2">
      <c r="A102" s="322" t="s">
        <v>479</v>
      </c>
      <c r="B102" s="321">
        <v>903376</v>
      </c>
    </row>
    <row r="103" spans="1:2">
      <c r="A103" s="322" t="s">
        <v>440</v>
      </c>
      <c r="B103" s="321">
        <v>43000</v>
      </c>
    </row>
    <row r="104" spans="1:2">
      <c r="A104" s="322" t="s">
        <v>480</v>
      </c>
      <c r="B104" s="321">
        <v>251460</v>
      </c>
    </row>
    <row r="105" spans="1:2" ht="13.8" customHeight="1">
      <c r="A105" s="322" t="s">
        <v>481</v>
      </c>
      <c r="B105" s="321">
        <v>938773</v>
      </c>
    </row>
    <row r="106" spans="1:2" ht="14.4" customHeight="1">
      <c r="A106" s="322" t="s">
        <v>437</v>
      </c>
      <c r="B106" s="321">
        <v>647700</v>
      </c>
    </row>
    <row r="107" spans="1:2">
      <c r="A107" s="322" t="s">
        <v>482</v>
      </c>
      <c r="B107" s="321">
        <v>287000</v>
      </c>
    </row>
    <row r="108" spans="1:2" ht="15" customHeight="1">
      <c r="A108" s="340" t="s">
        <v>454</v>
      </c>
      <c r="B108" s="341">
        <v>221350</v>
      </c>
    </row>
    <row r="109" spans="1:2" ht="16.2" customHeight="1">
      <c r="A109" s="323" t="s">
        <v>113</v>
      </c>
      <c r="B109" s="324">
        <f>SUM(B38:B108)</f>
        <v>17809620</v>
      </c>
    </row>
    <row r="110" spans="1:2" ht="9.6" customHeight="1">
      <c r="A110" s="317"/>
      <c r="B110" s="320"/>
    </row>
    <row r="111" spans="1:2" ht="14.4">
      <c r="A111" s="325" t="s">
        <v>281</v>
      </c>
      <c r="B111" s="320"/>
    </row>
    <row r="112" spans="1:2">
      <c r="A112" s="317" t="s">
        <v>659</v>
      </c>
      <c r="B112" s="320">
        <v>1029354</v>
      </c>
    </row>
    <row r="113" spans="1:2">
      <c r="A113" s="317" t="s">
        <v>483</v>
      </c>
      <c r="B113" s="320">
        <v>1192700</v>
      </c>
    </row>
    <row r="114" spans="1:2" ht="15.6" customHeight="1">
      <c r="A114" s="323" t="s">
        <v>113</v>
      </c>
      <c r="B114" s="324">
        <f>SUM(B112:B113)</f>
        <v>2222054</v>
      </c>
    </row>
    <row r="115" spans="1:2" ht="8.4" customHeight="1">
      <c r="A115" s="326"/>
      <c r="B115" s="326"/>
    </row>
    <row r="116" spans="1:2">
      <c r="A116" s="311" t="s">
        <v>114</v>
      </c>
      <c r="B116" s="316"/>
    </row>
    <row r="117" spans="1:2">
      <c r="A117" s="310" t="s">
        <v>484</v>
      </c>
      <c r="B117" s="321">
        <v>25990</v>
      </c>
    </row>
    <row r="118" spans="1:2">
      <c r="A118" s="310" t="s">
        <v>485</v>
      </c>
      <c r="B118" s="321">
        <v>5510574</v>
      </c>
    </row>
    <row r="119" spans="1:2">
      <c r="A119" s="310" t="s">
        <v>486</v>
      </c>
      <c r="B119" s="321">
        <v>42506</v>
      </c>
    </row>
    <row r="120" spans="1:2">
      <c r="A120" s="310" t="s">
        <v>487</v>
      </c>
      <c r="B120" s="321">
        <v>47625</v>
      </c>
    </row>
    <row r="121" spans="1:2">
      <c r="A121" s="310" t="s">
        <v>460</v>
      </c>
      <c r="B121" s="321">
        <v>272740</v>
      </c>
    </row>
    <row r="122" spans="1:2">
      <c r="A122" s="310" t="s">
        <v>488</v>
      </c>
      <c r="B122" s="321">
        <v>124555</v>
      </c>
    </row>
    <row r="123" spans="1:2">
      <c r="A123" s="310" t="s">
        <v>489</v>
      </c>
      <c r="B123" s="321">
        <v>74999</v>
      </c>
    </row>
    <row r="124" spans="1:2">
      <c r="A124" s="310" t="s">
        <v>461</v>
      </c>
      <c r="B124" s="321">
        <v>125980</v>
      </c>
    </row>
    <row r="125" spans="1:2">
      <c r="A125" s="310" t="s">
        <v>490</v>
      </c>
      <c r="B125" s="321">
        <v>437700</v>
      </c>
    </row>
    <row r="126" spans="1:2">
      <c r="A126" s="310" t="s">
        <v>491</v>
      </c>
      <c r="B126" s="321">
        <v>27000</v>
      </c>
    </row>
    <row r="127" spans="1:2">
      <c r="A127" s="310" t="s">
        <v>423</v>
      </c>
      <c r="B127" s="321">
        <v>172170</v>
      </c>
    </row>
    <row r="128" spans="1:2">
      <c r="A128" s="338" t="s">
        <v>492</v>
      </c>
      <c r="B128" s="341">
        <v>123698</v>
      </c>
    </row>
    <row r="129" spans="1:2" ht="14.4">
      <c r="A129" s="323" t="s">
        <v>113</v>
      </c>
      <c r="B129" s="324">
        <f>SUM(B117:B128)</f>
        <v>6985537</v>
      </c>
    </row>
    <row r="130" spans="1:2" ht="9.6" customHeight="1">
      <c r="A130" s="323"/>
      <c r="B130" s="324"/>
    </row>
    <row r="131" spans="1:2" ht="14.4">
      <c r="A131" s="323" t="s">
        <v>281</v>
      </c>
      <c r="B131" s="324"/>
    </row>
    <row r="132" spans="1:2">
      <c r="A132" s="315" t="s">
        <v>493</v>
      </c>
      <c r="B132" s="316">
        <v>4719921</v>
      </c>
    </row>
    <row r="133" spans="1:2" ht="14.4">
      <c r="A133" s="323" t="s">
        <v>113</v>
      </c>
      <c r="B133" s="324">
        <f>SUM(B132)</f>
        <v>4719921</v>
      </c>
    </row>
    <row r="134" spans="1:2" ht="12" customHeight="1">
      <c r="A134" s="323"/>
      <c r="B134" s="324"/>
    </row>
    <row r="135" spans="1:2" ht="14.4">
      <c r="A135" s="327" t="s">
        <v>343</v>
      </c>
      <c r="B135" s="324"/>
    </row>
    <row r="136" spans="1:2" ht="14.4">
      <c r="A136" s="323" t="s">
        <v>280</v>
      </c>
      <c r="B136" s="324"/>
    </row>
    <row r="137" spans="1:2">
      <c r="A137" s="310" t="s">
        <v>494</v>
      </c>
      <c r="B137" s="312">
        <v>1098540</v>
      </c>
    </row>
    <row r="138" spans="1:2">
      <c r="A138" s="310" t="s">
        <v>344</v>
      </c>
      <c r="B138" s="312">
        <v>159997</v>
      </c>
    </row>
    <row r="139" spans="1:2">
      <c r="A139" s="310" t="s">
        <v>435</v>
      </c>
      <c r="B139" s="312">
        <v>1339065</v>
      </c>
    </row>
    <row r="140" spans="1:2">
      <c r="A140" s="310" t="s">
        <v>495</v>
      </c>
      <c r="B140" s="312">
        <v>140000</v>
      </c>
    </row>
    <row r="141" spans="1:2">
      <c r="A141" s="310" t="s">
        <v>496</v>
      </c>
      <c r="B141" s="312">
        <v>6250</v>
      </c>
    </row>
    <row r="142" spans="1:2">
      <c r="A142" s="310" t="s">
        <v>497</v>
      </c>
      <c r="B142" s="312">
        <v>47625</v>
      </c>
    </row>
    <row r="143" spans="1:2">
      <c r="A143" s="310" t="s">
        <v>498</v>
      </c>
      <c r="B143" s="321">
        <v>8500</v>
      </c>
    </row>
    <row r="144" spans="1:2">
      <c r="A144" s="310" t="s">
        <v>495</v>
      </c>
      <c r="B144" s="312">
        <v>80000</v>
      </c>
    </row>
    <row r="145" spans="1:2">
      <c r="A145" s="338" t="s">
        <v>499</v>
      </c>
      <c r="B145" s="339">
        <v>2612165</v>
      </c>
    </row>
    <row r="146" spans="1:2" ht="15" customHeight="1">
      <c r="A146" s="323" t="s">
        <v>283</v>
      </c>
      <c r="B146" s="324">
        <f>SUM(B137:B145)</f>
        <v>5492142</v>
      </c>
    </row>
    <row r="147" spans="1:2" ht="9.6" customHeight="1">
      <c r="A147" s="317"/>
      <c r="B147" s="318"/>
    </row>
    <row r="148" spans="1:2" ht="14.4">
      <c r="A148" s="325" t="s">
        <v>281</v>
      </c>
      <c r="B148" s="318"/>
    </row>
    <row r="149" spans="1:2">
      <c r="A149" s="317" t="s">
        <v>500</v>
      </c>
      <c r="B149" s="320">
        <v>3918090</v>
      </c>
    </row>
    <row r="150" spans="1:2">
      <c r="A150" s="317" t="s">
        <v>501</v>
      </c>
      <c r="B150" s="320">
        <v>2332529</v>
      </c>
    </row>
    <row r="151" spans="1:2">
      <c r="A151" s="317" t="s">
        <v>502</v>
      </c>
      <c r="B151" s="320">
        <v>22275473</v>
      </c>
    </row>
    <row r="152" spans="1:2" ht="14.4">
      <c r="A152" s="323" t="s">
        <v>334</v>
      </c>
      <c r="B152" s="324">
        <f>SUM(B149:B151)</f>
        <v>28526092</v>
      </c>
    </row>
    <row r="153" spans="1:2" ht="13.2" customHeight="1">
      <c r="A153" s="325"/>
      <c r="B153" s="328"/>
    </row>
    <row r="154" spans="1:2" ht="14.4">
      <c r="A154" s="329" t="s">
        <v>243</v>
      </c>
      <c r="B154" s="328"/>
    </row>
    <row r="155" spans="1:2">
      <c r="A155" s="330" t="s">
        <v>345</v>
      </c>
      <c r="B155" s="331">
        <v>3754000</v>
      </c>
    </row>
    <row r="156" spans="1:2" ht="19.2" customHeight="1">
      <c r="A156" s="323" t="s">
        <v>113</v>
      </c>
      <c r="B156" s="324">
        <f>SUM(B155)</f>
        <v>3754000</v>
      </c>
    </row>
    <row r="157" spans="1:2" ht="14.4">
      <c r="A157" s="323"/>
      <c r="B157" s="324"/>
    </row>
    <row r="158" spans="1:2" s="332" customFormat="1">
      <c r="A158" s="311" t="s">
        <v>291</v>
      </c>
      <c r="B158" s="312"/>
    </row>
    <row r="159" spans="1:2" s="332" customFormat="1">
      <c r="A159" s="310" t="s">
        <v>348</v>
      </c>
      <c r="B159" s="312">
        <v>2329825</v>
      </c>
    </row>
    <row r="160" spans="1:2" s="332" customFormat="1">
      <c r="A160" s="310" t="s">
        <v>349</v>
      </c>
      <c r="B160" s="312">
        <v>200000</v>
      </c>
    </row>
    <row r="161" spans="1:2" s="332" customFormat="1">
      <c r="A161" s="310" t="s">
        <v>350</v>
      </c>
      <c r="B161" s="312">
        <v>97000</v>
      </c>
    </row>
    <row r="162" spans="1:2" s="332" customFormat="1">
      <c r="A162" s="310" t="s">
        <v>351</v>
      </c>
      <c r="B162" s="312">
        <v>180000</v>
      </c>
    </row>
    <row r="163" spans="1:2" s="332" customFormat="1">
      <c r="A163" s="310" t="s">
        <v>352</v>
      </c>
      <c r="B163" s="312">
        <v>276800</v>
      </c>
    </row>
    <row r="164" spans="1:2" s="332" customFormat="1" ht="16.8" customHeight="1">
      <c r="A164" s="313" t="s">
        <v>353</v>
      </c>
      <c r="B164" s="333">
        <f>SUM(B159:B163)</f>
        <v>3083625</v>
      </c>
    </row>
    <row r="165" spans="1:2" s="332" customFormat="1" ht="10.199999999999999" customHeight="1">
      <c r="A165" s="310"/>
      <c r="B165" s="312"/>
    </row>
    <row r="166" spans="1:2" s="332" customFormat="1" ht="13.8" customHeight="1">
      <c r="A166" s="310" t="s">
        <v>356</v>
      </c>
      <c r="B166" s="312"/>
    </row>
    <row r="167" spans="1:2" s="332" customFormat="1">
      <c r="A167" s="310" t="s">
        <v>503</v>
      </c>
      <c r="B167" s="312">
        <v>29360105</v>
      </c>
    </row>
    <row r="168" spans="1:2" s="332" customFormat="1">
      <c r="A168" s="310" t="s">
        <v>354</v>
      </c>
      <c r="B168" s="312">
        <v>282000</v>
      </c>
    </row>
    <row r="169" spans="1:2" s="332" customFormat="1">
      <c r="A169" s="338" t="s">
        <v>355</v>
      </c>
      <c r="B169" s="339">
        <v>1496000</v>
      </c>
    </row>
    <row r="170" spans="1:2" s="332" customFormat="1" ht="13.8" customHeight="1">
      <c r="A170" s="313" t="s">
        <v>113</v>
      </c>
      <c r="B170" s="333">
        <f>SUM(B167:B169)</f>
        <v>31138105</v>
      </c>
    </row>
    <row r="171" spans="1:2" ht="16.8" customHeight="1">
      <c r="A171" s="315"/>
      <c r="B171" s="352"/>
    </row>
    <row r="172" spans="1:2">
      <c r="A172" s="311" t="s">
        <v>292</v>
      </c>
      <c r="B172" s="310"/>
    </row>
    <row r="173" spans="1:2">
      <c r="A173" s="310" t="s">
        <v>358</v>
      </c>
      <c r="B173" s="312">
        <v>109000</v>
      </c>
    </row>
    <row r="174" spans="1:2" ht="13.8" customHeight="1">
      <c r="A174" s="310" t="s">
        <v>359</v>
      </c>
      <c r="B174" s="312">
        <v>270891</v>
      </c>
    </row>
    <row r="175" spans="1:2" ht="13.8" customHeight="1">
      <c r="A175" s="310" t="s">
        <v>360</v>
      </c>
      <c r="B175" s="312">
        <v>1547100</v>
      </c>
    </row>
    <row r="176" spans="1:2" ht="14.4" customHeight="1">
      <c r="A176" s="310" t="s">
        <v>361</v>
      </c>
      <c r="B176" s="312">
        <v>4617860</v>
      </c>
    </row>
    <row r="177" spans="1:2" ht="12.6" customHeight="1">
      <c r="A177" s="310" t="s">
        <v>362</v>
      </c>
      <c r="B177" s="312">
        <v>8566524</v>
      </c>
    </row>
    <row r="178" spans="1:2" ht="15" customHeight="1">
      <c r="A178" s="310" t="s">
        <v>363</v>
      </c>
      <c r="B178" s="312">
        <v>790690</v>
      </c>
    </row>
    <row r="179" spans="1:2" ht="15" customHeight="1">
      <c r="A179" s="310" t="s">
        <v>364</v>
      </c>
      <c r="B179" s="312">
        <v>300000</v>
      </c>
    </row>
    <row r="180" spans="1:2" ht="14.4" customHeight="1">
      <c r="A180" s="310" t="s">
        <v>365</v>
      </c>
      <c r="B180" s="312">
        <v>188520</v>
      </c>
    </row>
    <row r="181" spans="1:2">
      <c r="A181" s="310" t="s">
        <v>366</v>
      </c>
      <c r="B181" s="312">
        <v>310000</v>
      </c>
    </row>
    <row r="182" spans="1:2">
      <c r="A182" s="310" t="s">
        <v>367</v>
      </c>
      <c r="B182" s="312">
        <v>125800</v>
      </c>
    </row>
    <row r="183" spans="1:2">
      <c r="A183" s="310" t="s">
        <v>368</v>
      </c>
      <c r="B183" s="312">
        <v>310000</v>
      </c>
    </row>
    <row r="184" spans="1:2">
      <c r="A184" s="338" t="s">
        <v>390</v>
      </c>
      <c r="B184" s="339">
        <v>136990</v>
      </c>
    </row>
    <row r="185" spans="1:2" ht="14.4">
      <c r="A185" s="313" t="s">
        <v>113</v>
      </c>
      <c r="B185" s="333">
        <f>SUM(B173:B184)</f>
        <v>17273375</v>
      </c>
    </row>
    <row r="186" spans="1:2" ht="10.199999999999999" customHeight="1">
      <c r="A186" s="326"/>
      <c r="B186" s="326"/>
    </row>
    <row r="187" spans="1:2">
      <c r="A187" s="311" t="s">
        <v>104</v>
      </c>
      <c r="B187" s="316"/>
    </row>
    <row r="188" spans="1:2">
      <c r="A188" s="310" t="s">
        <v>370</v>
      </c>
      <c r="B188" s="312">
        <v>1905000</v>
      </c>
    </row>
    <row r="189" spans="1:2">
      <c r="A189" s="310" t="s">
        <v>377</v>
      </c>
      <c r="B189" s="312">
        <v>46765559</v>
      </c>
    </row>
    <row r="190" spans="1:2">
      <c r="A190" s="310" t="s">
        <v>378</v>
      </c>
      <c r="B190" s="312">
        <v>2311400</v>
      </c>
    </row>
    <row r="191" spans="1:2">
      <c r="A191" s="310" t="s">
        <v>379</v>
      </c>
      <c r="B191" s="312">
        <v>698500</v>
      </c>
    </row>
    <row r="192" spans="1:2">
      <c r="A192" s="334" t="s">
        <v>380</v>
      </c>
      <c r="B192" s="312">
        <v>400000</v>
      </c>
    </row>
    <row r="193" spans="1:2">
      <c r="A193" s="310" t="s">
        <v>391</v>
      </c>
      <c r="B193" s="312">
        <v>16944150</v>
      </c>
    </row>
    <row r="194" spans="1:2">
      <c r="A194" s="310" t="s">
        <v>381</v>
      </c>
      <c r="B194" s="312">
        <v>2291232</v>
      </c>
    </row>
    <row r="195" spans="1:2">
      <c r="A195" s="310" t="s">
        <v>504</v>
      </c>
      <c r="B195" s="312">
        <v>680300</v>
      </c>
    </row>
    <row r="196" spans="1:2">
      <c r="A196" s="310" t="s">
        <v>661</v>
      </c>
      <c r="B196" s="312">
        <v>2819400</v>
      </c>
    </row>
    <row r="197" spans="1:2">
      <c r="A197" s="310" t="s">
        <v>371</v>
      </c>
      <c r="B197" s="312">
        <v>17374000</v>
      </c>
    </row>
    <row r="198" spans="1:2">
      <c r="A198" s="334" t="s">
        <v>393</v>
      </c>
      <c r="B198" s="312">
        <v>2717400</v>
      </c>
    </row>
    <row r="199" spans="1:2">
      <c r="A199" s="310" t="s">
        <v>394</v>
      </c>
      <c r="B199" s="312">
        <v>73897878</v>
      </c>
    </row>
    <row r="200" spans="1:2">
      <c r="A200" s="310" t="s">
        <v>662</v>
      </c>
      <c r="B200" s="312">
        <v>2425700</v>
      </c>
    </row>
    <row r="201" spans="1:2">
      <c r="A201" s="310" t="s">
        <v>372</v>
      </c>
      <c r="B201" s="312">
        <v>1917700</v>
      </c>
    </row>
    <row r="202" spans="1:2">
      <c r="A202" s="310" t="s">
        <v>382</v>
      </c>
      <c r="B202" s="312">
        <v>1771650</v>
      </c>
    </row>
    <row r="203" spans="1:2">
      <c r="A203" s="310" t="s">
        <v>373</v>
      </c>
      <c r="B203" s="312">
        <v>4222357</v>
      </c>
    </row>
    <row r="204" spans="1:2">
      <c r="A204" s="310" t="s">
        <v>505</v>
      </c>
      <c r="B204" s="312">
        <v>317500</v>
      </c>
    </row>
    <row r="205" spans="1:2" ht="15.6" customHeight="1">
      <c r="A205" s="335" t="s">
        <v>506</v>
      </c>
      <c r="B205" s="312">
        <v>317500</v>
      </c>
    </row>
    <row r="206" spans="1:2">
      <c r="A206" s="334" t="s">
        <v>383</v>
      </c>
      <c r="B206" s="312">
        <v>330200</v>
      </c>
    </row>
    <row r="207" spans="1:2">
      <c r="A207" s="310" t="s">
        <v>663</v>
      </c>
      <c r="B207" s="312">
        <v>30302200</v>
      </c>
    </row>
    <row r="208" spans="1:2">
      <c r="A208" s="334" t="s">
        <v>392</v>
      </c>
      <c r="B208" s="312">
        <v>1117600</v>
      </c>
    </row>
    <row r="209" spans="1:2">
      <c r="A209" s="312" t="s">
        <v>664</v>
      </c>
      <c r="B209" s="312">
        <v>1714500</v>
      </c>
    </row>
    <row r="210" spans="1:2">
      <c r="A210" s="334" t="s">
        <v>374</v>
      </c>
      <c r="B210" s="312">
        <v>239990</v>
      </c>
    </row>
    <row r="211" spans="1:2">
      <c r="A211" s="310" t="s">
        <v>375</v>
      </c>
      <c r="B211" s="312">
        <v>356445</v>
      </c>
    </row>
    <row r="212" spans="1:2">
      <c r="A212" s="336" t="s">
        <v>376</v>
      </c>
      <c r="B212" s="312">
        <v>164973</v>
      </c>
    </row>
    <row r="213" spans="1:2" ht="15" customHeight="1">
      <c r="A213" s="310" t="s">
        <v>507</v>
      </c>
      <c r="B213" s="345">
        <v>1905000</v>
      </c>
    </row>
    <row r="214" spans="1:2" ht="15.6">
      <c r="A214" s="310" t="s">
        <v>397</v>
      </c>
      <c r="B214" s="345">
        <v>1959571</v>
      </c>
    </row>
    <row r="215" spans="1:2" ht="13.8" customHeight="1">
      <c r="A215" s="310" t="s">
        <v>508</v>
      </c>
      <c r="B215" s="345">
        <v>2021383</v>
      </c>
    </row>
    <row r="216" spans="1:2" ht="15.6">
      <c r="A216" s="310" t="s">
        <v>670</v>
      </c>
      <c r="B216" s="345">
        <v>9239998</v>
      </c>
    </row>
    <row r="217" spans="1:2" ht="15.6">
      <c r="A217" s="310" t="s">
        <v>398</v>
      </c>
      <c r="B217" s="345">
        <v>5064125</v>
      </c>
    </row>
    <row r="218" spans="1:2" ht="15.6">
      <c r="A218" s="310" t="s">
        <v>399</v>
      </c>
      <c r="B218" s="345">
        <v>473710</v>
      </c>
    </row>
    <row r="219" spans="1:2" ht="15.6">
      <c r="A219" s="310" t="s">
        <v>665</v>
      </c>
      <c r="B219" s="345">
        <v>781177</v>
      </c>
    </row>
    <row r="220" spans="1:2" ht="15.6">
      <c r="A220" s="310" t="s">
        <v>666</v>
      </c>
      <c r="B220" s="345">
        <v>203200</v>
      </c>
    </row>
    <row r="221" spans="1:2" ht="15.6">
      <c r="A221" s="310" t="s">
        <v>667</v>
      </c>
      <c r="B221" s="345">
        <v>203200</v>
      </c>
    </row>
    <row r="222" spans="1:2" ht="15.6">
      <c r="A222" s="310" t="s">
        <v>400</v>
      </c>
      <c r="B222" s="345">
        <v>1378268</v>
      </c>
    </row>
    <row r="223" spans="1:2" ht="14.4" customHeight="1">
      <c r="A223" s="310" t="s">
        <v>401</v>
      </c>
      <c r="B223" s="345">
        <v>381000</v>
      </c>
    </row>
    <row r="224" spans="1:2" ht="13.8" customHeight="1">
      <c r="A224" s="310" t="s">
        <v>402</v>
      </c>
      <c r="B224" s="345">
        <v>390144</v>
      </c>
    </row>
    <row r="225" spans="1:2" ht="15.6">
      <c r="A225" s="310" t="s">
        <v>509</v>
      </c>
      <c r="B225" s="345">
        <v>379730</v>
      </c>
    </row>
    <row r="226" spans="1:2" ht="15.6" customHeight="1">
      <c r="A226" s="310" t="s">
        <v>403</v>
      </c>
      <c r="B226" s="345">
        <v>732790</v>
      </c>
    </row>
    <row r="227" spans="1:2" ht="14.4" customHeight="1">
      <c r="A227" s="310" t="s">
        <v>404</v>
      </c>
      <c r="B227" s="345">
        <v>2857500</v>
      </c>
    </row>
    <row r="228" spans="1:2" ht="14.4" customHeight="1">
      <c r="A228" s="310" t="s">
        <v>405</v>
      </c>
      <c r="B228" s="345">
        <v>2698613</v>
      </c>
    </row>
    <row r="229" spans="1:2" ht="15.6">
      <c r="A229" s="322" t="s">
        <v>406</v>
      </c>
      <c r="B229" s="346">
        <v>2514600</v>
      </c>
    </row>
    <row r="230" spans="1:2" ht="15.6">
      <c r="A230" s="310" t="s">
        <v>668</v>
      </c>
      <c r="B230" s="345">
        <v>1905000</v>
      </c>
    </row>
    <row r="231" spans="1:2" ht="13.8" customHeight="1">
      <c r="A231" s="310" t="s">
        <v>510</v>
      </c>
      <c r="B231" s="345">
        <v>317500</v>
      </c>
    </row>
    <row r="232" spans="1:2" ht="15" customHeight="1">
      <c r="A232" s="310" t="s">
        <v>511</v>
      </c>
      <c r="B232" s="345">
        <v>1143000</v>
      </c>
    </row>
    <row r="233" spans="1:2" ht="13.2" customHeight="1">
      <c r="A233" s="310" t="s">
        <v>512</v>
      </c>
      <c r="B233" s="345">
        <v>881771</v>
      </c>
    </row>
    <row r="234" spans="1:2" ht="15.6">
      <c r="A234" s="310" t="s">
        <v>407</v>
      </c>
      <c r="B234" s="345">
        <v>299052</v>
      </c>
    </row>
    <row r="235" spans="1:2" ht="15.6">
      <c r="A235" s="310" t="s">
        <v>408</v>
      </c>
      <c r="B235" s="345">
        <v>4540240</v>
      </c>
    </row>
    <row r="236" spans="1:2" ht="15.6" customHeight="1">
      <c r="A236" s="335" t="s">
        <v>513</v>
      </c>
      <c r="B236" s="345">
        <v>1200150</v>
      </c>
    </row>
    <row r="237" spans="1:2" ht="13.8" customHeight="1">
      <c r="A237" s="310" t="s">
        <v>409</v>
      </c>
      <c r="B237" s="345">
        <v>499110</v>
      </c>
    </row>
    <row r="238" spans="1:2" ht="14.4" customHeight="1">
      <c r="A238" s="310" t="s">
        <v>514</v>
      </c>
      <c r="B238" s="345">
        <v>2610629</v>
      </c>
    </row>
    <row r="239" spans="1:2" ht="13.8" customHeight="1">
      <c r="A239" s="310" t="s">
        <v>515</v>
      </c>
      <c r="B239" s="345">
        <v>11861324</v>
      </c>
    </row>
    <row r="240" spans="1:2" ht="14.4" customHeight="1">
      <c r="A240" s="310" t="s">
        <v>660</v>
      </c>
      <c r="B240" s="345">
        <v>20112736</v>
      </c>
    </row>
    <row r="241" spans="1:2" ht="13.8" customHeight="1">
      <c r="A241" s="310" t="s">
        <v>516</v>
      </c>
      <c r="B241" s="345">
        <v>292100</v>
      </c>
    </row>
    <row r="242" spans="1:2" ht="15.6">
      <c r="A242" s="310" t="s">
        <v>517</v>
      </c>
      <c r="B242" s="345">
        <v>18131917</v>
      </c>
    </row>
    <row r="243" spans="1:2" ht="15" customHeight="1">
      <c r="A243" s="350" t="s">
        <v>417</v>
      </c>
      <c r="B243" s="345">
        <v>3189900</v>
      </c>
    </row>
    <row r="244" spans="1:2" ht="14.4" customHeight="1">
      <c r="A244" s="310" t="s">
        <v>669</v>
      </c>
      <c r="B244" s="345">
        <v>850947</v>
      </c>
    </row>
    <row r="245" spans="1:2" ht="15.6">
      <c r="A245" s="310" t="s">
        <v>410</v>
      </c>
      <c r="B245" s="345">
        <v>1206506</v>
      </c>
    </row>
    <row r="246" spans="1:2" ht="15.6">
      <c r="A246" s="310" t="s">
        <v>518</v>
      </c>
      <c r="B246" s="345">
        <v>1587500</v>
      </c>
    </row>
    <row r="247" spans="1:2" ht="14.4" customHeight="1">
      <c r="A247" s="310" t="s">
        <v>411</v>
      </c>
      <c r="B247" s="345">
        <v>63500</v>
      </c>
    </row>
    <row r="248" spans="1:2" ht="13.8" customHeight="1">
      <c r="A248" s="310" t="s">
        <v>519</v>
      </c>
      <c r="B248" s="345">
        <v>100000</v>
      </c>
    </row>
    <row r="249" spans="1:2" ht="13.2" customHeight="1">
      <c r="A249" s="310" t="s">
        <v>520</v>
      </c>
      <c r="B249" s="345">
        <v>825500</v>
      </c>
    </row>
    <row r="250" spans="1:2" ht="13.2" customHeight="1">
      <c r="A250" s="310" t="s">
        <v>412</v>
      </c>
      <c r="B250" s="345">
        <v>1244600</v>
      </c>
    </row>
    <row r="251" spans="1:2" ht="14.4" customHeight="1">
      <c r="A251" s="310" t="s">
        <v>521</v>
      </c>
      <c r="B251" s="345">
        <v>1016000</v>
      </c>
    </row>
    <row r="252" spans="1:2" ht="14.4" customHeight="1">
      <c r="A252" s="310" t="s">
        <v>522</v>
      </c>
      <c r="B252" s="345">
        <v>50000</v>
      </c>
    </row>
    <row r="253" spans="1:2" ht="13.2" customHeight="1">
      <c r="A253" s="310" t="s">
        <v>523</v>
      </c>
      <c r="B253" s="345">
        <v>393700</v>
      </c>
    </row>
    <row r="254" spans="1:2" ht="14.4" customHeight="1">
      <c r="A254" s="310" t="s">
        <v>413</v>
      </c>
      <c r="B254" s="345">
        <v>186055</v>
      </c>
    </row>
    <row r="255" spans="1:2" ht="13.2" customHeight="1">
      <c r="A255" s="310" t="s">
        <v>524</v>
      </c>
      <c r="B255" s="345">
        <v>4335249</v>
      </c>
    </row>
    <row r="256" spans="1:2" ht="13.8" customHeight="1">
      <c r="A256" s="310" t="s">
        <v>525</v>
      </c>
      <c r="B256" s="345">
        <v>767000</v>
      </c>
    </row>
    <row r="257" spans="1:2" ht="14.4" customHeight="1">
      <c r="A257" s="310" t="s">
        <v>526</v>
      </c>
      <c r="B257" s="345">
        <v>215900</v>
      </c>
    </row>
    <row r="258" spans="1:2" ht="15.6">
      <c r="A258" s="350" t="s">
        <v>528</v>
      </c>
      <c r="B258" s="345">
        <v>4411153</v>
      </c>
    </row>
    <row r="259" spans="1:2" ht="15.6">
      <c r="A259" s="351" t="s">
        <v>529</v>
      </c>
      <c r="B259" s="346">
        <v>3904296</v>
      </c>
    </row>
    <row r="260" spans="1:2" ht="14.4" customHeight="1">
      <c r="A260" s="351" t="s">
        <v>527</v>
      </c>
      <c r="B260" s="346">
        <v>4593068</v>
      </c>
    </row>
    <row r="261" spans="1:2" ht="14.4" customHeight="1">
      <c r="A261" s="310" t="s">
        <v>414</v>
      </c>
      <c r="B261" s="345">
        <v>11912506</v>
      </c>
    </row>
    <row r="262" spans="1:2" ht="14.4" customHeight="1">
      <c r="A262" s="310" t="s">
        <v>530</v>
      </c>
      <c r="B262" s="345">
        <v>2831558</v>
      </c>
    </row>
    <row r="263" spans="1:2" ht="14.4" customHeight="1">
      <c r="A263" s="310" t="s">
        <v>415</v>
      </c>
      <c r="B263" s="347">
        <v>36504000</v>
      </c>
    </row>
    <row r="264" spans="1:2" ht="13.2" customHeight="1">
      <c r="A264" s="310" t="s">
        <v>532</v>
      </c>
      <c r="B264" s="347">
        <v>8850000</v>
      </c>
    </row>
    <row r="265" spans="1:2" ht="13.8" customHeight="1">
      <c r="A265" s="310" t="s">
        <v>531</v>
      </c>
      <c r="B265" s="346">
        <v>1860271</v>
      </c>
    </row>
    <row r="266" spans="1:2" ht="13.2" customHeight="1">
      <c r="A266" s="322" t="s">
        <v>416</v>
      </c>
      <c r="B266" s="346">
        <v>576675</v>
      </c>
    </row>
    <row r="267" spans="1:2" ht="13.8" customHeight="1">
      <c r="A267" s="322" t="s">
        <v>533</v>
      </c>
      <c r="B267" s="346">
        <v>14840260</v>
      </c>
    </row>
    <row r="268" spans="1:2" ht="15" customHeight="1">
      <c r="A268" s="323" t="s">
        <v>113</v>
      </c>
      <c r="B268" s="324">
        <f>SUM(B188:B267)</f>
        <v>417297816</v>
      </c>
    </row>
    <row r="269" spans="1:2" ht="11.4" customHeight="1">
      <c r="A269" s="326"/>
      <c r="B269" s="326"/>
    </row>
    <row r="270" spans="1:2">
      <c r="A270" s="337" t="s">
        <v>335</v>
      </c>
      <c r="B270" s="316"/>
    </row>
    <row r="271" spans="1:2">
      <c r="A271" s="317" t="s">
        <v>282</v>
      </c>
      <c r="B271" s="318">
        <v>39990</v>
      </c>
    </row>
    <row r="272" spans="1:2">
      <c r="A272" s="317" t="s">
        <v>395</v>
      </c>
      <c r="B272" s="318">
        <v>187008</v>
      </c>
    </row>
    <row r="273" spans="1:2">
      <c r="A273" s="317" t="s">
        <v>384</v>
      </c>
      <c r="B273" s="318">
        <v>3015812</v>
      </c>
    </row>
    <row r="274" spans="1:2">
      <c r="A274" s="317" t="s">
        <v>385</v>
      </c>
      <c r="B274" s="318">
        <v>578525</v>
      </c>
    </row>
    <row r="275" spans="1:2">
      <c r="A275" s="317" t="s">
        <v>282</v>
      </c>
      <c r="B275" s="318">
        <v>55980</v>
      </c>
    </row>
    <row r="276" spans="1:2">
      <c r="A276" s="317" t="s">
        <v>386</v>
      </c>
      <c r="B276" s="318">
        <v>69990</v>
      </c>
    </row>
    <row r="277" spans="1:2">
      <c r="A277" s="317" t="s">
        <v>387</v>
      </c>
      <c r="B277" s="318">
        <v>151980</v>
      </c>
    </row>
    <row r="278" spans="1:2">
      <c r="A278" s="317" t="s">
        <v>388</v>
      </c>
      <c r="B278" s="318">
        <v>278990</v>
      </c>
    </row>
    <row r="279" spans="1:2">
      <c r="A279" s="317" t="s">
        <v>389</v>
      </c>
      <c r="B279" s="318">
        <v>84970</v>
      </c>
    </row>
    <row r="280" spans="1:2" ht="14.4" customHeight="1" thickBot="1">
      <c r="A280" s="325" t="s">
        <v>113</v>
      </c>
      <c r="B280" s="328">
        <f>SUM(B271:B279)</f>
        <v>4463245</v>
      </c>
    </row>
    <row r="281" spans="1:2" s="344" customFormat="1" ht="13.2" customHeight="1" thickBot="1">
      <c r="A281" s="342" t="s">
        <v>116</v>
      </c>
      <c r="B281" s="343">
        <f>SUM(B23+B35+B109+B114+B129+B133+B146+B152+B156+B164+B170+B185+B268+B280)</f>
        <v>583995036</v>
      </c>
    </row>
    <row r="282" spans="1:2" ht="12" customHeight="1"/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activeCell="D20" sqref="D20"/>
    </sheetView>
  </sheetViews>
  <sheetFormatPr defaultRowHeight="13.2"/>
  <cols>
    <col min="1" max="1" width="35.6640625" customWidth="1"/>
    <col min="2" max="2" width="19.33203125" customWidth="1"/>
    <col min="3" max="3" width="21.6640625" customWidth="1"/>
  </cols>
  <sheetData>
    <row r="1" spans="1:3" ht="45" customHeight="1">
      <c r="B1" t="s">
        <v>103</v>
      </c>
      <c r="C1" t="s">
        <v>103</v>
      </c>
    </row>
    <row r="2" spans="1:3" ht="13.8">
      <c r="A2" s="106" t="s">
        <v>104</v>
      </c>
      <c r="B2" s="105" t="s">
        <v>103</v>
      </c>
      <c r="C2" s="105" t="s">
        <v>103</v>
      </c>
    </row>
    <row r="3" spans="1:3" ht="19.5" customHeight="1">
      <c r="A3" s="105"/>
      <c r="B3" s="105"/>
      <c r="C3" s="105"/>
    </row>
    <row r="4" spans="1:3">
      <c r="A4" s="105"/>
      <c r="B4" s="105"/>
      <c r="C4" s="105"/>
    </row>
    <row r="5" spans="1:3" ht="13.8">
      <c r="A5" s="107" t="s">
        <v>326</v>
      </c>
      <c r="B5" s="107"/>
      <c r="C5" s="107"/>
    </row>
    <row r="6" spans="1:3" ht="13.8">
      <c r="A6" s="106"/>
      <c r="B6" s="106"/>
      <c r="C6" s="106"/>
    </row>
    <row r="7" spans="1:3" ht="13.8">
      <c r="A7" s="106"/>
      <c r="B7" s="106"/>
      <c r="C7" s="106"/>
    </row>
    <row r="8" spans="1:3" ht="13.8">
      <c r="A8" s="106"/>
      <c r="B8" s="106"/>
      <c r="C8" s="106" t="s">
        <v>190</v>
      </c>
    </row>
    <row r="9" spans="1:3" ht="18" customHeight="1">
      <c r="A9" s="451" t="s">
        <v>105</v>
      </c>
      <c r="B9" s="452"/>
      <c r="C9" s="453"/>
    </row>
    <row r="10" spans="1:3" s="275" customFormat="1" ht="22.8" customHeight="1">
      <c r="A10" s="451" t="s">
        <v>106</v>
      </c>
      <c r="B10" s="452"/>
      <c r="C10" s="453"/>
    </row>
    <row r="11" spans="1:3" ht="20.25" customHeight="1">
      <c r="A11" s="108" t="s">
        <v>107</v>
      </c>
      <c r="B11" s="108"/>
      <c r="C11" s="109">
        <v>888600</v>
      </c>
    </row>
    <row r="12" spans="1:3" ht="17.25" customHeight="1">
      <c r="A12" s="108" t="s">
        <v>108</v>
      </c>
      <c r="B12" s="108"/>
      <c r="C12" s="109">
        <v>276000</v>
      </c>
    </row>
    <row r="13" spans="1:3" ht="17.25" customHeight="1">
      <c r="A13" s="454" t="s">
        <v>109</v>
      </c>
      <c r="B13" s="455"/>
      <c r="C13" s="109">
        <v>36000</v>
      </c>
    </row>
    <row r="14" spans="1:3" ht="13.8">
      <c r="A14" s="117"/>
      <c r="B14" s="110"/>
      <c r="C14" s="116"/>
    </row>
    <row r="15" spans="1:3" ht="19.5" customHeight="1">
      <c r="A15" s="451" t="s">
        <v>110</v>
      </c>
      <c r="B15" s="452"/>
      <c r="C15" s="453"/>
    </row>
    <row r="16" spans="1:3" ht="30.75" customHeight="1">
      <c r="A16" s="111" t="s">
        <v>141</v>
      </c>
      <c r="B16" s="112"/>
      <c r="C16" s="109">
        <v>12119450</v>
      </c>
    </row>
    <row r="17" spans="1:3" ht="34.5" customHeight="1">
      <c r="A17" s="113" t="s">
        <v>144</v>
      </c>
      <c r="B17" s="114" t="s">
        <v>189</v>
      </c>
      <c r="C17" s="115">
        <v>531833</v>
      </c>
    </row>
    <row r="18" spans="1:3" ht="25.8" customHeight="1">
      <c r="A18" s="118" t="s">
        <v>113</v>
      </c>
      <c r="B18" s="119"/>
      <c r="C18" s="120">
        <f>SUM(C11:C17)</f>
        <v>13851883</v>
      </c>
    </row>
    <row r="19" spans="1:3" ht="13.8">
      <c r="A19" s="106"/>
      <c r="B19" s="106"/>
      <c r="C19" s="106"/>
    </row>
    <row r="20" spans="1:3" ht="13.8">
      <c r="A20" s="106"/>
      <c r="B20" s="106"/>
      <c r="C20" s="106"/>
    </row>
  </sheetData>
  <mergeCells count="4">
    <mergeCell ref="A9:C9"/>
    <mergeCell ref="A15:C15"/>
    <mergeCell ref="A10:C10"/>
    <mergeCell ref="A13:B13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27"/>
  <sheetViews>
    <sheetView view="pageLayout" zoomScaleSheetLayoutView="100" workbookViewId="0">
      <selection activeCell="E13" sqref="E12:E13"/>
    </sheetView>
  </sheetViews>
  <sheetFormatPr defaultRowHeight="13.2"/>
  <cols>
    <col min="1" max="1" width="20.6640625" style="61" customWidth="1"/>
    <col min="2" max="2" width="16.5546875" style="61" customWidth="1"/>
    <col min="3" max="3" width="28.33203125" style="61" customWidth="1"/>
    <col min="4" max="4" width="15.44140625" style="61" customWidth="1"/>
    <col min="5" max="5" width="10.6640625" style="61" customWidth="1"/>
    <col min="6" max="7" width="8" style="61" customWidth="1"/>
    <col min="8" max="8" width="10.109375" style="61" customWidth="1"/>
    <col min="9" max="9" width="9.33203125" style="61" customWidth="1"/>
    <col min="10" max="10" width="11.5546875" style="61" customWidth="1"/>
    <col min="11" max="11" width="12.44140625" style="61" customWidth="1"/>
    <col min="12" max="16" width="0" style="61" hidden="1" customWidth="1"/>
    <col min="17" max="257" width="8.88671875" style="61"/>
    <col min="258" max="258" width="20.44140625" style="61" customWidth="1"/>
    <col min="259" max="259" width="17.109375" style="61" customWidth="1"/>
    <col min="260" max="260" width="30" style="61" customWidth="1"/>
    <col min="261" max="261" width="18.6640625" style="61" customWidth="1"/>
    <col min="262" max="263" width="8" style="61" customWidth="1"/>
    <col min="264" max="264" width="10.109375" style="61" customWidth="1"/>
    <col min="265" max="265" width="9.33203125" style="61" customWidth="1"/>
    <col min="266" max="266" width="12.88671875" style="61" customWidth="1"/>
    <col min="267" max="267" width="11.44140625" style="61" customWidth="1"/>
    <col min="268" max="272" width="0" style="61" hidden="1" customWidth="1"/>
    <col min="273" max="513" width="8.88671875" style="61"/>
    <col min="514" max="514" width="20.44140625" style="61" customWidth="1"/>
    <col min="515" max="515" width="17.109375" style="61" customWidth="1"/>
    <col min="516" max="516" width="30" style="61" customWidth="1"/>
    <col min="517" max="517" width="18.6640625" style="61" customWidth="1"/>
    <col min="518" max="519" width="8" style="61" customWidth="1"/>
    <col min="520" max="520" width="10.109375" style="61" customWidth="1"/>
    <col min="521" max="521" width="9.33203125" style="61" customWidth="1"/>
    <col min="522" max="522" width="12.88671875" style="61" customWidth="1"/>
    <col min="523" max="523" width="11.44140625" style="61" customWidth="1"/>
    <col min="524" max="528" width="0" style="61" hidden="1" customWidth="1"/>
    <col min="529" max="769" width="8.88671875" style="61"/>
    <col min="770" max="770" width="20.44140625" style="61" customWidth="1"/>
    <col min="771" max="771" width="17.109375" style="61" customWidth="1"/>
    <col min="772" max="772" width="30" style="61" customWidth="1"/>
    <col min="773" max="773" width="18.6640625" style="61" customWidth="1"/>
    <col min="774" max="775" width="8" style="61" customWidth="1"/>
    <col min="776" max="776" width="10.109375" style="61" customWidth="1"/>
    <col min="777" max="777" width="9.33203125" style="61" customWidth="1"/>
    <col min="778" max="778" width="12.88671875" style="61" customWidth="1"/>
    <col min="779" max="779" width="11.44140625" style="61" customWidth="1"/>
    <col min="780" max="784" width="0" style="61" hidden="1" customWidth="1"/>
    <col min="785" max="1025" width="8.88671875" style="61"/>
    <col min="1026" max="1026" width="20.44140625" style="61" customWidth="1"/>
    <col min="1027" max="1027" width="17.109375" style="61" customWidth="1"/>
    <col min="1028" max="1028" width="30" style="61" customWidth="1"/>
    <col min="1029" max="1029" width="18.6640625" style="61" customWidth="1"/>
    <col min="1030" max="1031" width="8" style="61" customWidth="1"/>
    <col min="1032" max="1032" width="10.109375" style="61" customWidth="1"/>
    <col min="1033" max="1033" width="9.33203125" style="61" customWidth="1"/>
    <col min="1034" max="1034" width="12.88671875" style="61" customWidth="1"/>
    <col min="1035" max="1035" width="11.44140625" style="61" customWidth="1"/>
    <col min="1036" max="1040" width="0" style="61" hidden="1" customWidth="1"/>
    <col min="1041" max="1281" width="8.88671875" style="61"/>
    <col min="1282" max="1282" width="20.44140625" style="61" customWidth="1"/>
    <col min="1283" max="1283" width="17.109375" style="61" customWidth="1"/>
    <col min="1284" max="1284" width="30" style="61" customWidth="1"/>
    <col min="1285" max="1285" width="18.6640625" style="61" customWidth="1"/>
    <col min="1286" max="1287" width="8" style="61" customWidth="1"/>
    <col min="1288" max="1288" width="10.109375" style="61" customWidth="1"/>
    <col min="1289" max="1289" width="9.33203125" style="61" customWidth="1"/>
    <col min="1290" max="1290" width="12.88671875" style="61" customWidth="1"/>
    <col min="1291" max="1291" width="11.44140625" style="61" customWidth="1"/>
    <col min="1292" max="1296" width="0" style="61" hidden="1" customWidth="1"/>
    <col min="1297" max="1537" width="8.88671875" style="61"/>
    <col min="1538" max="1538" width="20.44140625" style="61" customWidth="1"/>
    <col min="1539" max="1539" width="17.109375" style="61" customWidth="1"/>
    <col min="1540" max="1540" width="30" style="61" customWidth="1"/>
    <col min="1541" max="1541" width="18.6640625" style="61" customWidth="1"/>
    <col min="1542" max="1543" width="8" style="61" customWidth="1"/>
    <col min="1544" max="1544" width="10.109375" style="61" customWidth="1"/>
    <col min="1545" max="1545" width="9.33203125" style="61" customWidth="1"/>
    <col min="1546" max="1546" width="12.88671875" style="61" customWidth="1"/>
    <col min="1547" max="1547" width="11.44140625" style="61" customWidth="1"/>
    <col min="1548" max="1552" width="0" style="61" hidden="1" customWidth="1"/>
    <col min="1553" max="1793" width="8.88671875" style="61"/>
    <col min="1794" max="1794" width="20.44140625" style="61" customWidth="1"/>
    <col min="1795" max="1795" width="17.109375" style="61" customWidth="1"/>
    <col min="1796" max="1796" width="30" style="61" customWidth="1"/>
    <col min="1797" max="1797" width="18.6640625" style="61" customWidth="1"/>
    <col min="1798" max="1799" width="8" style="61" customWidth="1"/>
    <col min="1800" max="1800" width="10.109375" style="61" customWidth="1"/>
    <col min="1801" max="1801" width="9.33203125" style="61" customWidth="1"/>
    <col min="1802" max="1802" width="12.88671875" style="61" customWidth="1"/>
    <col min="1803" max="1803" width="11.44140625" style="61" customWidth="1"/>
    <col min="1804" max="1808" width="0" style="61" hidden="1" customWidth="1"/>
    <col min="1809" max="2049" width="8.88671875" style="61"/>
    <col min="2050" max="2050" width="20.44140625" style="61" customWidth="1"/>
    <col min="2051" max="2051" width="17.109375" style="61" customWidth="1"/>
    <col min="2052" max="2052" width="30" style="61" customWidth="1"/>
    <col min="2053" max="2053" width="18.6640625" style="61" customWidth="1"/>
    <col min="2054" max="2055" width="8" style="61" customWidth="1"/>
    <col min="2056" max="2056" width="10.109375" style="61" customWidth="1"/>
    <col min="2057" max="2057" width="9.33203125" style="61" customWidth="1"/>
    <col min="2058" max="2058" width="12.88671875" style="61" customWidth="1"/>
    <col min="2059" max="2059" width="11.44140625" style="61" customWidth="1"/>
    <col min="2060" max="2064" width="0" style="61" hidden="1" customWidth="1"/>
    <col min="2065" max="2305" width="8.88671875" style="61"/>
    <col min="2306" max="2306" width="20.44140625" style="61" customWidth="1"/>
    <col min="2307" max="2307" width="17.109375" style="61" customWidth="1"/>
    <col min="2308" max="2308" width="30" style="61" customWidth="1"/>
    <col min="2309" max="2309" width="18.6640625" style="61" customWidth="1"/>
    <col min="2310" max="2311" width="8" style="61" customWidth="1"/>
    <col min="2312" max="2312" width="10.109375" style="61" customWidth="1"/>
    <col min="2313" max="2313" width="9.33203125" style="61" customWidth="1"/>
    <col min="2314" max="2314" width="12.88671875" style="61" customWidth="1"/>
    <col min="2315" max="2315" width="11.44140625" style="61" customWidth="1"/>
    <col min="2316" max="2320" width="0" style="61" hidden="1" customWidth="1"/>
    <col min="2321" max="2561" width="8.88671875" style="61"/>
    <col min="2562" max="2562" width="20.44140625" style="61" customWidth="1"/>
    <col min="2563" max="2563" width="17.109375" style="61" customWidth="1"/>
    <col min="2564" max="2564" width="30" style="61" customWidth="1"/>
    <col min="2565" max="2565" width="18.6640625" style="61" customWidth="1"/>
    <col min="2566" max="2567" width="8" style="61" customWidth="1"/>
    <col min="2568" max="2568" width="10.109375" style="61" customWidth="1"/>
    <col min="2569" max="2569" width="9.33203125" style="61" customWidth="1"/>
    <col min="2570" max="2570" width="12.88671875" style="61" customWidth="1"/>
    <col min="2571" max="2571" width="11.44140625" style="61" customWidth="1"/>
    <col min="2572" max="2576" width="0" style="61" hidden="1" customWidth="1"/>
    <col min="2577" max="2817" width="8.88671875" style="61"/>
    <col min="2818" max="2818" width="20.44140625" style="61" customWidth="1"/>
    <col min="2819" max="2819" width="17.109375" style="61" customWidth="1"/>
    <col min="2820" max="2820" width="30" style="61" customWidth="1"/>
    <col min="2821" max="2821" width="18.6640625" style="61" customWidth="1"/>
    <col min="2822" max="2823" width="8" style="61" customWidth="1"/>
    <col min="2824" max="2824" width="10.109375" style="61" customWidth="1"/>
    <col min="2825" max="2825" width="9.33203125" style="61" customWidth="1"/>
    <col min="2826" max="2826" width="12.88671875" style="61" customWidth="1"/>
    <col min="2827" max="2827" width="11.44140625" style="61" customWidth="1"/>
    <col min="2828" max="2832" width="0" style="61" hidden="1" customWidth="1"/>
    <col min="2833" max="3073" width="8.88671875" style="61"/>
    <col min="3074" max="3074" width="20.44140625" style="61" customWidth="1"/>
    <col min="3075" max="3075" width="17.109375" style="61" customWidth="1"/>
    <col min="3076" max="3076" width="30" style="61" customWidth="1"/>
    <col min="3077" max="3077" width="18.6640625" style="61" customWidth="1"/>
    <col min="3078" max="3079" width="8" style="61" customWidth="1"/>
    <col min="3080" max="3080" width="10.109375" style="61" customWidth="1"/>
    <col min="3081" max="3081" width="9.33203125" style="61" customWidth="1"/>
    <col min="3082" max="3082" width="12.88671875" style="61" customWidth="1"/>
    <col min="3083" max="3083" width="11.44140625" style="61" customWidth="1"/>
    <col min="3084" max="3088" width="0" style="61" hidden="1" customWidth="1"/>
    <col min="3089" max="3329" width="8.88671875" style="61"/>
    <col min="3330" max="3330" width="20.44140625" style="61" customWidth="1"/>
    <col min="3331" max="3331" width="17.109375" style="61" customWidth="1"/>
    <col min="3332" max="3332" width="30" style="61" customWidth="1"/>
    <col min="3333" max="3333" width="18.6640625" style="61" customWidth="1"/>
    <col min="3334" max="3335" width="8" style="61" customWidth="1"/>
    <col min="3336" max="3336" width="10.109375" style="61" customWidth="1"/>
    <col min="3337" max="3337" width="9.33203125" style="61" customWidth="1"/>
    <col min="3338" max="3338" width="12.88671875" style="61" customWidth="1"/>
    <col min="3339" max="3339" width="11.44140625" style="61" customWidth="1"/>
    <col min="3340" max="3344" width="0" style="61" hidden="1" customWidth="1"/>
    <col min="3345" max="3585" width="8.88671875" style="61"/>
    <col min="3586" max="3586" width="20.44140625" style="61" customWidth="1"/>
    <col min="3587" max="3587" width="17.109375" style="61" customWidth="1"/>
    <col min="3588" max="3588" width="30" style="61" customWidth="1"/>
    <col min="3589" max="3589" width="18.6640625" style="61" customWidth="1"/>
    <col min="3590" max="3591" width="8" style="61" customWidth="1"/>
    <col min="3592" max="3592" width="10.109375" style="61" customWidth="1"/>
    <col min="3593" max="3593" width="9.33203125" style="61" customWidth="1"/>
    <col min="3594" max="3594" width="12.88671875" style="61" customWidth="1"/>
    <col min="3595" max="3595" width="11.44140625" style="61" customWidth="1"/>
    <col min="3596" max="3600" width="0" style="61" hidden="1" customWidth="1"/>
    <col min="3601" max="3841" width="8.88671875" style="61"/>
    <col min="3842" max="3842" width="20.44140625" style="61" customWidth="1"/>
    <col min="3843" max="3843" width="17.109375" style="61" customWidth="1"/>
    <col min="3844" max="3844" width="30" style="61" customWidth="1"/>
    <col min="3845" max="3845" width="18.6640625" style="61" customWidth="1"/>
    <col min="3846" max="3847" width="8" style="61" customWidth="1"/>
    <col min="3848" max="3848" width="10.109375" style="61" customWidth="1"/>
    <col min="3849" max="3849" width="9.33203125" style="61" customWidth="1"/>
    <col min="3850" max="3850" width="12.88671875" style="61" customWidth="1"/>
    <col min="3851" max="3851" width="11.44140625" style="61" customWidth="1"/>
    <col min="3852" max="3856" width="0" style="61" hidden="1" customWidth="1"/>
    <col min="3857" max="4097" width="8.88671875" style="61"/>
    <col min="4098" max="4098" width="20.44140625" style="61" customWidth="1"/>
    <col min="4099" max="4099" width="17.109375" style="61" customWidth="1"/>
    <col min="4100" max="4100" width="30" style="61" customWidth="1"/>
    <col min="4101" max="4101" width="18.6640625" style="61" customWidth="1"/>
    <col min="4102" max="4103" width="8" style="61" customWidth="1"/>
    <col min="4104" max="4104" width="10.109375" style="61" customWidth="1"/>
    <col min="4105" max="4105" width="9.33203125" style="61" customWidth="1"/>
    <col min="4106" max="4106" width="12.88671875" style="61" customWidth="1"/>
    <col min="4107" max="4107" width="11.44140625" style="61" customWidth="1"/>
    <col min="4108" max="4112" width="0" style="61" hidden="1" customWidth="1"/>
    <col min="4113" max="4353" width="8.88671875" style="61"/>
    <col min="4354" max="4354" width="20.44140625" style="61" customWidth="1"/>
    <col min="4355" max="4355" width="17.109375" style="61" customWidth="1"/>
    <col min="4356" max="4356" width="30" style="61" customWidth="1"/>
    <col min="4357" max="4357" width="18.6640625" style="61" customWidth="1"/>
    <col min="4358" max="4359" width="8" style="61" customWidth="1"/>
    <col min="4360" max="4360" width="10.109375" style="61" customWidth="1"/>
    <col min="4361" max="4361" width="9.33203125" style="61" customWidth="1"/>
    <col min="4362" max="4362" width="12.88671875" style="61" customWidth="1"/>
    <col min="4363" max="4363" width="11.44140625" style="61" customWidth="1"/>
    <col min="4364" max="4368" width="0" style="61" hidden="1" customWidth="1"/>
    <col min="4369" max="4609" width="8.88671875" style="61"/>
    <col min="4610" max="4610" width="20.44140625" style="61" customWidth="1"/>
    <col min="4611" max="4611" width="17.109375" style="61" customWidth="1"/>
    <col min="4612" max="4612" width="30" style="61" customWidth="1"/>
    <col min="4613" max="4613" width="18.6640625" style="61" customWidth="1"/>
    <col min="4614" max="4615" width="8" style="61" customWidth="1"/>
    <col min="4616" max="4616" width="10.109375" style="61" customWidth="1"/>
    <col min="4617" max="4617" width="9.33203125" style="61" customWidth="1"/>
    <col min="4618" max="4618" width="12.88671875" style="61" customWidth="1"/>
    <col min="4619" max="4619" width="11.44140625" style="61" customWidth="1"/>
    <col min="4620" max="4624" width="0" style="61" hidden="1" customWidth="1"/>
    <col min="4625" max="4865" width="8.88671875" style="61"/>
    <col min="4866" max="4866" width="20.44140625" style="61" customWidth="1"/>
    <col min="4867" max="4867" width="17.109375" style="61" customWidth="1"/>
    <col min="4868" max="4868" width="30" style="61" customWidth="1"/>
    <col min="4869" max="4869" width="18.6640625" style="61" customWidth="1"/>
    <col min="4870" max="4871" width="8" style="61" customWidth="1"/>
    <col min="4872" max="4872" width="10.109375" style="61" customWidth="1"/>
    <col min="4873" max="4873" width="9.33203125" style="61" customWidth="1"/>
    <col min="4874" max="4874" width="12.88671875" style="61" customWidth="1"/>
    <col min="4875" max="4875" width="11.44140625" style="61" customWidth="1"/>
    <col min="4876" max="4880" width="0" style="61" hidden="1" customWidth="1"/>
    <col min="4881" max="5121" width="8.88671875" style="61"/>
    <col min="5122" max="5122" width="20.44140625" style="61" customWidth="1"/>
    <col min="5123" max="5123" width="17.109375" style="61" customWidth="1"/>
    <col min="5124" max="5124" width="30" style="61" customWidth="1"/>
    <col min="5125" max="5125" width="18.6640625" style="61" customWidth="1"/>
    <col min="5126" max="5127" width="8" style="61" customWidth="1"/>
    <col min="5128" max="5128" width="10.109375" style="61" customWidth="1"/>
    <col min="5129" max="5129" width="9.33203125" style="61" customWidth="1"/>
    <col min="5130" max="5130" width="12.88671875" style="61" customWidth="1"/>
    <col min="5131" max="5131" width="11.44140625" style="61" customWidth="1"/>
    <col min="5132" max="5136" width="0" style="61" hidden="1" customWidth="1"/>
    <col min="5137" max="5377" width="8.88671875" style="61"/>
    <col min="5378" max="5378" width="20.44140625" style="61" customWidth="1"/>
    <col min="5379" max="5379" width="17.109375" style="61" customWidth="1"/>
    <col min="5380" max="5380" width="30" style="61" customWidth="1"/>
    <col min="5381" max="5381" width="18.6640625" style="61" customWidth="1"/>
    <col min="5382" max="5383" width="8" style="61" customWidth="1"/>
    <col min="5384" max="5384" width="10.109375" style="61" customWidth="1"/>
    <col min="5385" max="5385" width="9.33203125" style="61" customWidth="1"/>
    <col min="5386" max="5386" width="12.88671875" style="61" customWidth="1"/>
    <col min="5387" max="5387" width="11.44140625" style="61" customWidth="1"/>
    <col min="5388" max="5392" width="0" style="61" hidden="1" customWidth="1"/>
    <col min="5393" max="5633" width="8.88671875" style="61"/>
    <col min="5634" max="5634" width="20.44140625" style="61" customWidth="1"/>
    <col min="5635" max="5635" width="17.109375" style="61" customWidth="1"/>
    <col min="5636" max="5636" width="30" style="61" customWidth="1"/>
    <col min="5637" max="5637" width="18.6640625" style="61" customWidth="1"/>
    <col min="5638" max="5639" width="8" style="61" customWidth="1"/>
    <col min="5640" max="5640" width="10.109375" style="61" customWidth="1"/>
    <col min="5641" max="5641" width="9.33203125" style="61" customWidth="1"/>
    <col min="5642" max="5642" width="12.88671875" style="61" customWidth="1"/>
    <col min="5643" max="5643" width="11.44140625" style="61" customWidth="1"/>
    <col min="5644" max="5648" width="0" style="61" hidden="1" customWidth="1"/>
    <col min="5649" max="5889" width="8.88671875" style="61"/>
    <col min="5890" max="5890" width="20.44140625" style="61" customWidth="1"/>
    <col min="5891" max="5891" width="17.109375" style="61" customWidth="1"/>
    <col min="5892" max="5892" width="30" style="61" customWidth="1"/>
    <col min="5893" max="5893" width="18.6640625" style="61" customWidth="1"/>
    <col min="5894" max="5895" width="8" style="61" customWidth="1"/>
    <col min="5896" max="5896" width="10.109375" style="61" customWidth="1"/>
    <col min="5897" max="5897" width="9.33203125" style="61" customWidth="1"/>
    <col min="5898" max="5898" width="12.88671875" style="61" customWidth="1"/>
    <col min="5899" max="5899" width="11.44140625" style="61" customWidth="1"/>
    <col min="5900" max="5904" width="0" style="61" hidden="1" customWidth="1"/>
    <col min="5905" max="6145" width="8.88671875" style="61"/>
    <col min="6146" max="6146" width="20.44140625" style="61" customWidth="1"/>
    <col min="6147" max="6147" width="17.109375" style="61" customWidth="1"/>
    <col min="6148" max="6148" width="30" style="61" customWidth="1"/>
    <col min="6149" max="6149" width="18.6640625" style="61" customWidth="1"/>
    <col min="6150" max="6151" width="8" style="61" customWidth="1"/>
    <col min="6152" max="6152" width="10.109375" style="61" customWidth="1"/>
    <col min="6153" max="6153" width="9.33203125" style="61" customWidth="1"/>
    <col min="6154" max="6154" width="12.88671875" style="61" customWidth="1"/>
    <col min="6155" max="6155" width="11.44140625" style="61" customWidth="1"/>
    <col min="6156" max="6160" width="0" style="61" hidden="1" customWidth="1"/>
    <col min="6161" max="6401" width="8.88671875" style="61"/>
    <col min="6402" max="6402" width="20.44140625" style="61" customWidth="1"/>
    <col min="6403" max="6403" width="17.109375" style="61" customWidth="1"/>
    <col min="6404" max="6404" width="30" style="61" customWidth="1"/>
    <col min="6405" max="6405" width="18.6640625" style="61" customWidth="1"/>
    <col min="6406" max="6407" width="8" style="61" customWidth="1"/>
    <col min="6408" max="6408" width="10.109375" style="61" customWidth="1"/>
    <col min="6409" max="6409" width="9.33203125" style="61" customWidth="1"/>
    <col min="6410" max="6410" width="12.88671875" style="61" customWidth="1"/>
    <col min="6411" max="6411" width="11.44140625" style="61" customWidth="1"/>
    <col min="6412" max="6416" width="0" style="61" hidden="1" customWidth="1"/>
    <col min="6417" max="6657" width="8.88671875" style="61"/>
    <col min="6658" max="6658" width="20.44140625" style="61" customWidth="1"/>
    <col min="6659" max="6659" width="17.109375" style="61" customWidth="1"/>
    <col min="6660" max="6660" width="30" style="61" customWidth="1"/>
    <col min="6661" max="6661" width="18.6640625" style="61" customWidth="1"/>
    <col min="6662" max="6663" width="8" style="61" customWidth="1"/>
    <col min="6664" max="6664" width="10.109375" style="61" customWidth="1"/>
    <col min="6665" max="6665" width="9.33203125" style="61" customWidth="1"/>
    <col min="6666" max="6666" width="12.88671875" style="61" customWidth="1"/>
    <col min="6667" max="6667" width="11.44140625" style="61" customWidth="1"/>
    <col min="6668" max="6672" width="0" style="61" hidden="1" customWidth="1"/>
    <col min="6673" max="6913" width="8.88671875" style="61"/>
    <col min="6914" max="6914" width="20.44140625" style="61" customWidth="1"/>
    <col min="6915" max="6915" width="17.109375" style="61" customWidth="1"/>
    <col min="6916" max="6916" width="30" style="61" customWidth="1"/>
    <col min="6917" max="6917" width="18.6640625" style="61" customWidth="1"/>
    <col min="6918" max="6919" width="8" style="61" customWidth="1"/>
    <col min="6920" max="6920" width="10.109375" style="61" customWidth="1"/>
    <col min="6921" max="6921" width="9.33203125" style="61" customWidth="1"/>
    <col min="6922" max="6922" width="12.88671875" style="61" customWidth="1"/>
    <col min="6923" max="6923" width="11.44140625" style="61" customWidth="1"/>
    <col min="6924" max="6928" width="0" style="61" hidden="1" customWidth="1"/>
    <col min="6929" max="7169" width="8.88671875" style="61"/>
    <col min="7170" max="7170" width="20.44140625" style="61" customWidth="1"/>
    <col min="7171" max="7171" width="17.109375" style="61" customWidth="1"/>
    <col min="7172" max="7172" width="30" style="61" customWidth="1"/>
    <col min="7173" max="7173" width="18.6640625" style="61" customWidth="1"/>
    <col min="7174" max="7175" width="8" style="61" customWidth="1"/>
    <col min="7176" max="7176" width="10.109375" style="61" customWidth="1"/>
    <col min="7177" max="7177" width="9.33203125" style="61" customWidth="1"/>
    <col min="7178" max="7178" width="12.88671875" style="61" customWidth="1"/>
    <col min="7179" max="7179" width="11.44140625" style="61" customWidth="1"/>
    <col min="7180" max="7184" width="0" style="61" hidden="1" customWidth="1"/>
    <col min="7185" max="7425" width="8.88671875" style="61"/>
    <col min="7426" max="7426" width="20.44140625" style="61" customWidth="1"/>
    <col min="7427" max="7427" width="17.109375" style="61" customWidth="1"/>
    <col min="7428" max="7428" width="30" style="61" customWidth="1"/>
    <col min="7429" max="7429" width="18.6640625" style="61" customWidth="1"/>
    <col min="7430" max="7431" width="8" style="61" customWidth="1"/>
    <col min="7432" max="7432" width="10.109375" style="61" customWidth="1"/>
    <col min="7433" max="7433" width="9.33203125" style="61" customWidth="1"/>
    <col min="7434" max="7434" width="12.88671875" style="61" customWidth="1"/>
    <col min="7435" max="7435" width="11.44140625" style="61" customWidth="1"/>
    <col min="7436" max="7440" width="0" style="61" hidden="1" customWidth="1"/>
    <col min="7441" max="7681" width="8.88671875" style="61"/>
    <col min="7682" max="7682" width="20.44140625" style="61" customWidth="1"/>
    <col min="7683" max="7683" width="17.109375" style="61" customWidth="1"/>
    <col min="7684" max="7684" width="30" style="61" customWidth="1"/>
    <col min="7685" max="7685" width="18.6640625" style="61" customWidth="1"/>
    <col min="7686" max="7687" width="8" style="61" customWidth="1"/>
    <col min="7688" max="7688" width="10.109375" style="61" customWidth="1"/>
    <col min="7689" max="7689" width="9.33203125" style="61" customWidth="1"/>
    <col min="7690" max="7690" width="12.88671875" style="61" customWidth="1"/>
    <col min="7691" max="7691" width="11.44140625" style="61" customWidth="1"/>
    <col min="7692" max="7696" width="0" style="61" hidden="1" customWidth="1"/>
    <col min="7697" max="7937" width="8.88671875" style="61"/>
    <col min="7938" max="7938" width="20.44140625" style="61" customWidth="1"/>
    <col min="7939" max="7939" width="17.109375" style="61" customWidth="1"/>
    <col min="7940" max="7940" width="30" style="61" customWidth="1"/>
    <col min="7941" max="7941" width="18.6640625" style="61" customWidth="1"/>
    <col min="7942" max="7943" width="8" style="61" customWidth="1"/>
    <col min="7944" max="7944" width="10.109375" style="61" customWidth="1"/>
    <col min="7945" max="7945" width="9.33203125" style="61" customWidth="1"/>
    <col min="7946" max="7946" width="12.88671875" style="61" customWidth="1"/>
    <col min="7947" max="7947" width="11.44140625" style="61" customWidth="1"/>
    <col min="7948" max="7952" width="0" style="61" hidden="1" customWidth="1"/>
    <col min="7953" max="8193" width="8.88671875" style="61"/>
    <col min="8194" max="8194" width="20.44140625" style="61" customWidth="1"/>
    <col min="8195" max="8195" width="17.109375" style="61" customWidth="1"/>
    <col min="8196" max="8196" width="30" style="61" customWidth="1"/>
    <col min="8197" max="8197" width="18.6640625" style="61" customWidth="1"/>
    <col min="8198" max="8199" width="8" style="61" customWidth="1"/>
    <col min="8200" max="8200" width="10.109375" style="61" customWidth="1"/>
    <col min="8201" max="8201" width="9.33203125" style="61" customWidth="1"/>
    <col min="8202" max="8202" width="12.88671875" style="61" customWidth="1"/>
    <col min="8203" max="8203" width="11.44140625" style="61" customWidth="1"/>
    <col min="8204" max="8208" width="0" style="61" hidden="1" customWidth="1"/>
    <col min="8209" max="8449" width="8.88671875" style="61"/>
    <col min="8450" max="8450" width="20.44140625" style="61" customWidth="1"/>
    <col min="8451" max="8451" width="17.109375" style="61" customWidth="1"/>
    <col min="8452" max="8452" width="30" style="61" customWidth="1"/>
    <col min="8453" max="8453" width="18.6640625" style="61" customWidth="1"/>
    <col min="8454" max="8455" width="8" style="61" customWidth="1"/>
    <col min="8456" max="8456" width="10.109375" style="61" customWidth="1"/>
    <col min="8457" max="8457" width="9.33203125" style="61" customWidth="1"/>
    <col min="8458" max="8458" width="12.88671875" style="61" customWidth="1"/>
    <col min="8459" max="8459" width="11.44140625" style="61" customWidth="1"/>
    <col min="8460" max="8464" width="0" style="61" hidden="1" customWidth="1"/>
    <col min="8465" max="8705" width="8.88671875" style="61"/>
    <col min="8706" max="8706" width="20.44140625" style="61" customWidth="1"/>
    <col min="8707" max="8707" width="17.109375" style="61" customWidth="1"/>
    <col min="8708" max="8708" width="30" style="61" customWidth="1"/>
    <col min="8709" max="8709" width="18.6640625" style="61" customWidth="1"/>
    <col min="8710" max="8711" width="8" style="61" customWidth="1"/>
    <col min="8712" max="8712" width="10.109375" style="61" customWidth="1"/>
    <col min="8713" max="8713" width="9.33203125" style="61" customWidth="1"/>
    <col min="8714" max="8714" width="12.88671875" style="61" customWidth="1"/>
    <col min="8715" max="8715" width="11.44140625" style="61" customWidth="1"/>
    <col min="8716" max="8720" width="0" style="61" hidden="1" customWidth="1"/>
    <col min="8721" max="8961" width="8.88671875" style="61"/>
    <col min="8962" max="8962" width="20.44140625" style="61" customWidth="1"/>
    <col min="8963" max="8963" width="17.109375" style="61" customWidth="1"/>
    <col min="8964" max="8964" width="30" style="61" customWidth="1"/>
    <col min="8965" max="8965" width="18.6640625" style="61" customWidth="1"/>
    <col min="8966" max="8967" width="8" style="61" customWidth="1"/>
    <col min="8968" max="8968" width="10.109375" style="61" customWidth="1"/>
    <col min="8969" max="8969" width="9.33203125" style="61" customWidth="1"/>
    <col min="8970" max="8970" width="12.88671875" style="61" customWidth="1"/>
    <col min="8971" max="8971" width="11.44140625" style="61" customWidth="1"/>
    <col min="8972" max="8976" width="0" style="61" hidden="1" customWidth="1"/>
    <col min="8977" max="9217" width="8.88671875" style="61"/>
    <col min="9218" max="9218" width="20.44140625" style="61" customWidth="1"/>
    <col min="9219" max="9219" width="17.109375" style="61" customWidth="1"/>
    <col min="9220" max="9220" width="30" style="61" customWidth="1"/>
    <col min="9221" max="9221" width="18.6640625" style="61" customWidth="1"/>
    <col min="9222" max="9223" width="8" style="61" customWidth="1"/>
    <col min="9224" max="9224" width="10.109375" style="61" customWidth="1"/>
    <col min="9225" max="9225" width="9.33203125" style="61" customWidth="1"/>
    <col min="9226" max="9226" width="12.88671875" style="61" customWidth="1"/>
    <col min="9227" max="9227" width="11.44140625" style="61" customWidth="1"/>
    <col min="9228" max="9232" width="0" style="61" hidden="1" customWidth="1"/>
    <col min="9233" max="9473" width="8.88671875" style="61"/>
    <col min="9474" max="9474" width="20.44140625" style="61" customWidth="1"/>
    <col min="9475" max="9475" width="17.109375" style="61" customWidth="1"/>
    <col min="9476" max="9476" width="30" style="61" customWidth="1"/>
    <col min="9477" max="9477" width="18.6640625" style="61" customWidth="1"/>
    <col min="9478" max="9479" width="8" style="61" customWidth="1"/>
    <col min="9480" max="9480" width="10.109375" style="61" customWidth="1"/>
    <col min="9481" max="9481" width="9.33203125" style="61" customWidth="1"/>
    <col min="9482" max="9482" width="12.88671875" style="61" customWidth="1"/>
    <col min="9483" max="9483" width="11.44140625" style="61" customWidth="1"/>
    <col min="9484" max="9488" width="0" style="61" hidden="1" customWidth="1"/>
    <col min="9489" max="9729" width="8.88671875" style="61"/>
    <col min="9730" max="9730" width="20.44140625" style="61" customWidth="1"/>
    <col min="9731" max="9731" width="17.109375" style="61" customWidth="1"/>
    <col min="9732" max="9732" width="30" style="61" customWidth="1"/>
    <col min="9733" max="9733" width="18.6640625" style="61" customWidth="1"/>
    <col min="9734" max="9735" width="8" style="61" customWidth="1"/>
    <col min="9736" max="9736" width="10.109375" style="61" customWidth="1"/>
    <col min="9737" max="9737" width="9.33203125" style="61" customWidth="1"/>
    <col min="9738" max="9738" width="12.88671875" style="61" customWidth="1"/>
    <col min="9739" max="9739" width="11.44140625" style="61" customWidth="1"/>
    <col min="9740" max="9744" width="0" style="61" hidden="1" customWidth="1"/>
    <col min="9745" max="9985" width="8.88671875" style="61"/>
    <col min="9986" max="9986" width="20.44140625" style="61" customWidth="1"/>
    <col min="9987" max="9987" width="17.109375" style="61" customWidth="1"/>
    <col min="9988" max="9988" width="30" style="61" customWidth="1"/>
    <col min="9989" max="9989" width="18.6640625" style="61" customWidth="1"/>
    <col min="9990" max="9991" width="8" style="61" customWidth="1"/>
    <col min="9992" max="9992" width="10.109375" style="61" customWidth="1"/>
    <col min="9993" max="9993" width="9.33203125" style="61" customWidth="1"/>
    <col min="9994" max="9994" width="12.88671875" style="61" customWidth="1"/>
    <col min="9995" max="9995" width="11.44140625" style="61" customWidth="1"/>
    <col min="9996" max="10000" width="0" style="61" hidden="1" customWidth="1"/>
    <col min="10001" max="10241" width="8.88671875" style="61"/>
    <col min="10242" max="10242" width="20.44140625" style="61" customWidth="1"/>
    <col min="10243" max="10243" width="17.109375" style="61" customWidth="1"/>
    <col min="10244" max="10244" width="30" style="61" customWidth="1"/>
    <col min="10245" max="10245" width="18.6640625" style="61" customWidth="1"/>
    <col min="10246" max="10247" width="8" style="61" customWidth="1"/>
    <col min="10248" max="10248" width="10.109375" style="61" customWidth="1"/>
    <col min="10249" max="10249" width="9.33203125" style="61" customWidth="1"/>
    <col min="10250" max="10250" width="12.88671875" style="61" customWidth="1"/>
    <col min="10251" max="10251" width="11.44140625" style="61" customWidth="1"/>
    <col min="10252" max="10256" width="0" style="61" hidden="1" customWidth="1"/>
    <col min="10257" max="10497" width="8.88671875" style="61"/>
    <col min="10498" max="10498" width="20.44140625" style="61" customWidth="1"/>
    <col min="10499" max="10499" width="17.109375" style="61" customWidth="1"/>
    <col min="10500" max="10500" width="30" style="61" customWidth="1"/>
    <col min="10501" max="10501" width="18.6640625" style="61" customWidth="1"/>
    <col min="10502" max="10503" width="8" style="61" customWidth="1"/>
    <col min="10504" max="10504" width="10.109375" style="61" customWidth="1"/>
    <col min="10505" max="10505" width="9.33203125" style="61" customWidth="1"/>
    <col min="10506" max="10506" width="12.88671875" style="61" customWidth="1"/>
    <col min="10507" max="10507" width="11.44140625" style="61" customWidth="1"/>
    <col min="10508" max="10512" width="0" style="61" hidden="1" customWidth="1"/>
    <col min="10513" max="10753" width="8.88671875" style="61"/>
    <col min="10754" max="10754" width="20.44140625" style="61" customWidth="1"/>
    <col min="10755" max="10755" width="17.109375" style="61" customWidth="1"/>
    <col min="10756" max="10756" width="30" style="61" customWidth="1"/>
    <col min="10757" max="10757" width="18.6640625" style="61" customWidth="1"/>
    <col min="10758" max="10759" width="8" style="61" customWidth="1"/>
    <col min="10760" max="10760" width="10.109375" style="61" customWidth="1"/>
    <col min="10761" max="10761" width="9.33203125" style="61" customWidth="1"/>
    <col min="10762" max="10762" width="12.88671875" style="61" customWidth="1"/>
    <col min="10763" max="10763" width="11.44140625" style="61" customWidth="1"/>
    <col min="10764" max="10768" width="0" style="61" hidden="1" customWidth="1"/>
    <col min="10769" max="11009" width="8.88671875" style="61"/>
    <col min="11010" max="11010" width="20.44140625" style="61" customWidth="1"/>
    <col min="11011" max="11011" width="17.109375" style="61" customWidth="1"/>
    <col min="11012" max="11012" width="30" style="61" customWidth="1"/>
    <col min="11013" max="11013" width="18.6640625" style="61" customWidth="1"/>
    <col min="11014" max="11015" width="8" style="61" customWidth="1"/>
    <col min="11016" max="11016" width="10.109375" style="61" customWidth="1"/>
    <col min="11017" max="11017" width="9.33203125" style="61" customWidth="1"/>
    <col min="11018" max="11018" width="12.88671875" style="61" customWidth="1"/>
    <col min="11019" max="11019" width="11.44140625" style="61" customWidth="1"/>
    <col min="11020" max="11024" width="0" style="61" hidden="1" customWidth="1"/>
    <col min="11025" max="11265" width="8.88671875" style="61"/>
    <col min="11266" max="11266" width="20.44140625" style="61" customWidth="1"/>
    <col min="11267" max="11267" width="17.109375" style="61" customWidth="1"/>
    <col min="11268" max="11268" width="30" style="61" customWidth="1"/>
    <col min="11269" max="11269" width="18.6640625" style="61" customWidth="1"/>
    <col min="11270" max="11271" width="8" style="61" customWidth="1"/>
    <col min="11272" max="11272" width="10.109375" style="61" customWidth="1"/>
    <col min="11273" max="11273" width="9.33203125" style="61" customWidth="1"/>
    <col min="11274" max="11274" width="12.88671875" style="61" customWidth="1"/>
    <col min="11275" max="11275" width="11.44140625" style="61" customWidth="1"/>
    <col min="11276" max="11280" width="0" style="61" hidden="1" customWidth="1"/>
    <col min="11281" max="11521" width="8.88671875" style="61"/>
    <col min="11522" max="11522" width="20.44140625" style="61" customWidth="1"/>
    <col min="11523" max="11523" width="17.109375" style="61" customWidth="1"/>
    <col min="11524" max="11524" width="30" style="61" customWidth="1"/>
    <col min="11525" max="11525" width="18.6640625" style="61" customWidth="1"/>
    <col min="11526" max="11527" width="8" style="61" customWidth="1"/>
    <col min="11528" max="11528" width="10.109375" style="61" customWidth="1"/>
    <col min="11529" max="11529" width="9.33203125" style="61" customWidth="1"/>
    <col min="11530" max="11530" width="12.88671875" style="61" customWidth="1"/>
    <col min="11531" max="11531" width="11.44140625" style="61" customWidth="1"/>
    <col min="11532" max="11536" width="0" style="61" hidden="1" customWidth="1"/>
    <col min="11537" max="11777" width="8.88671875" style="61"/>
    <col min="11778" max="11778" width="20.44140625" style="61" customWidth="1"/>
    <col min="11779" max="11779" width="17.109375" style="61" customWidth="1"/>
    <col min="11780" max="11780" width="30" style="61" customWidth="1"/>
    <col min="11781" max="11781" width="18.6640625" style="61" customWidth="1"/>
    <col min="11782" max="11783" width="8" style="61" customWidth="1"/>
    <col min="11784" max="11784" width="10.109375" style="61" customWidth="1"/>
    <col min="11785" max="11785" width="9.33203125" style="61" customWidth="1"/>
    <col min="11786" max="11786" width="12.88671875" style="61" customWidth="1"/>
    <col min="11787" max="11787" width="11.44140625" style="61" customWidth="1"/>
    <col min="11788" max="11792" width="0" style="61" hidden="1" customWidth="1"/>
    <col min="11793" max="12033" width="8.88671875" style="61"/>
    <col min="12034" max="12034" width="20.44140625" style="61" customWidth="1"/>
    <col min="12035" max="12035" width="17.109375" style="61" customWidth="1"/>
    <col min="12036" max="12036" width="30" style="61" customWidth="1"/>
    <col min="12037" max="12037" width="18.6640625" style="61" customWidth="1"/>
    <col min="12038" max="12039" width="8" style="61" customWidth="1"/>
    <col min="12040" max="12040" width="10.109375" style="61" customWidth="1"/>
    <col min="12041" max="12041" width="9.33203125" style="61" customWidth="1"/>
    <col min="12042" max="12042" width="12.88671875" style="61" customWidth="1"/>
    <col min="12043" max="12043" width="11.44140625" style="61" customWidth="1"/>
    <col min="12044" max="12048" width="0" style="61" hidden="1" customWidth="1"/>
    <col min="12049" max="12289" width="8.88671875" style="61"/>
    <col min="12290" max="12290" width="20.44140625" style="61" customWidth="1"/>
    <col min="12291" max="12291" width="17.109375" style="61" customWidth="1"/>
    <col min="12292" max="12292" width="30" style="61" customWidth="1"/>
    <col min="12293" max="12293" width="18.6640625" style="61" customWidth="1"/>
    <col min="12294" max="12295" width="8" style="61" customWidth="1"/>
    <col min="12296" max="12296" width="10.109375" style="61" customWidth="1"/>
    <col min="12297" max="12297" width="9.33203125" style="61" customWidth="1"/>
    <col min="12298" max="12298" width="12.88671875" style="61" customWidth="1"/>
    <col min="12299" max="12299" width="11.44140625" style="61" customWidth="1"/>
    <col min="12300" max="12304" width="0" style="61" hidden="1" customWidth="1"/>
    <col min="12305" max="12545" width="8.88671875" style="61"/>
    <col min="12546" max="12546" width="20.44140625" style="61" customWidth="1"/>
    <col min="12547" max="12547" width="17.109375" style="61" customWidth="1"/>
    <col min="12548" max="12548" width="30" style="61" customWidth="1"/>
    <col min="12549" max="12549" width="18.6640625" style="61" customWidth="1"/>
    <col min="12550" max="12551" width="8" style="61" customWidth="1"/>
    <col min="12552" max="12552" width="10.109375" style="61" customWidth="1"/>
    <col min="12553" max="12553" width="9.33203125" style="61" customWidth="1"/>
    <col min="12554" max="12554" width="12.88671875" style="61" customWidth="1"/>
    <col min="12555" max="12555" width="11.44140625" style="61" customWidth="1"/>
    <col min="12556" max="12560" width="0" style="61" hidden="1" customWidth="1"/>
    <col min="12561" max="12801" width="8.88671875" style="61"/>
    <col min="12802" max="12802" width="20.44140625" style="61" customWidth="1"/>
    <col min="12803" max="12803" width="17.109375" style="61" customWidth="1"/>
    <col min="12804" max="12804" width="30" style="61" customWidth="1"/>
    <col min="12805" max="12805" width="18.6640625" style="61" customWidth="1"/>
    <col min="12806" max="12807" width="8" style="61" customWidth="1"/>
    <col min="12808" max="12808" width="10.109375" style="61" customWidth="1"/>
    <col min="12809" max="12809" width="9.33203125" style="61" customWidth="1"/>
    <col min="12810" max="12810" width="12.88671875" style="61" customWidth="1"/>
    <col min="12811" max="12811" width="11.44140625" style="61" customWidth="1"/>
    <col min="12812" max="12816" width="0" style="61" hidden="1" customWidth="1"/>
    <col min="12817" max="13057" width="8.88671875" style="61"/>
    <col min="13058" max="13058" width="20.44140625" style="61" customWidth="1"/>
    <col min="13059" max="13059" width="17.109375" style="61" customWidth="1"/>
    <col min="13060" max="13060" width="30" style="61" customWidth="1"/>
    <col min="13061" max="13061" width="18.6640625" style="61" customWidth="1"/>
    <col min="13062" max="13063" width="8" style="61" customWidth="1"/>
    <col min="13064" max="13064" width="10.109375" style="61" customWidth="1"/>
    <col min="13065" max="13065" width="9.33203125" style="61" customWidth="1"/>
    <col min="13066" max="13066" width="12.88671875" style="61" customWidth="1"/>
    <col min="13067" max="13067" width="11.44140625" style="61" customWidth="1"/>
    <col min="13068" max="13072" width="0" style="61" hidden="1" customWidth="1"/>
    <col min="13073" max="13313" width="8.88671875" style="61"/>
    <col min="13314" max="13314" width="20.44140625" style="61" customWidth="1"/>
    <col min="13315" max="13315" width="17.109375" style="61" customWidth="1"/>
    <col min="13316" max="13316" width="30" style="61" customWidth="1"/>
    <col min="13317" max="13317" width="18.6640625" style="61" customWidth="1"/>
    <col min="13318" max="13319" width="8" style="61" customWidth="1"/>
    <col min="13320" max="13320" width="10.109375" style="61" customWidth="1"/>
    <col min="13321" max="13321" width="9.33203125" style="61" customWidth="1"/>
    <col min="13322" max="13322" width="12.88671875" style="61" customWidth="1"/>
    <col min="13323" max="13323" width="11.44140625" style="61" customWidth="1"/>
    <col min="13324" max="13328" width="0" style="61" hidden="1" customWidth="1"/>
    <col min="13329" max="13569" width="8.88671875" style="61"/>
    <col min="13570" max="13570" width="20.44140625" style="61" customWidth="1"/>
    <col min="13571" max="13571" width="17.109375" style="61" customWidth="1"/>
    <col min="13572" max="13572" width="30" style="61" customWidth="1"/>
    <col min="13573" max="13573" width="18.6640625" style="61" customWidth="1"/>
    <col min="13574" max="13575" width="8" style="61" customWidth="1"/>
    <col min="13576" max="13576" width="10.109375" style="61" customWidth="1"/>
    <col min="13577" max="13577" width="9.33203125" style="61" customWidth="1"/>
    <col min="13578" max="13578" width="12.88671875" style="61" customWidth="1"/>
    <col min="13579" max="13579" width="11.44140625" style="61" customWidth="1"/>
    <col min="13580" max="13584" width="0" style="61" hidden="1" customWidth="1"/>
    <col min="13585" max="13825" width="8.88671875" style="61"/>
    <col min="13826" max="13826" width="20.44140625" style="61" customWidth="1"/>
    <col min="13827" max="13827" width="17.109375" style="61" customWidth="1"/>
    <col min="13828" max="13828" width="30" style="61" customWidth="1"/>
    <col min="13829" max="13829" width="18.6640625" style="61" customWidth="1"/>
    <col min="13830" max="13831" width="8" style="61" customWidth="1"/>
    <col min="13832" max="13832" width="10.109375" style="61" customWidth="1"/>
    <col min="13833" max="13833" width="9.33203125" style="61" customWidth="1"/>
    <col min="13834" max="13834" width="12.88671875" style="61" customWidth="1"/>
    <col min="13835" max="13835" width="11.44140625" style="61" customWidth="1"/>
    <col min="13836" max="13840" width="0" style="61" hidden="1" customWidth="1"/>
    <col min="13841" max="14081" width="8.88671875" style="61"/>
    <col min="14082" max="14082" width="20.44140625" style="61" customWidth="1"/>
    <col min="14083" max="14083" width="17.109375" style="61" customWidth="1"/>
    <col min="14084" max="14084" width="30" style="61" customWidth="1"/>
    <col min="14085" max="14085" width="18.6640625" style="61" customWidth="1"/>
    <col min="14086" max="14087" width="8" style="61" customWidth="1"/>
    <col min="14088" max="14088" width="10.109375" style="61" customWidth="1"/>
    <col min="14089" max="14089" width="9.33203125" style="61" customWidth="1"/>
    <col min="14090" max="14090" width="12.88671875" style="61" customWidth="1"/>
    <col min="14091" max="14091" width="11.44140625" style="61" customWidth="1"/>
    <col min="14092" max="14096" width="0" style="61" hidden="1" customWidth="1"/>
    <col min="14097" max="14337" width="8.88671875" style="61"/>
    <col min="14338" max="14338" width="20.44140625" style="61" customWidth="1"/>
    <col min="14339" max="14339" width="17.109375" style="61" customWidth="1"/>
    <col min="14340" max="14340" width="30" style="61" customWidth="1"/>
    <col min="14341" max="14341" width="18.6640625" style="61" customWidth="1"/>
    <col min="14342" max="14343" width="8" style="61" customWidth="1"/>
    <col min="14344" max="14344" width="10.109375" style="61" customWidth="1"/>
    <col min="14345" max="14345" width="9.33203125" style="61" customWidth="1"/>
    <col min="14346" max="14346" width="12.88671875" style="61" customWidth="1"/>
    <col min="14347" max="14347" width="11.44140625" style="61" customWidth="1"/>
    <col min="14348" max="14352" width="0" style="61" hidden="1" customWidth="1"/>
    <col min="14353" max="14593" width="8.88671875" style="61"/>
    <col min="14594" max="14594" width="20.44140625" style="61" customWidth="1"/>
    <col min="14595" max="14595" width="17.109375" style="61" customWidth="1"/>
    <col min="14596" max="14596" width="30" style="61" customWidth="1"/>
    <col min="14597" max="14597" width="18.6640625" style="61" customWidth="1"/>
    <col min="14598" max="14599" width="8" style="61" customWidth="1"/>
    <col min="14600" max="14600" width="10.109375" style="61" customWidth="1"/>
    <col min="14601" max="14601" width="9.33203125" style="61" customWidth="1"/>
    <col min="14602" max="14602" width="12.88671875" style="61" customWidth="1"/>
    <col min="14603" max="14603" width="11.44140625" style="61" customWidth="1"/>
    <col min="14604" max="14608" width="0" style="61" hidden="1" customWidth="1"/>
    <col min="14609" max="14849" width="8.88671875" style="61"/>
    <col min="14850" max="14850" width="20.44140625" style="61" customWidth="1"/>
    <col min="14851" max="14851" width="17.109375" style="61" customWidth="1"/>
    <col min="14852" max="14852" width="30" style="61" customWidth="1"/>
    <col min="14853" max="14853" width="18.6640625" style="61" customWidth="1"/>
    <col min="14854" max="14855" width="8" style="61" customWidth="1"/>
    <col min="14856" max="14856" width="10.109375" style="61" customWidth="1"/>
    <col min="14857" max="14857" width="9.33203125" style="61" customWidth="1"/>
    <col min="14858" max="14858" width="12.88671875" style="61" customWidth="1"/>
    <col min="14859" max="14859" width="11.44140625" style="61" customWidth="1"/>
    <col min="14860" max="14864" width="0" style="61" hidden="1" customWidth="1"/>
    <col min="14865" max="15105" width="8.88671875" style="61"/>
    <col min="15106" max="15106" width="20.44140625" style="61" customWidth="1"/>
    <col min="15107" max="15107" width="17.109375" style="61" customWidth="1"/>
    <col min="15108" max="15108" width="30" style="61" customWidth="1"/>
    <col min="15109" max="15109" width="18.6640625" style="61" customWidth="1"/>
    <col min="15110" max="15111" width="8" style="61" customWidth="1"/>
    <col min="15112" max="15112" width="10.109375" style="61" customWidth="1"/>
    <col min="15113" max="15113" width="9.33203125" style="61" customWidth="1"/>
    <col min="15114" max="15114" width="12.88671875" style="61" customWidth="1"/>
    <col min="15115" max="15115" width="11.44140625" style="61" customWidth="1"/>
    <col min="15116" max="15120" width="0" style="61" hidden="1" customWidth="1"/>
    <col min="15121" max="15361" width="8.88671875" style="61"/>
    <col min="15362" max="15362" width="20.44140625" style="61" customWidth="1"/>
    <col min="15363" max="15363" width="17.109375" style="61" customWidth="1"/>
    <col min="15364" max="15364" width="30" style="61" customWidth="1"/>
    <col min="15365" max="15365" width="18.6640625" style="61" customWidth="1"/>
    <col min="15366" max="15367" width="8" style="61" customWidth="1"/>
    <col min="15368" max="15368" width="10.109375" style="61" customWidth="1"/>
    <col min="15369" max="15369" width="9.33203125" style="61" customWidth="1"/>
    <col min="15370" max="15370" width="12.88671875" style="61" customWidth="1"/>
    <col min="15371" max="15371" width="11.44140625" style="61" customWidth="1"/>
    <col min="15372" max="15376" width="0" style="61" hidden="1" customWidth="1"/>
    <col min="15377" max="15617" width="8.88671875" style="61"/>
    <col min="15618" max="15618" width="20.44140625" style="61" customWidth="1"/>
    <col min="15619" max="15619" width="17.109375" style="61" customWidth="1"/>
    <col min="15620" max="15620" width="30" style="61" customWidth="1"/>
    <col min="15621" max="15621" width="18.6640625" style="61" customWidth="1"/>
    <col min="15622" max="15623" width="8" style="61" customWidth="1"/>
    <col min="15624" max="15624" width="10.109375" style="61" customWidth="1"/>
    <col min="15625" max="15625" width="9.33203125" style="61" customWidth="1"/>
    <col min="15626" max="15626" width="12.88671875" style="61" customWidth="1"/>
    <col min="15627" max="15627" width="11.44140625" style="61" customWidth="1"/>
    <col min="15628" max="15632" width="0" style="61" hidden="1" customWidth="1"/>
    <col min="15633" max="15873" width="8.88671875" style="61"/>
    <col min="15874" max="15874" width="20.44140625" style="61" customWidth="1"/>
    <col min="15875" max="15875" width="17.109375" style="61" customWidth="1"/>
    <col min="15876" max="15876" width="30" style="61" customWidth="1"/>
    <col min="15877" max="15877" width="18.6640625" style="61" customWidth="1"/>
    <col min="15878" max="15879" width="8" style="61" customWidth="1"/>
    <col min="15880" max="15880" width="10.109375" style="61" customWidth="1"/>
    <col min="15881" max="15881" width="9.33203125" style="61" customWidth="1"/>
    <col min="15882" max="15882" width="12.88671875" style="61" customWidth="1"/>
    <col min="15883" max="15883" width="11.44140625" style="61" customWidth="1"/>
    <col min="15884" max="15888" width="0" style="61" hidden="1" customWidth="1"/>
    <col min="15889" max="16129" width="8.88671875" style="61"/>
    <col min="16130" max="16130" width="20.44140625" style="61" customWidth="1"/>
    <col min="16131" max="16131" width="17.109375" style="61" customWidth="1"/>
    <col min="16132" max="16132" width="30" style="61" customWidth="1"/>
    <col min="16133" max="16133" width="18.6640625" style="61" customWidth="1"/>
    <col min="16134" max="16135" width="8" style="61" customWidth="1"/>
    <col min="16136" max="16136" width="10.109375" style="61" customWidth="1"/>
    <col min="16137" max="16137" width="9.33203125" style="61" customWidth="1"/>
    <col min="16138" max="16138" width="12.88671875" style="61" customWidth="1"/>
    <col min="16139" max="16139" width="11.44140625" style="61" customWidth="1"/>
    <col min="16140" max="16144" width="0" style="61" hidden="1" customWidth="1"/>
    <col min="16145" max="16384" width="8.88671875" style="61"/>
  </cols>
  <sheetData>
    <row r="1" spans="1:16" s="53" customFormat="1" ht="57.75" customHeight="1" thickBot="1">
      <c r="A1" s="468" t="s">
        <v>534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</row>
    <row r="2" spans="1:16" s="53" customFormat="1" ht="13.5" customHeight="1" thickBot="1">
      <c r="A2" s="470"/>
      <c r="B2" s="472" t="s">
        <v>145</v>
      </c>
      <c r="C2" s="474" t="s">
        <v>146</v>
      </c>
      <c r="D2" s="476" t="s">
        <v>147</v>
      </c>
      <c r="E2" s="478" t="s">
        <v>148</v>
      </c>
      <c r="F2" s="479"/>
      <c r="G2" s="479"/>
      <c r="H2" s="479"/>
      <c r="I2" s="479"/>
      <c r="J2" s="480"/>
      <c r="K2" s="252" t="s">
        <v>150</v>
      </c>
      <c r="L2" s="458" t="s">
        <v>149</v>
      </c>
      <c r="M2" s="458"/>
      <c r="N2" s="458"/>
      <c r="O2" s="458"/>
      <c r="P2" s="459"/>
    </row>
    <row r="3" spans="1:16" s="53" customFormat="1" ht="53.4" thickBot="1">
      <c r="A3" s="471"/>
      <c r="B3" s="473"/>
      <c r="C3" s="475"/>
      <c r="D3" s="477"/>
      <c r="E3" s="251" t="s">
        <v>151</v>
      </c>
      <c r="F3" s="252" t="s">
        <v>152</v>
      </c>
      <c r="G3" s="252" t="s">
        <v>320</v>
      </c>
      <c r="H3" s="252" t="s">
        <v>153</v>
      </c>
      <c r="I3" s="252" t="s">
        <v>154</v>
      </c>
      <c r="J3" s="252" t="s">
        <v>155</v>
      </c>
      <c r="K3" s="255" t="s">
        <v>160</v>
      </c>
      <c r="L3" s="54" t="s">
        <v>156</v>
      </c>
      <c r="M3" s="54" t="s">
        <v>152</v>
      </c>
      <c r="N3" s="54" t="s">
        <v>157</v>
      </c>
      <c r="O3" s="54" t="s">
        <v>158</v>
      </c>
      <c r="P3" s="256" t="s">
        <v>159</v>
      </c>
    </row>
    <row r="4" spans="1:16" s="59" customFormat="1" ht="21" customHeight="1">
      <c r="A4" s="257"/>
      <c r="B4" s="55" t="s">
        <v>161</v>
      </c>
      <c r="C4" s="56" t="s">
        <v>162</v>
      </c>
      <c r="D4" s="57" t="s">
        <v>163</v>
      </c>
      <c r="E4" s="254">
        <v>60</v>
      </c>
      <c r="F4" s="258">
        <v>104</v>
      </c>
      <c r="G4" s="259">
        <v>33737</v>
      </c>
      <c r="H4" s="260">
        <f>SUM(G4*F4)</f>
        <v>3508648</v>
      </c>
      <c r="I4" s="261">
        <v>0</v>
      </c>
      <c r="J4" s="262">
        <f>SUM(H4-I4)</f>
        <v>3508648</v>
      </c>
      <c r="K4" s="263" t="s">
        <v>164</v>
      </c>
      <c r="L4" s="253"/>
      <c r="M4" s="253"/>
      <c r="N4" s="253"/>
      <c r="O4" s="253"/>
      <c r="P4" s="253"/>
    </row>
    <row r="5" spans="1:16" s="59" customFormat="1" ht="18" customHeight="1">
      <c r="A5" s="257"/>
      <c r="B5" s="55" t="s">
        <v>161</v>
      </c>
      <c r="C5" s="56" t="s">
        <v>162</v>
      </c>
      <c r="D5" s="57" t="s">
        <v>163</v>
      </c>
      <c r="E5" s="57">
        <v>60</v>
      </c>
      <c r="F5" s="57">
        <v>104</v>
      </c>
      <c r="G5" s="58">
        <v>6762</v>
      </c>
      <c r="H5" s="63">
        <f t="shared" ref="H5:H24" si="0">SUM(G5*F5)</f>
        <v>703248</v>
      </c>
      <c r="I5" s="62">
        <v>0</v>
      </c>
      <c r="J5" s="262">
        <f t="shared" ref="J5:J25" si="1">SUM(H5-I5)</f>
        <v>703248</v>
      </c>
      <c r="K5" s="62" t="s">
        <v>164</v>
      </c>
      <c r="L5" s="55">
        <v>40</v>
      </c>
      <c r="M5" s="55">
        <v>2</v>
      </c>
      <c r="N5" s="55">
        <f>L5*M5</f>
        <v>80</v>
      </c>
      <c r="O5" s="55">
        <v>3900</v>
      </c>
      <c r="P5" s="55" t="s">
        <v>165</v>
      </c>
    </row>
    <row r="6" spans="1:16" s="59" customFormat="1" ht="15" customHeight="1">
      <c r="A6" s="257"/>
      <c r="B6" s="55" t="s">
        <v>161</v>
      </c>
      <c r="C6" s="56" t="s">
        <v>166</v>
      </c>
      <c r="D6" s="57" t="s">
        <v>163</v>
      </c>
      <c r="E6" s="57">
        <v>60</v>
      </c>
      <c r="F6" s="57">
        <v>104</v>
      </c>
      <c r="G6" s="58">
        <v>33737</v>
      </c>
      <c r="H6" s="264">
        <f t="shared" si="0"/>
        <v>3508648</v>
      </c>
      <c r="I6" s="62">
        <v>0</v>
      </c>
      <c r="J6" s="262">
        <f t="shared" si="1"/>
        <v>3508648</v>
      </c>
      <c r="K6" s="62"/>
      <c r="L6" s="55">
        <v>20</v>
      </c>
      <c r="M6" s="55">
        <v>2</v>
      </c>
      <c r="N6" s="55">
        <f>L6*M6</f>
        <v>40</v>
      </c>
      <c r="O6" s="55">
        <v>3900</v>
      </c>
      <c r="P6" s="55">
        <v>8</v>
      </c>
    </row>
    <row r="7" spans="1:16" s="59" customFormat="1" ht="12.75" customHeight="1">
      <c r="A7" s="257"/>
      <c r="B7" s="55" t="s">
        <v>161</v>
      </c>
      <c r="C7" s="56" t="s">
        <v>166</v>
      </c>
      <c r="D7" s="57" t="s">
        <v>163</v>
      </c>
      <c r="E7" s="57">
        <v>60</v>
      </c>
      <c r="F7" s="57">
        <v>104</v>
      </c>
      <c r="G7" s="58">
        <v>6762</v>
      </c>
      <c r="H7" s="63">
        <f t="shared" si="0"/>
        <v>703248</v>
      </c>
      <c r="I7" s="62">
        <v>0</v>
      </c>
      <c r="J7" s="262">
        <f t="shared" si="1"/>
        <v>703248</v>
      </c>
      <c r="K7" s="62"/>
      <c r="L7" s="55">
        <v>20</v>
      </c>
      <c r="M7" s="55">
        <v>2</v>
      </c>
      <c r="N7" s="55">
        <f>L7*M7</f>
        <v>40</v>
      </c>
      <c r="O7" s="55">
        <v>3900</v>
      </c>
      <c r="P7" s="55">
        <v>8</v>
      </c>
    </row>
    <row r="8" spans="1:16" s="59" customFormat="1" ht="12" customHeight="1">
      <c r="A8" s="257"/>
      <c r="B8" s="55" t="s">
        <v>161</v>
      </c>
      <c r="C8" s="56" t="s">
        <v>167</v>
      </c>
      <c r="D8" s="57" t="s">
        <v>163</v>
      </c>
      <c r="E8" s="57">
        <v>39</v>
      </c>
      <c r="F8" s="57">
        <v>40</v>
      </c>
      <c r="G8" s="58">
        <v>6762</v>
      </c>
      <c r="H8" s="264">
        <f t="shared" si="0"/>
        <v>270480</v>
      </c>
      <c r="I8" s="62">
        <v>0</v>
      </c>
      <c r="J8" s="262">
        <f t="shared" si="1"/>
        <v>270480</v>
      </c>
      <c r="K8" s="62" t="s">
        <v>164</v>
      </c>
      <c r="L8" s="55">
        <v>40</v>
      </c>
      <c r="M8" s="55">
        <v>3</v>
      </c>
      <c r="N8" s="55">
        <f t="shared" ref="N8:N26" si="2">L8*M8</f>
        <v>120</v>
      </c>
      <c r="O8" s="55">
        <v>2000</v>
      </c>
      <c r="P8" s="55" t="s">
        <v>170</v>
      </c>
    </row>
    <row r="9" spans="1:16" s="59" customFormat="1" ht="17.25" customHeight="1">
      <c r="A9" s="257"/>
      <c r="B9" s="55" t="s">
        <v>161</v>
      </c>
      <c r="C9" s="56" t="s">
        <v>168</v>
      </c>
      <c r="D9" s="57" t="s">
        <v>163</v>
      </c>
      <c r="E9" s="57">
        <v>39</v>
      </c>
      <c r="F9" s="57">
        <v>40</v>
      </c>
      <c r="G9" s="58">
        <v>6762</v>
      </c>
      <c r="H9" s="63">
        <f t="shared" si="0"/>
        <v>270480</v>
      </c>
      <c r="I9" s="62">
        <v>0</v>
      </c>
      <c r="J9" s="262">
        <f t="shared" si="1"/>
        <v>270480</v>
      </c>
      <c r="K9" s="62" t="s">
        <v>164</v>
      </c>
      <c r="L9" s="55"/>
      <c r="M9" s="55"/>
      <c r="N9" s="55"/>
      <c r="O9" s="55"/>
      <c r="P9" s="55"/>
    </row>
    <row r="10" spans="1:16" s="59" customFormat="1" ht="19.5" customHeight="1">
      <c r="A10" s="257"/>
      <c r="B10" s="55" t="s">
        <v>161</v>
      </c>
      <c r="C10" s="55" t="s">
        <v>169</v>
      </c>
      <c r="D10" s="57" t="s">
        <v>163</v>
      </c>
      <c r="E10" s="57">
        <v>20</v>
      </c>
      <c r="F10" s="57">
        <v>80</v>
      </c>
      <c r="G10" s="58">
        <v>3775</v>
      </c>
      <c r="H10" s="264">
        <f t="shared" si="0"/>
        <v>302000</v>
      </c>
      <c r="I10" s="62">
        <v>0</v>
      </c>
      <c r="J10" s="262">
        <f t="shared" si="1"/>
        <v>302000</v>
      </c>
      <c r="K10" s="62" t="s">
        <v>164</v>
      </c>
      <c r="L10" s="55"/>
      <c r="M10" s="55"/>
      <c r="N10" s="55"/>
      <c r="O10" s="55"/>
      <c r="P10" s="55"/>
    </row>
    <row r="11" spans="1:16" s="59" customFormat="1" ht="14.25" customHeight="1">
      <c r="A11" s="257"/>
      <c r="B11" s="55" t="s">
        <v>161</v>
      </c>
      <c r="C11" s="55" t="s">
        <v>171</v>
      </c>
      <c r="D11" s="57" t="s">
        <v>163</v>
      </c>
      <c r="E11" s="57">
        <v>20</v>
      </c>
      <c r="F11" s="57">
        <v>100</v>
      </c>
      <c r="G11" s="58">
        <v>5305</v>
      </c>
      <c r="H11" s="63">
        <f t="shared" si="0"/>
        <v>530500</v>
      </c>
      <c r="I11" s="62">
        <v>0</v>
      </c>
      <c r="J11" s="262">
        <f t="shared" si="1"/>
        <v>530500</v>
      </c>
      <c r="K11" s="62" t="s">
        <v>164</v>
      </c>
      <c r="L11" s="55">
        <v>44</v>
      </c>
      <c r="M11" s="55">
        <v>2</v>
      </c>
      <c r="N11" s="55">
        <f t="shared" si="2"/>
        <v>88</v>
      </c>
      <c r="O11" s="55">
        <v>2000</v>
      </c>
      <c r="P11" s="55" t="s">
        <v>170</v>
      </c>
    </row>
    <row r="12" spans="1:16" s="59" customFormat="1" ht="27.75" customHeight="1">
      <c r="A12" s="265" t="s">
        <v>172</v>
      </c>
      <c r="B12" s="55"/>
      <c r="C12" s="55"/>
      <c r="D12" s="57"/>
      <c r="E12" s="57"/>
      <c r="F12" s="57"/>
      <c r="G12" s="58"/>
      <c r="H12" s="264"/>
      <c r="I12" s="62"/>
      <c r="J12" s="262"/>
      <c r="K12" s="62"/>
      <c r="L12" s="55"/>
      <c r="M12" s="55"/>
      <c r="N12" s="55"/>
      <c r="O12" s="55"/>
      <c r="P12" s="55"/>
    </row>
    <row r="13" spans="1:16" s="59" customFormat="1" ht="17.25" customHeight="1">
      <c r="A13" s="265"/>
      <c r="B13" s="55" t="s">
        <v>161</v>
      </c>
      <c r="C13" s="55" t="s">
        <v>173</v>
      </c>
      <c r="D13" s="57" t="s">
        <v>163</v>
      </c>
      <c r="E13" s="57">
        <v>39</v>
      </c>
      <c r="F13" s="57">
        <v>24</v>
      </c>
      <c r="G13" s="58">
        <v>6762</v>
      </c>
      <c r="H13" s="63">
        <f t="shared" si="0"/>
        <v>162288</v>
      </c>
      <c r="I13" s="63">
        <v>20000</v>
      </c>
      <c r="J13" s="262">
        <f t="shared" si="1"/>
        <v>142288</v>
      </c>
      <c r="K13" s="62" t="s">
        <v>164</v>
      </c>
      <c r="L13" s="55">
        <v>12</v>
      </c>
      <c r="M13" s="55">
        <v>2</v>
      </c>
      <c r="N13" s="55">
        <f t="shared" si="2"/>
        <v>24</v>
      </c>
      <c r="O13" s="55">
        <v>3900</v>
      </c>
      <c r="P13" s="55">
        <v>8</v>
      </c>
    </row>
    <row r="14" spans="1:16" s="59" customFormat="1" ht="21" customHeight="1">
      <c r="A14" s="257"/>
      <c r="B14" s="55" t="s">
        <v>161</v>
      </c>
      <c r="C14" s="55" t="s">
        <v>174</v>
      </c>
      <c r="D14" s="57" t="s">
        <v>163</v>
      </c>
      <c r="E14" s="57">
        <v>60</v>
      </c>
      <c r="F14" s="57">
        <v>48</v>
      </c>
      <c r="G14" s="58">
        <v>14025</v>
      </c>
      <c r="H14" s="264">
        <f t="shared" si="0"/>
        <v>673200</v>
      </c>
      <c r="I14" s="63">
        <v>20000</v>
      </c>
      <c r="J14" s="262">
        <f t="shared" si="1"/>
        <v>653200</v>
      </c>
      <c r="K14" s="62" t="s">
        <v>164</v>
      </c>
      <c r="L14" s="55">
        <v>8</v>
      </c>
      <c r="M14" s="55">
        <v>2</v>
      </c>
      <c r="N14" s="55">
        <f t="shared" si="2"/>
        <v>16</v>
      </c>
      <c r="O14" s="55">
        <v>2000</v>
      </c>
      <c r="P14" s="55" t="s">
        <v>170</v>
      </c>
    </row>
    <row r="15" spans="1:16" s="59" customFormat="1" ht="17.25" customHeight="1">
      <c r="A15" s="460"/>
      <c r="B15" s="462" t="s">
        <v>175</v>
      </c>
      <c r="C15" s="462" t="s">
        <v>176</v>
      </c>
      <c r="D15" s="464" t="s">
        <v>163</v>
      </c>
      <c r="E15" s="57">
        <v>20</v>
      </c>
      <c r="F15" s="57">
        <v>24</v>
      </c>
      <c r="G15" s="58">
        <v>3825</v>
      </c>
      <c r="H15" s="63">
        <f t="shared" si="0"/>
        <v>91800</v>
      </c>
      <c r="I15" s="63">
        <v>0</v>
      </c>
      <c r="J15" s="262">
        <f t="shared" si="1"/>
        <v>91800</v>
      </c>
      <c r="K15" s="62" t="s">
        <v>164</v>
      </c>
      <c r="L15" s="55">
        <v>10</v>
      </c>
      <c r="M15" s="55">
        <v>2</v>
      </c>
      <c r="N15" s="55">
        <f t="shared" si="2"/>
        <v>20</v>
      </c>
      <c r="O15" s="55">
        <v>3900</v>
      </c>
      <c r="P15" s="55">
        <v>8</v>
      </c>
    </row>
    <row r="16" spans="1:16" s="59" customFormat="1" ht="12.75" customHeight="1">
      <c r="A16" s="461"/>
      <c r="B16" s="463"/>
      <c r="C16" s="463"/>
      <c r="D16" s="465"/>
      <c r="E16" s="57">
        <v>150</v>
      </c>
      <c r="F16" s="57">
        <v>24</v>
      </c>
      <c r="G16" s="58">
        <v>6735</v>
      </c>
      <c r="H16" s="264">
        <v>153000</v>
      </c>
      <c r="I16" s="63">
        <v>0</v>
      </c>
      <c r="J16" s="262">
        <f t="shared" si="1"/>
        <v>153000</v>
      </c>
      <c r="K16" s="62"/>
      <c r="L16" s="55">
        <v>2</v>
      </c>
      <c r="M16" s="55">
        <v>2</v>
      </c>
      <c r="N16" s="55">
        <f t="shared" si="2"/>
        <v>4</v>
      </c>
      <c r="O16" s="55">
        <v>20100</v>
      </c>
      <c r="P16" s="55" t="s">
        <v>183</v>
      </c>
    </row>
    <row r="17" spans="1:16" s="59" customFormat="1" ht="15.75" customHeight="1">
      <c r="A17" s="257"/>
      <c r="B17" s="55" t="s">
        <v>161</v>
      </c>
      <c r="C17" s="55" t="s">
        <v>177</v>
      </c>
      <c r="D17" s="57" t="s">
        <v>163</v>
      </c>
      <c r="E17" s="62">
        <v>20</v>
      </c>
      <c r="F17" s="62">
        <v>48</v>
      </c>
      <c r="G17" s="63">
        <v>6631</v>
      </c>
      <c r="H17" s="63">
        <f t="shared" si="0"/>
        <v>318288</v>
      </c>
      <c r="I17" s="63">
        <v>15000</v>
      </c>
      <c r="J17" s="262">
        <f t="shared" si="1"/>
        <v>303288</v>
      </c>
      <c r="K17" s="62" t="s">
        <v>164</v>
      </c>
      <c r="L17" s="55"/>
      <c r="M17" s="55"/>
      <c r="N17" s="55">
        <f t="shared" si="2"/>
        <v>0</v>
      </c>
      <c r="O17" s="55"/>
      <c r="P17" s="55"/>
    </row>
    <row r="18" spans="1:16" s="59" customFormat="1" ht="18" customHeight="1">
      <c r="A18" s="257"/>
      <c r="B18" s="55" t="s">
        <v>161</v>
      </c>
      <c r="C18" s="55" t="s">
        <v>178</v>
      </c>
      <c r="D18" s="57" t="s">
        <v>163</v>
      </c>
      <c r="E18" s="57">
        <v>39</v>
      </c>
      <c r="F18" s="57">
        <v>48</v>
      </c>
      <c r="G18" s="58">
        <v>6762</v>
      </c>
      <c r="H18" s="264">
        <f t="shared" si="0"/>
        <v>324576</v>
      </c>
      <c r="I18" s="63">
        <v>20000</v>
      </c>
      <c r="J18" s="262">
        <f t="shared" si="1"/>
        <v>304576</v>
      </c>
      <c r="K18" s="62" t="s">
        <v>164</v>
      </c>
      <c r="L18" s="55"/>
      <c r="M18" s="55"/>
      <c r="N18" s="55">
        <f t="shared" si="2"/>
        <v>0</v>
      </c>
      <c r="O18" s="55"/>
      <c r="P18" s="55"/>
    </row>
    <row r="19" spans="1:16" s="59" customFormat="1" ht="14.25" customHeight="1">
      <c r="A19" s="257"/>
      <c r="B19" s="55" t="s">
        <v>161</v>
      </c>
      <c r="C19" s="55" t="s">
        <v>179</v>
      </c>
      <c r="D19" s="57" t="s">
        <v>163</v>
      </c>
      <c r="E19" s="57">
        <v>60</v>
      </c>
      <c r="F19" s="57">
        <v>9</v>
      </c>
      <c r="G19" s="58">
        <v>45181</v>
      </c>
      <c r="H19" s="63">
        <f t="shared" si="0"/>
        <v>406629</v>
      </c>
      <c r="I19" s="63">
        <v>0</v>
      </c>
      <c r="J19" s="262">
        <f t="shared" si="1"/>
        <v>406629</v>
      </c>
      <c r="K19" s="62" t="s">
        <v>164</v>
      </c>
      <c r="L19" s="55"/>
      <c r="M19" s="55"/>
      <c r="N19" s="55"/>
      <c r="O19" s="55"/>
      <c r="P19" s="55"/>
    </row>
    <row r="20" spans="1:16" s="59" customFormat="1" ht="13.5" customHeight="1">
      <c r="A20" s="257"/>
      <c r="B20" s="55" t="s">
        <v>161</v>
      </c>
      <c r="C20" s="55" t="s">
        <v>191</v>
      </c>
      <c r="D20" s="57" t="s">
        <v>163</v>
      </c>
      <c r="E20" s="57">
        <v>20</v>
      </c>
      <c r="F20" s="57">
        <v>80</v>
      </c>
      <c r="G20" s="58">
        <v>4718</v>
      </c>
      <c r="H20" s="264">
        <f t="shared" si="0"/>
        <v>377440</v>
      </c>
      <c r="I20" s="63">
        <v>0</v>
      </c>
      <c r="J20" s="262">
        <f t="shared" si="1"/>
        <v>377440</v>
      </c>
      <c r="K20" s="62"/>
      <c r="L20" s="55">
        <v>20</v>
      </c>
      <c r="M20" s="55">
        <v>2</v>
      </c>
      <c r="N20" s="55">
        <f t="shared" si="2"/>
        <v>40</v>
      </c>
      <c r="O20" s="55">
        <v>3900</v>
      </c>
      <c r="P20" s="55">
        <v>8</v>
      </c>
    </row>
    <row r="21" spans="1:16" s="59" customFormat="1" ht="26.4">
      <c r="A21" s="257" t="s">
        <v>321</v>
      </c>
      <c r="B21" s="55" t="s">
        <v>161</v>
      </c>
      <c r="C21" s="55" t="s">
        <v>181</v>
      </c>
      <c r="D21" s="266" t="s">
        <v>182</v>
      </c>
      <c r="E21" s="62">
        <v>145</v>
      </c>
      <c r="F21" s="62">
        <v>15</v>
      </c>
      <c r="G21" s="63">
        <v>40625</v>
      </c>
      <c r="H21" s="63">
        <f t="shared" si="0"/>
        <v>609375</v>
      </c>
      <c r="I21" s="63">
        <v>0</v>
      </c>
      <c r="J21" s="262">
        <f t="shared" si="1"/>
        <v>609375</v>
      </c>
      <c r="K21" s="62" t="s">
        <v>164</v>
      </c>
      <c r="L21" s="55"/>
      <c r="M21" s="55"/>
      <c r="N21" s="55">
        <f t="shared" si="2"/>
        <v>0</v>
      </c>
      <c r="O21" s="55"/>
      <c r="P21" s="55"/>
    </row>
    <row r="22" spans="1:16" s="59" customFormat="1" ht="27" customHeight="1">
      <c r="A22" s="257" t="s">
        <v>321</v>
      </c>
      <c r="B22" s="55" t="s">
        <v>161</v>
      </c>
      <c r="C22" s="55" t="s">
        <v>322</v>
      </c>
      <c r="D22" s="266" t="s">
        <v>182</v>
      </c>
      <c r="E22" s="57">
        <v>145</v>
      </c>
      <c r="F22" s="57">
        <v>15</v>
      </c>
      <c r="G22" s="58">
        <v>40625</v>
      </c>
      <c r="H22" s="264">
        <f t="shared" si="0"/>
        <v>609375</v>
      </c>
      <c r="I22" s="63">
        <v>0</v>
      </c>
      <c r="J22" s="262">
        <f t="shared" si="1"/>
        <v>609375</v>
      </c>
      <c r="K22" s="62" t="s">
        <v>164</v>
      </c>
      <c r="L22" s="55">
        <v>2</v>
      </c>
      <c r="M22" s="55">
        <v>4</v>
      </c>
      <c r="N22" s="55">
        <f t="shared" si="2"/>
        <v>8</v>
      </c>
      <c r="O22" s="55">
        <v>8300</v>
      </c>
      <c r="P22" s="55" t="s">
        <v>180</v>
      </c>
    </row>
    <row r="23" spans="1:16" s="59" customFormat="1" ht="43.8" customHeight="1">
      <c r="A23" s="257" t="s">
        <v>184</v>
      </c>
      <c r="B23" s="55" t="s">
        <v>323</v>
      </c>
      <c r="C23" s="55" t="s">
        <v>185</v>
      </c>
      <c r="D23" s="266" t="s">
        <v>182</v>
      </c>
      <c r="E23" s="57">
        <v>150</v>
      </c>
      <c r="F23" s="57">
        <v>3</v>
      </c>
      <c r="G23" s="58">
        <v>14750</v>
      </c>
      <c r="H23" s="63">
        <f t="shared" si="0"/>
        <v>44250</v>
      </c>
      <c r="I23" s="63">
        <v>0</v>
      </c>
      <c r="J23" s="262">
        <f t="shared" si="1"/>
        <v>44250</v>
      </c>
      <c r="K23" s="62" t="s">
        <v>164</v>
      </c>
      <c r="L23" s="55"/>
      <c r="M23" s="55"/>
      <c r="N23" s="55"/>
      <c r="O23" s="55"/>
      <c r="P23" s="55"/>
    </row>
    <row r="24" spans="1:16" s="59" customFormat="1" ht="39.6">
      <c r="A24" s="257" t="s">
        <v>184</v>
      </c>
      <c r="B24" s="55" t="s">
        <v>323</v>
      </c>
      <c r="C24" s="55" t="s">
        <v>186</v>
      </c>
      <c r="D24" s="266" t="s">
        <v>182</v>
      </c>
      <c r="E24" s="57">
        <v>150</v>
      </c>
      <c r="F24" s="57">
        <v>3</v>
      </c>
      <c r="G24" s="58">
        <v>14750</v>
      </c>
      <c r="H24" s="264">
        <f t="shared" si="0"/>
        <v>44250</v>
      </c>
      <c r="I24" s="267">
        <v>0</v>
      </c>
      <c r="J24" s="262">
        <f t="shared" si="1"/>
        <v>44250</v>
      </c>
      <c r="K24" s="62" t="s">
        <v>164</v>
      </c>
      <c r="L24" s="55">
        <v>1</v>
      </c>
      <c r="M24" s="55">
        <v>3</v>
      </c>
      <c r="N24" s="55">
        <f t="shared" si="2"/>
        <v>3</v>
      </c>
      <c r="O24" s="55">
        <v>2400</v>
      </c>
      <c r="P24" s="55" t="s">
        <v>324</v>
      </c>
    </row>
    <row r="25" spans="1:16">
      <c r="A25" s="466" t="s">
        <v>187</v>
      </c>
      <c r="B25" s="467"/>
      <c r="C25" s="467"/>
      <c r="D25" s="467"/>
      <c r="E25" s="268"/>
      <c r="F25" s="268"/>
      <c r="G25" s="269"/>
      <c r="H25" s="270">
        <f>SUM(H4:H24)</f>
        <v>13611723</v>
      </c>
      <c r="I25" s="270">
        <f>SUM(I4:I24)</f>
        <v>75000</v>
      </c>
      <c r="J25" s="271">
        <f t="shared" si="1"/>
        <v>13536723</v>
      </c>
      <c r="K25" s="57"/>
      <c r="N25" s="59">
        <f t="shared" si="2"/>
        <v>0</v>
      </c>
      <c r="O25" s="59"/>
    </row>
    <row r="26" spans="1:16">
      <c r="A26" s="456" t="s">
        <v>325</v>
      </c>
      <c r="B26" s="457"/>
      <c r="C26" s="457"/>
      <c r="D26" s="457"/>
      <c r="E26" s="272"/>
      <c r="F26" s="272"/>
      <c r="G26" s="272"/>
      <c r="H26" s="273"/>
      <c r="I26" s="273"/>
      <c r="J26" s="273"/>
      <c r="K26" s="274"/>
      <c r="N26" s="59">
        <f t="shared" si="2"/>
        <v>0</v>
      </c>
      <c r="O26" s="59"/>
    </row>
    <row r="27" spans="1:16">
      <c r="J27" s="60"/>
    </row>
  </sheetData>
  <mergeCells count="13">
    <mergeCell ref="A1:K1"/>
    <mergeCell ref="A2:A3"/>
    <mergeCell ref="B2:B3"/>
    <mergeCell ref="C2:C3"/>
    <mergeCell ref="D2:D3"/>
    <mergeCell ref="E2:J2"/>
    <mergeCell ref="A26:D26"/>
    <mergeCell ref="L2:P2"/>
    <mergeCell ref="A15:A16"/>
    <mergeCell ref="B15:B16"/>
    <mergeCell ref="C15:C16"/>
    <mergeCell ref="D15:D16"/>
    <mergeCell ref="A25:D25"/>
  </mergeCells>
  <pageMargins left="0.74803149606299213" right="0.74803149606299213" top="0.59055118110236227" bottom="0.98425196850393704" header="0.31496062992125984" footer="0.31496062992125984"/>
  <pageSetup paperSize="9" scale="86" orientation="landscape" r:id="rId1"/>
  <headerFooter alignWithMargins="0">
    <oddFooter>&amp;C&amp;7&amp;Z&amp;F</oddFooter>
  </headerFooter>
  <rowBreaks count="1" manualBreakCount="1">
    <brk id="29" max="9" man="1"/>
  </rowBreaks>
  <colBreaks count="1" manualBreakCount="1">
    <brk id="11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8</vt:i4>
      </vt:variant>
    </vt:vector>
  </HeadingPairs>
  <TitlesOfParts>
    <vt:vector size="15" baseType="lpstr">
      <vt:lpstr>Címrend.int.</vt:lpstr>
      <vt:lpstr>2.1 Kiadások. int.</vt:lpstr>
      <vt:lpstr>2.1.1. Kötelező nem köt.int.</vt:lpstr>
      <vt:lpstr>2.1.2</vt:lpstr>
      <vt:lpstr>2.1.3.int.</vt:lpstr>
      <vt:lpstr>2.1.4.</vt:lpstr>
      <vt:lpstr>2.1.5. mell </vt:lpstr>
      <vt:lpstr>'2.1.1. Kötelező nem köt.int.'!Nyomtatási_cím</vt:lpstr>
      <vt:lpstr>Címrend.int.!Nyomtatási_cím</vt:lpstr>
      <vt:lpstr>'2.1 Kiadások. int.'!Nyomtatási_terület</vt:lpstr>
      <vt:lpstr>'2.1.1. Kötelező nem köt.int.'!Nyomtatási_terület</vt:lpstr>
      <vt:lpstr>'2.1.2'!Nyomtatási_terület</vt:lpstr>
      <vt:lpstr>'2.1.3.int.'!Nyomtatási_terület</vt:lpstr>
      <vt:lpstr>'2.1.5. mell '!Nyomtatási_terület</vt:lpstr>
      <vt:lpstr>Címrend.int.!Nyomtatási_terület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kadarneren</cp:lastModifiedBy>
  <cp:lastPrinted>2024-05-13T08:13:08Z</cp:lastPrinted>
  <dcterms:created xsi:type="dcterms:W3CDTF">1999-12-07T09:08:36Z</dcterms:created>
  <dcterms:modified xsi:type="dcterms:W3CDTF">2024-05-13T08:14:18Z</dcterms:modified>
</cp:coreProperties>
</file>