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072" windowHeight="8256" firstSheet="14" activeTab="21"/>
  </bookViews>
  <sheets>
    <sheet name="1.melléklet" sheetId="1" r:id="rId1"/>
    <sheet name="2.melléklet" sheetId="2" r:id="rId2"/>
    <sheet name="3. melléklet" sheetId="3" r:id="rId3"/>
    <sheet name="4. melléklet" sheetId="4" r:id="rId4"/>
    <sheet name="5. melléklet" sheetId="5" r:id="rId5"/>
    <sheet name="5a) melléklet" sheetId="9" r:id="rId6"/>
    <sheet name="5b) melléklet" sheetId="11" r:id="rId7"/>
    <sheet name="5c) melléklet " sheetId="21" r:id="rId8"/>
    <sheet name="6. mellélet" sheetId="6" r:id="rId9"/>
    <sheet name="6a) melléklet" sheetId="10" r:id="rId10"/>
    <sheet name="6b) melléklet" sheetId="12" r:id="rId11"/>
    <sheet name="6c) melléklet" sheetId="22" r:id="rId12"/>
    <sheet name="7. melléklet" sheetId="7" r:id="rId13"/>
    <sheet name="8. melléklet" sheetId="8" r:id="rId14"/>
    <sheet name="9. melléklet" sheetId="13" r:id="rId15"/>
    <sheet name="10. melléklet" sheetId="14" r:id="rId16"/>
    <sheet name="11. melléklet" sheetId="15" r:id="rId17"/>
    <sheet name="12. melléklet" sheetId="16" r:id="rId18"/>
    <sheet name="13. melléklet" sheetId="17" r:id="rId19"/>
    <sheet name="14. melléklet" sheetId="18" r:id="rId20"/>
    <sheet name="15a) melléklet" sheetId="19" r:id="rId21"/>
    <sheet name="15b) mellélet" sheetId="20" r:id="rId22"/>
    <sheet name="Munka1" sheetId="23" r:id="rId23"/>
  </sheets>
  <calcPr calcId="124519"/>
</workbook>
</file>

<file path=xl/calcChain.xml><?xml version="1.0" encoding="utf-8"?>
<calcChain xmlns="http://schemas.openxmlformats.org/spreadsheetml/2006/main">
  <c r="L23" i="20"/>
  <c r="K23"/>
  <c r="I25"/>
  <c r="I24"/>
  <c r="H25"/>
  <c r="E25"/>
  <c r="E24"/>
  <c r="E22"/>
  <c r="E18"/>
  <c r="D25"/>
  <c r="D22"/>
  <c r="D18"/>
  <c r="C25"/>
  <c r="C22"/>
  <c r="G22" i="19"/>
  <c r="E25"/>
  <c r="H25"/>
  <c r="E22"/>
  <c r="E18"/>
  <c r="D22"/>
  <c r="D18"/>
  <c r="C25"/>
  <c r="C22"/>
  <c r="F33" i="14"/>
  <c r="F28"/>
  <c r="F15"/>
  <c r="F9"/>
  <c r="F6"/>
  <c r="F37" i="13"/>
  <c r="F34"/>
  <c r="F25"/>
  <c r="F40"/>
  <c r="F42"/>
  <c r="F22"/>
  <c r="F6"/>
  <c r="E33" i="14"/>
  <c r="D33"/>
  <c r="E28"/>
  <c r="D28"/>
  <c r="E20"/>
  <c r="E15"/>
  <c r="D20"/>
  <c r="D15"/>
  <c r="D38"/>
  <c r="D40"/>
  <c r="E9"/>
  <c r="D9"/>
  <c r="E6"/>
  <c r="E38"/>
  <c r="E40"/>
  <c r="D6"/>
  <c r="E37" i="13"/>
  <c r="D37"/>
  <c r="E34"/>
  <c r="D34"/>
  <c r="E25"/>
  <c r="D25"/>
  <c r="E22"/>
  <c r="D22"/>
  <c r="E13"/>
  <c r="D13"/>
  <c r="E8"/>
  <c r="E6"/>
  <c r="D8"/>
  <c r="H22" i="20"/>
  <c r="L22"/>
  <c r="D26"/>
  <c r="C26"/>
  <c r="K26"/>
  <c r="D28" i="19"/>
  <c r="D24"/>
  <c r="G28"/>
  <c r="K20" i="20"/>
  <c r="K19"/>
  <c r="K21"/>
  <c r="E20" i="16"/>
  <c r="E15"/>
  <c r="F37" i="6"/>
  <c r="F37" i="2" s="1"/>
  <c r="E37" i="6"/>
  <c r="E37" i="2" s="1"/>
  <c r="F36" i="6"/>
  <c r="F36" i="2" s="1"/>
  <c r="E36" i="6"/>
  <c r="E36" i="2" s="1"/>
  <c r="F35" i="6"/>
  <c r="F35" i="2"/>
  <c r="E35" i="6"/>
  <c r="E35" i="2"/>
  <c r="F34" i="6"/>
  <c r="F34" i="2"/>
  <c r="E34" i="6"/>
  <c r="E34" i="2" s="1"/>
  <c r="F32" i="6"/>
  <c r="F32" i="2" s="1"/>
  <c r="E32" i="6"/>
  <c r="E32" i="2" s="1"/>
  <c r="F31" i="6"/>
  <c r="F31" i="2" s="1"/>
  <c r="E31" i="6"/>
  <c r="E31" i="2" s="1"/>
  <c r="F30" i="6"/>
  <c r="F30" i="2"/>
  <c r="E30" i="6"/>
  <c r="E30" i="2"/>
  <c r="F29" i="6"/>
  <c r="F29" i="2" s="1"/>
  <c r="E29" i="6"/>
  <c r="E29" i="2" s="1"/>
  <c r="F27" i="6"/>
  <c r="F27" i="2"/>
  <c r="E27" i="6"/>
  <c r="E27" i="2" s="1"/>
  <c r="F26" i="6"/>
  <c r="F26" i="2" s="1"/>
  <c r="E26" i="6"/>
  <c r="E26" i="2" s="1"/>
  <c r="F25" i="6"/>
  <c r="F25" i="2" s="1"/>
  <c r="E25" i="6"/>
  <c r="E25" i="2" s="1"/>
  <c r="F24" i="6"/>
  <c r="F24" i="2"/>
  <c r="E24" i="6"/>
  <c r="E24" i="2"/>
  <c r="F23" i="6"/>
  <c r="F23" i="2"/>
  <c r="E23" i="6"/>
  <c r="E23" i="2" s="1"/>
  <c r="F22" i="6"/>
  <c r="F22" i="2" s="1"/>
  <c r="E22" i="6"/>
  <c r="E22" i="2" s="1"/>
  <c r="F21" i="6"/>
  <c r="F21" i="2" s="1"/>
  <c r="E21" i="6"/>
  <c r="E21" i="2" s="1"/>
  <c r="F19" i="6"/>
  <c r="F19" i="2"/>
  <c r="E19" i="6"/>
  <c r="E19" i="2" s="1"/>
  <c r="F18" i="6"/>
  <c r="F18" i="2" s="1"/>
  <c r="E18" i="6"/>
  <c r="E18" i="2" s="1"/>
  <c r="F17" i="6"/>
  <c r="F17" i="2" s="1"/>
  <c r="E17" i="6"/>
  <c r="E17" i="2" s="1"/>
  <c r="F16" i="6"/>
  <c r="F16" i="2"/>
  <c r="E16" i="6"/>
  <c r="E16" i="2"/>
  <c r="F14" i="6"/>
  <c r="F14" i="2"/>
  <c r="E14" i="6"/>
  <c r="E14" i="2"/>
  <c r="F13" i="6"/>
  <c r="F13" i="2"/>
  <c r="E13" i="6"/>
  <c r="E13" i="2" s="1"/>
  <c r="F12" i="6"/>
  <c r="F12" i="2" s="1"/>
  <c r="E12" i="6"/>
  <c r="E12" i="2" s="1"/>
  <c r="F11" i="6"/>
  <c r="F11" i="2" s="1"/>
  <c r="E11" i="6"/>
  <c r="E11" i="2" s="1"/>
  <c r="F10" i="6"/>
  <c r="F10" i="2"/>
  <c r="E10" i="6"/>
  <c r="E10" i="2"/>
  <c r="F8" i="6"/>
  <c r="F8" i="2"/>
  <c r="E8" i="6"/>
  <c r="E8" i="2"/>
  <c r="F7" i="6"/>
  <c r="F7" i="2"/>
  <c r="E7" i="6"/>
  <c r="E7" i="2" s="1"/>
  <c r="F41" i="5"/>
  <c r="F41" i="1" s="1"/>
  <c r="E41" i="5"/>
  <c r="E41" i="1" s="1"/>
  <c r="F39" i="5"/>
  <c r="F39" i="1"/>
  <c r="E39" i="5"/>
  <c r="E39" i="1" s="1"/>
  <c r="F38" i="5"/>
  <c r="F38" i="1" s="1"/>
  <c r="E38" i="5"/>
  <c r="E38" i="1" s="1"/>
  <c r="F36" i="5"/>
  <c r="F36" i="1" s="1"/>
  <c r="E36" i="5"/>
  <c r="E36" i="1" s="1"/>
  <c r="F35" i="5"/>
  <c r="F35" i="1" s="1"/>
  <c r="E35" i="5"/>
  <c r="E35" i="1" s="1"/>
  <c r="F33" i="5"/>
  <c r="F33" i="1"/>
  <c r="E33" i="5"/>
  <c r="E33" i="1" s="1"/>
  <c r="F32" i="5"/>
  <c r="F32" i="1" s="1"/>
  <c r="E32" i="5"/>
  <c r="E32" i="1" s="1"/>
  <c r="F31" i="5"/>
  <c r="F31" i="1" s="1"/>
  <c r="E31" i="5"/>
  <c r="E31" i="1" s="1"/>
  <c r="F30" i="5"/>
  <c r="F30" i="1"/>
  <c r="E30" i="5"/>
  <c r="E30" i="1"/>
  <c r="F29" i="5"/>
  <c r="F29" i="1" s="1"/>
  <c r="E29" i="5"/>
  <c r="E29" i="1" s="1"/>
  <c r="F28" i="5"/>
  <c r="F28" i="1"/>
  <c r="E28" i="5"/>
  <c r="E28" i="1"/>
  <c r="F27" i="5"/>
  <c r="F27" i="1"/>
  <c r="E27" i="5"/>
  <c r="E27" i="1" s="1"/>
  <c r="F26" i="5"/>
  <c r="F26" i="1" s="1"/>
  <c r="E26" i="5"/>
  <c r="E26" i="1" s="1"/>
  <c r="F24" i="5"/>
  <c r="F24" i="1" s="1"/>
  <c r="E24" i="5"/>
  <c r="E24" i="1" s="1"/>
  <c r="F23" i="5"/>
  <c r="F23" i="1" s="1"/>
  <c r="E23" i="5"/>
  <c r="E23" i="1" s="1"/>
  <c r="F21" i="5"/>
  <c r="F21" i="1" s="1"/>
  <c r="E21" i="5"/>
  <c r="E21" i="1" s="1"/>
  <c r="F20" i="5"/>
  <c r="F20" i="1"/>
  <c r="E20" i="5"/>
  <c r="E20" i="1"/>
  <c r="F19" i="5"/>
  <c r="F19" i="1"/>
  <c r="E19" i="5"/>
  <c r="E19" i="1" s="1"/>
  <c r="F18" i="5"/>
  <c r="F18" i="1" s="1"/>
  <c r="E18" i="5"/>
  <c r="E18" i="1" s="1"/>
  <c r="F17" i="5"/>
  <c r="F17" i="1" s="1"/>
  <c r="E17" i="5"/>
  <c r="E17" i="1" s="1"/>
  <c r="F16" i="5"/>
  <c r="F16" i="1"/>
  <c r="E16" i="5"/>
  <c r="E16" i="1"/>
  <c r="F15" i="5"/>
  <c r="F15" i="1"/>
  <c r="E15" i="5"/>
  <c r="E15" i="1" s="1"/>
  <c r="F14" i="5"/>
  <c r="F14" i="1" s="1"/>
  <c r="E14" i="5"/>
  <c r="E14" i="1" s="1"/>
  <c r="F12" i="5"/>
  <c r="F12" i="1" s="1"/>
  <c r="E12" i="5"/>
  <c r="E12" i="1" s="1"/>
  <c r="F11" i="5"/>
  <c r="F11" i="1" s="1"/>
  <c r="E11" i="5"/>
  <c r="E11" i="1" s="1"/>
  <c r="F10" i="5"/>
  <c r="F10" i="1"/>
  <c r="E10" i="5"/>
  <c r="E10" i="1"/>
  <c r="F9" i="5"/>
  <c r="F9" i="1"/>
  <c r="E9" i="5"/>
  <c r="E9" i="1" s="1"/>
  <c r="F7" i="5"/>
  <c r="F7" i="1" s="1"/>
  <c r="E7" i="5"/>
  <c r="E7" i="1" s="1"/>
  <c r="C24" i="19"/>
  <c r="D20" i="4"/>
  <c r="D15"/>
  <c r="E13" i="3"/>
  <c r="F13"/>
  <c r="D13"/>
  <c r="E13" i="15"/>
  <c r="E6"/>
  <c r="E40"/>
  <c r="E42"/>
  <c r="F13"/>
  <c r="D13"/>
  <c r="E13" i="7"/>
  <c r="F13"/>
  <c r="D13"/>
  <c r="D41" i="5"/>
  <c r="D18"/>
  <c r="D18" i="1"/>
  <c r="D19" i="5"/>
  <c r="D19" i="1"/>
  <c r="D13" i="21"/>
  <c r="E13"/>
  <c r="F13"/>
  <c r="F6"/>
  <c r="E13" i="11"/>
  <c r="F13"/>
  <c r="D13"/>
  <c r="E13" i="9"/>
  <c r="F13"/>
  <c r="D13"/>
  <c r="D14" i="5"/>
  <c r="D14" i="1"/>
  <c r="O17" i="18"/>
  <c r="F8"/>
  <c r="O8"/>
  <c r="L8"/>
  <c r="H8"/>
  <c r="D8"/>
  <c r="O10"/>
  <c r="D9" i="10"/>
  <c r="H18" i="20"/>
  <c r="F24"/>
  <c r="G24" i="19"/>
  <c r="D40" i="17"/>
  <c r="D39" i="4"/>
  <c r="L26" i="20"/>
  <c r="D20" i="16"/>
  <c r="D15"/>
  <c r="D38"/>
  <c r="D40"/>
  <c r="D20" i="8"/>
  <c r="D15"/>
  <c r="C7" i="17"/>
  <c r="C14"/>
  <c r="C11"/>
  <c r="D7" i="6"/>
  <c r="D7" i="2" s="1"/>
  <c r="D8" i="6"/>
  <c r="D8" i="2" s="1"/>
  <c r="D10" i="6"/>
  <c r="D10" i="2" s="1"/>
  <c r="D11" i="6"/>
  <c r="D11" i="2" s="1"/>
  <c r="D12" i="6"/>
  <c r="D12" i="2" s="1"/>
  <c r="D13" i="6"/>
  <c r="D13" i="2" s="1"/>
  <c r="D14" i="6"/>
  <c r="D14" i="2" s="1"/>
  <c r="D16" i="6"/>
  <c r="D16" i="2" s="1"/>
  <c r="D17" i="6"/>
  <c r="D17" i="2" s="1"/>
  <c r="D18" i="6"/>
  <c r="D18" i="2" s="1"/>
  <c r="D19" i="6"/>
  <c r="D19" i="2" s="1"/>
  <c r="D21" i="6"/>
  <c r="D21" i="2" s="1"/>
  <c r="D22" i="6"/>
  <c r="D22" i="2" s="1"/>
  <c r="D23" i="6"/>
  <c r="D23" i="2" s="1"/>
  <c r="D24" i="6"/>
  <c r="D24" i="2" s="1"/>
  <c r="D25" i="6"/>
  <c r="D25" i="2" s="1"/>
  <c r="D26" i="6"/>
  <c r="D26" i="2" s="1"/>
  <c r="D27" i="6"/>
  <c r="D27" i="2" s="1"/>
  <c r="D29" i="6"/>
  <c r="D29" i="2" s="1"/>
  <c r="D30" i="6"/>
  <c r="D30" i="2" s="1"/>
  <c r="D31" i="6"/>
  <c r="D31" i="2" s="1"/>
  <c r="D32" i="6"/>
  <c r="D32" i="2" s="1"/>
  <c r="D34" i="6"/>
  <c r="D34" i="2" s="1"/>
  <c r="D35" i="6"/>
  <c r="D35" i="2" s="1"/>
  <c r="D36" i="6"/>
  <c r="D36" i="2" s="1"/>
  <c r="D37" i="6"/>
  <c r="D37" i="2" s="1"/>
  <c r="D26" i="5"/>
  <c r="D26" i="1" s="1"/>
  <c r="D16" i="5"/>
  <c r="D16" i="1" s="1"/>
  <c r="D17" i="5"/>
  <c r="D17" i="1" s="1"/>
  <c r="D20" i="5"/>
  <c r="D20" i="1" s="1"/>
  <c r="D21" i="5"/>
  <c r="D21" i="1" s="1"/>
  <c r="D23" i="5"/>
  <c r="D23" i="1" s="1"/>
  <c r="D24" i="5"/>
  <c r="D24" i="1" s="1"/>
  <c r="D27" i="5"/>
  <c r="D27" i="1" s="1"/>
  <c r="D28" i="5"/>
  <c r="D28" i="1" s="1"/>
  <c r="D29" i="5"/>
  <c r="D29" i="1" s="1"/>
  <c r="D30" i="5"/>
  <c r="D30" i="1" s="1"/>
  <c r="D31" i="5"/>
  <c r="D31" i="1" s="1"/>
  <c r="D32" i="5"/>
  <c r="D32" i="1" s="1"/>
  <c r="D33" i="5"/>
  <c r="D33" i="1" s="1"/>
  <c r="D35" i="5"/>
  <c r="D35" i="1" s="1"/>
  <c r="D36" i="5"/>
  <c r="D36" i="1" s="1"/>
  <c r="D38" i="5"/>
  <c r="D38" i="1" s="1"/>
  <c r="D39" i="5"/>
  <c r="D39" i="1" s="1"/>
  <c r="D41" s="1"/>
  <c r="D9" i="5"/>
  <c r="D9" i="1"/>
  <c r="D10" i="5"/>
  <c r="D10" i="1"/>
  <c r="D11" i="5"/>
  <c r="D11" i="1"/>
  <c r="D12" i="5"/>
  <c r="D12" i="1"/>
  <c r="D15" i="5"/>
  <c r="D15" i="1"/>
  <c r="D7" i="5"/>
  <c r="D7" i="1"/>
  <c r="F33" i="22"/>
  <c r="F39"/>
  <c r="E33"/>
  <c r="E39"/>
  <c r="D33"/>
  <c r="D39"/>
  <c r="F28"/>
  <c r="E28"/>
  <c r="D28"/>
  <c r="F20"/>
  <c r="F15"/>
  <c r="E20"/>
  <c r="E15"/>
  <c r="D20"/>
  <c r="D15"/>
  <c r="D15" i="6"/>
  <c r="D15" i="2" s="1"/>
  <c r="F9" i="22"/>
  <c r="E9"/>
  <c r="D9"/>
  <c r="F6"/>
  <c r="F38"/>
  <c r="F40"/>
  <c r="E6"/>
  <c r="D6"/>
  <c r="F37" i="21"/>
  <c r="E37"/>
  <c r="D37"/>
  <c r="F34"/>
  <c r="E34"/>
  <c r="D34"/>
  <c r="F25"/>
  <c r="E25"/>
  <c r="D25"/>
  <c r="F22"/>
  <c r="F40"/>
  <c r="F42"/>
  <c r="E22"/>
  <c r="D22"/>
  <c r="F8"/>
  <c r="E8"/>
  <c r="E6"/>
  <c r="D8"/>
  <c r="H21" i="19"/>
  <c r="L20" i="20"/>
  <c r="L21"/>
  <c r="L19"/>
  <c r="L18"/>
  <c r="M23"/>
  <c r="J18"/>
  <c r="I18"/>
  <c r="I17"/>
  <c r="G18"/>
  <c r="F18"/>
  <c r="F17"/>
  <c r="G18" i="19"/>
  <c r="G14"/>
  <c r="F18"/>
  <c r="E27" i="17"/>
  <c r="D27"/>
  <c r="C27"/>
  <c r="H27" i="19"/>
  <c r="H19"/>
  <c r="H20"/>
  <c r="H23"/>
  <c r="F24"/>
  <c r="O18" i="18"/>
  <c r="O19"/>
  <c r="O20"/>
  <c r="O12"/>
  <c r="O13"/>
  <c r="D16"/>
  <c r="E16"/>
  <c r="F16"/>
  <c r="G16"/>
  <c r="H16"/>
  <c r="I16"/>
  <c r="K16"/>
  <c r="L16"/>
  <c r="M16"/>
  <c r="N16"/>
  <c r="C16"/>
  <c r="F33" i="16"/>
  <c r="E33"/>
  <c r="D33"/>
  <c r="F28"/>
  <c r="E28"/>
  <c r="D28"/>
  <c r="F20"/>
  <c r="F15"/>
  <c r="F9"/>
  <c r="E9"/>
  <c r="E38"/>
  <c r="E40"/>
  <c r="D9"/>
  <c r="F6"/>
  <c r="F38"/>
  <c r="F40"/>
  <c r="E6"/>
  <c r="D6"/>
  <c r="F37" i="15"/>
  <c r="E37"/>
  <c r="D37"/>
  <c r="F34"/>
  <c r="E34"/>
  <c r="D34"/>
  <c r="D40"/>
  <c r="D42"/>
  <c r="F25"/>
  <c r="E25"/>
  <c r="D25"/>
  <c r="F22"/>
  <c r="E22"/>
  <c r="D22"/>
  <c r="F8"/>
  <c r="F6"/>
  <c r="F40"/>
  <c r="E8"/>
  <c r="D8"/>
  <c r="D6"/>
  <c r="F37" i="11"/>
  <c r="E37"/>
  <c r="D37"/>
  <c r="F34"/>
  <c r="E34"/>
  <c r="D34"/>
  <c r="F25"/>
  <c r="E25"/>
  <c r="E40"/>
  <c r="E42"/>
  <c r="D25"/>
  <c r="F22"/>
  <c r="E22"/>
  <c r="D22"/>
  <c r="F8"/>
  <c r="E8"/>
  <c r="E6"/>
  <c r="D8"/>
  <c r="D6"/>
  <c r="D40"/>
  <c r="D42"/>
  <c r="F33" i="12"/>
  <c r="F39"/>
  <c r="E33"/>
  <c r="E39"/>
  <c r="D33"/>
  <c r="D39"/>
  <c r="F28"/>
  <c r="E28"/>
  <c r="D28"/>
  <c r="F20"/>
  <c r="F15"/>
  <c r="E20"/>
  <c r="E15"/>
  <c r="D20"/>
  <c r="D15"/>
  <c r="F9"/>
  <c r="E9"/>
  <c r="E38"/>
  <c r="D9"/>
  <c r="F6"/>
  <c r="E6"/>
  <c r="D6"/>
  <c r="D38"/>
  <c r="D40"/>
  <c r="D40" i="6"/>
  <c r="F33" i="10"/>
  <c r="F33" i="6"/>
  <c r="F33" i="2" s="1"/>
  <c r="E33" i="10"/>
  <c r="E39"/>
  <c r="E39" i="6"/>
  <c r="E33"/>
  <c r="D33" i="10"/>
  <c r="F28"/>
  <c r="F28" i="6"/>
  <c r="E28" i="10"/>
  <c r="E28" i="6"/>
  <c r="D28" i="10"/>
  <c r="D28" i="6"/>
  <c r="F20" i="10"/>
  <c r="F20" i="6"/>
  <c r="F20" i="2"/>
  <c r="E20" i="10"/>
  <c r="E20" i="6"/>
  <c r="E20" i="2" s="1"/>
  <c r="D20" i="10"/>
  <c r="D15"/>
  <c r="F9"/>
  <c r="F9" i="6"/>
  <c r="E9" i="10"/>
  <c r="E9" i="6"/>
  <c r="F6" i="10"/>
  <c r="F6" i="6"/>
  <c r="E6" i="10"/>
  <c r="E6" i="6"/>
  <c r="E6" i="2"/>
  <c r="D6" i="10"/>
  <c r="D38"/>
  <c r="F33" i="8"/>
  <c r="F39"/>
  <c r="E33"/>
  <c r="E39"/>
  <c r="D33"/>
  <c r="D39"/>
  <c r="F28"/>
  <c r="E28"/>
  <c r="D28"/>
  <c r="D28" i="2"/>
  <c r="F20" i="8"/>
  <c r="F15"/>
  <c r="E20"/>
  <c r="E15"/>
  <c r="F9"/>
  <c r="E9"/>
  <c r="D9"/>
  <c r="D38"/>
  <c r="F6"/>
  <c r="E6"/>
  <c r="E38"/>
  <c r="E40"/>
  <c r="D6"/>
  <c r="F33" i="4"/>
  <c r="E33"/>
  <c r="E39"/>
  <c r="D33"/>
  <c r="F28"/>
  <c r="E28"/>
  <c r="D28"/>
  <c r="F15"/>
  <c r="F38"/>
  <c r="E15"/>
  <c r="F9"/>
  <c r="F9" i="2"/>
  <c r="E9" i="4"/>
  <c r="D9"/>
  <c r="F6"/>
  <c r="E6"/>
  <c r="D6"/>
  <c r="F37" i="9"/>
  <c r="F37" i="5"/>
  <c r="F37" i="1" s="1"/>
  <c r="E37" i="9"/>
  <c r="E37" i="5"/>
  <c r="D37" i="9"/>
  <c r="D37" i="5"/>
  <c r="F34" i="9"/>
  <c r="F34" i="5"/>
  <c r="E34" i="9"/>
  <c r="E34" i="5"/>
  <c r="D34" i="9"/>
  <c r="D34" i="5"/>
  <c r="D34" i="1"/>
  <c r="F25" i="9"/>
  <c r="F25" i="5"/>
  <c r="E25" i="9"/>
  <c r="E25" i="5"/>
  <c r="D25" i="9"/>
  <c r="F22"/>
  <c r="F22" i="5"/>
  <c r="E22" i="9"/>
  <c r="E22" i="5"/>
  <c r="D22" i="9"/>
  <c r="D22" i="5"/>
  <c r="F8" i="9"/>
  <c r="F8" i="5"/>
  <c r="F6" i="9"/>
  <c r="F6" i="5"/>
  <c r="E8" i="9"/>
  <c r="E8" i="5"/>
  <c r="D8" i="9"/>
  <c r="F37" i="7"/>
  <c r="E37"/>
  <c r="D37"/>
  <c r="F34"/>
  <c r="E34"/>
  <c r="D34"/>
  <c r="F25"/>
  <c r="E25"/>
  <c r="D25"/>
  <c r="F22"/>
  <c r="E22"/>
  <c r="D22"/>
  <c r="F8"/>
  <c r="F6"/>
  <c r="F40"/>
  <c r="F42"/>
  <c r="E8"/>
  <c r="E6"/>
  <c r="E40"/>
  <c r="E42"/>
  <c r="D8"/>
  <c r="D6"/>
  <c r="D40"/>
  <c r="D42"/>
  <c r="F37" i="3"/>
  <c r="E37"/>
  <c r="E37" i="1"/>
  <c r="D37" i="3"/>
  <c r="F34"/>
  <c r="F34" i="1"/>
  <c r="E34" i="3"/>
  <c r="D34"/>
  <c r="F25"/>
  <c r="F25" i="1"/>
  <c r="E25" i="3"/>
  <c r="D25"/>
  <c r="F22"/>
  <c r="E22"/>
  <c r="E22" i="1"/>
  <c r="D22" i="3"/>
  <c r="D22" i="1"/>
  <c r="F8" i="3"/>
  <c r="E8"/>
  <c r="D8"/>
  <c r="D6"/>
  <c r="D40"/>
  <c r="D42"/>
  <c r="G24" i="20"/>
  <c r="G17"/>
  <c r="J24"/>
  <c r="E8" i="18"/>
  <c r="G8"/>
  <c r="I8"/>
  <c r="J8"/>
  <c r="K8"/>
  <c r="M8"/>
  <c r="N8"/>
  <c r="J16"/>
  <c r="O11"/>
  <c r="C8"/>
  <c r="C21"/>
  <c r="D20" i="6"/>
  <c r="D20" i="2" s="1"/>
  <c r="D6" i="21"/>
  <c r="D13" i="5"/>
  <c r="D39" i="10"/>
  <c r="D39" i="6"/>
  <c r="D39" i="2" s="1"/>
  <c r="D38" i="22"/>
  <c r="D40"/>
  <c r="D9" i="6"/>
  <c r="D9" i="2" s="1"/>
  <c r="D6" i="9"/>
  <c r="D40"/>
  <c r="E6" i="3"/>
  <c r="E40" i="21"/>
  <c r="E42"/>
  <c r="E40" i="12"/>
  <c r="F6" i="11"/>
  <c r="F40"/>
  <c r="F42"/>
  <c r="D25" i="5"/>
  <c r="D25" i="1" s="1"/>
  <c r="F40" i="9"/>
  <c r="D8" i="5"/>
  <c r="F38" i="8"/>
  <c r="F42" i="15"/>
  <c r="D40" i="21"/>
  <c r="D6" i="5"/>
  <c r="D38" i="4"/>
  <c r="D40" i="10"/>
  <c r="F40" i="8"/>
  <c r="D40"/>
  <c r="F39" i="10"/>
  <c r="F39" i="6"/>
  <c r="D33"/>
  <c r="D33" i="2" s="1"/>
  <c r="E6" i="9"/>
  <c r="E6" i="5"/>
  <c r="E6" i="1" s="1"/>
  <c r="D42" i="21"/>
  <c r="M21" i="20"/>
  <c r="M20"/>
  <c r="M19"/>
  <c r="M26"/>
  <c r="H28" i="19"/>
  <c r="C18"/>
  <c r="C14"/>
  <c r="L25" i="20"/>
  <c r="L24"/>
  <c r="L17"/>
  <c r="H24"/>
  <c r="H17"/>
  <c r="E17"/>
  <c r="K25"/>
  <c r="M25"/>
  <c r="M24"/>
  <c r="K22"/>
  <c r="M22"/>
  <c r="K24"/>
  <c r="C18"/>
  <c r="E24" i="19"/>
  <c r="H18"/>
  <c r="H22"/>
  <c r="E40" i="13"/>
  <c r="E42"/>
  <c r="D6"/>
  <c r="K18" i="20"/>
  <c r="K17"/>
  <c r="D40" i="13"/>
  <c r="D42"/>
  <c r="F39" i="4"/>
  <c r="F39" i="2"/>
  <c r="E33"/>
  <c r="F40" i="4"/>
  <c r="O16" i="18"/>
  <c r="D21"/>
  <c r="E21"/>
  <c r="F21"/>
  <c r="G21"/>
  <c r="H21"/>
  <c r="I21"/>
  <c r="J21"/>
  <c r="K21"/>
  <c r="L21"/>
  <c r="M21"/>
  <c r="N21"/>
  <c r="F40" i="5"/>
  <c r="F42" i="9"/>
  <c r="F42" i="5"/>
  <c r="D42" i="9"/>
  <c r="D42" i="5"/>
  <c r="D40"/>
  <c r="D40" i="1"/>
  <c r="D42" s="1"/>
  <c r="M18" i="20"/>
  <c r="M17"/>
  <c r="D40" i="4"/>
  <c r="D40" i="2"/>
  <c r="E25" i="1"/>
  <c r="D38" i="6"/>
  <c r="D38" i="2" s="1"/>
  <c r="E14" i="19"/>
  <c r="E17"/>
  <c r="H24"/>
  <c r="E39" i="2"/>
  <c r="D8" i="1"/>
  <c r="D37"/>
  <c r="E9" i="2"/>
  <c r="E38" i="4"/>
  <c r="D6" i="1"/>
  <c r="E8"/>
  <c r="F22"/>
  <c r="E28" i="2"/>
  <c r="J17" i="20"/>
  <c r="F13" i="5"/>
  <c r="F13" i="1"/>
  <c r="D24" i="20"/>
  <c r="D17"/>
  <c r="E40" i="3"/>
  <c r="F38" i="12"/>
  <c r="F40"/>
  <c r="F14" i="19"/>
  <c r="E40" i="9"/>
  <c r="F15" i="10"/>
  <c r="D6" i="6"/>
  <c r="D6" i="2"/>
  <c r="F6" i="3"/>
  <c r="F8" i="1"/>
  <c r="E34"/>
  <c r="F6" i="2"/>
  <c r="F28"/>
  <c r="E15" i="10"/>
  <c r="E13" i="5"/>
  <c r="E13" i="1" s="1"/>
  <c r="D13"/>
  <c r="E38" i="22"/>
  <c r="E40"/>
  <c r="F38" i="14"/>
  <c r="F40"/>
  <c r="D14" i="19"/>
  <c r="H14"/>
  <c r="C24" i="20"/>
  <c r="C17"/>
  <c r="F6" i="1"/>
  <c r="F40" i="3"/>
  <c r="F15" i="6"/>
  <c r="F15" i="2" s="1"/>
  <c r="F38" i="10"/>
  <c r="E42" i="3"/>
  <c r="E42" i="1"/>
  <c r="E15" i="6"/>
  <c r="E15" i="2"/>
  <c r="E38" i="10"/>
  <c r="E42" i="9"/>
  <c r="E42" i="5"/>
  <c r="E40"/>
  <c r="E40" i="1" s="1"/>
  <c r="E40" i="4"/>
  <c r="F38" i="6"/>
  <c r="F38" i="2"/>
  <c r="F40" i="10"/>
  <c r="F40" i="6"/>
  <c r="F40" i="2" s="1"/>
  <c r="F40" i="1"/>
  <c r="F42" i="3"/>
  <c r="F42" i="1"/>
  <c r="E38" i="6"/>
  <c r="E38" i="2"/>
  <c r="E40" i="10"/>
  <c r="E40" i="6"/>
  <c r="E40" i="2" s="1"/>
</calcChain>
</file>

<file path=xl/sharedStrings.xml><?xml version="1.0" encoding="utf-8"?>
<sst xmlns="http://schemas.openxmlformats.org/spreadsheetml/2006/main" count="1914" uniqueCount="353">
  <si>
    <t>A</t>
  </si>
  <si>
    <t>B</t>
  </si>
  <si>
    <t>C</t>
  </si>
  <si>
    <t>D</t>
  </si>
  <si>
    <t>E</t>
  </si>
  <si>
    <t>Előirányzat csoportok, kiemelt előirányzatok</t>
  </si>
  <si>
    <t>Teljesítés</t>
  </si>
  <si>
    <t>1.</t>
  </si>
  <si>
    <t>Működési célú támogatás Államháztartáson belülről</t>
  </si>
  <si>
    <t>Működési célú támogatás Székhely települési Önkormányzattól (állami normatívák)</t>
  </si>
  <si>
    <t>Működési támogatás értékű bevétel tagönkormányzatoktól (közös költségekre)</t>
  </si>
  <si>
    <t>Csanytelek önkormányzatától  közös költségekre átvett forrás</t>
  </si>
  <si>
    <t>Tömörkény önkormányzatáról  közös költségekre átvett forrás</t>
  </si>
  <si>
    <t>Felgyő önkormányzatától  közös költségekre átvett forrás</t>
  </si>
  <si>
    <t>Csongrád Város Önkormányzattól közös költségekre átvett forrás</t>
  </si>
  <si>
    <t>Egyéb működési célú támogatások Államháztartáson belülről</t>
  </si>
  <si>
    <t>Működési célú támogatás Tömörkény Község Önkormányzattól a Gondozási Központ Rózsafüzér Szociális Otthonnak</t>
  </si>
  <si>
    <t>Eredeti előirányzat</t>
  </si>
  <si>
    <t>Módosított előirányzat</t>
  </si>
  <si>
    <t>Előirányzat rovat</t>
  </si>
  <si>
    <t>2.</t>
  </si>
  <si>
    <t xml:space="preserve">Felhalmozási célú támogatások államháztartáson belülről </t>
  </si>
  <si>
    <t>3.</t>
  </si>
  <si>
    <t>Működési bevételek</t>
  </si>
  <si>
    <t xml:space="preserve">Áru- és készletértékesítés bevétele </t>
  </si>
  <si>
    <t>Egyéb szolgáltatások nyújtása miatti bevétel</t>
  </si>
  <si>
    <t xml:space="preserve">Továbbszámlázott közvetített szolgáltatás államháztartáson belülre </t>
  </si>
  <si>
    <t>Áfa bevétel (működési bevételek után)</t>
  </si>
  <si>
    <t>Áfa visszatérülés adóhatóságtól</t>
  </si>
  <si>
    <t>Kamatbevételek</t>
  </si>
  <si>
    <t>4.</t>
  </si>
  <si>
    <r>
      <t>M</t>
    </r>
    <r>
      <rPr>
        <b/>
        <sz val="11"/>
        <color indexed="8"/>
        <rFont val="Times New Roman"/>
        <family val="1"/>
        <charset val="238"/>
      </rPr>
      <t>űködési célú átvett pénzeszközök</t>
    </r>
  </si>
  <si>
    <t>5.</t>
  </si>
  <si>
    <t>Finanszírozási bevételek</t>
  </si>
  <si>
    <t>Előző évi költségvetési maradvány igénybevétele (tervezett)</t>
  </si>
  <si>
    <t>Központi irányító szervi működési célú  támogatások (tagintézményi finanszírozások)</t>
  </si>
  <si>
    <t>1.-5.</t>
  </si>
  <si>
    <t xml:space="preserve">BEVÉTELEK ÖSSZESEN: </t>
  </si>
  <si>
    <t>6.</t>
  </si>
  <si>
    <t>Belső finanszírozás kiszűrése</t>
  </si>
  <si>
    <t>7.</t>
  </si>
  <si>
    <t>BEVÉTELEK ÖSSZESEN:  (Halmozott adatok)</t>
  </si>
  <si>
    <t>Működési célú támogatás  Csanyteleki önkormányzattól RSZAK részére</t>
  </si>
  <si>
    <t>Sorszám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</si>
  <si>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</si>
  <si>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</si>
  <si>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</si>
  <si>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</si>
  <si>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</si>
  <si>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</si>
  <si>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</si>
  <si>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</si>
  <si>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</si>
  <si>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</si>
  <si>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</si>
  <si>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</si>
  <si>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</si>
  <si>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</si>
  <si>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</si>
  <si>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</si>
  <si>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</si>
  <si>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</si>
  <si>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</si>
  <si>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</si>
  <si>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</si>
  <si>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</si>
  <si>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</si>
  <si>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</si>
  <si>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</si>
  <si>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</si>
  <si>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5.1</t>
  </si>
  <si>
    <t>5.2</t>
  </si>
  <si>
    <t xml:space="preserve">Működési célú támogatás elkülönített pénzalapoktól </t>
  </si>
  <si>
    <r>
      <t>M</t>
    </r>
    <r>
      <rPr>
        <sz val="11"/>
        <color indexed="8"/>
        <rFont val="Times New Roman"/>
        <family val="1"/>
        <charset val="238"/>
      </rPr>
      <t>űködési célú visszatérítendő támogatás</t>
    </r>
  </si>
  <si>
    <r>
      <t>Egyéb m</t>
    </r>
    <r>
      <rPr>
        <sz val="11"/>
        <color indexed="8"/>
        <rFont val="Times New Roman"/>
        <family val="1"/>
        <charset val="238"/>
      </rPr>
      <t>űködési célú  átvett pénzeszközök</t>
    </r>
  </si>
  <si>
    <t xml:space="preserve">Fejlesztési célú támogatás  önkormányzattól </t>
  </si>
  <si>
    <t>Egyéb felhalmozási célú bevétel</t>
  </si>
  <si>
    <t>2.2</t>
  </si>
  <si>
    <t>Személyi juttatások</t>
  </si>
  <si>
    <t>Foglalkoztatottak személyi juttatásai</t>
  </si>
  <si>
    <t>Egyéb külső személyi juttatások</t>
  </si>
  <si>
    <t>Munkaadókat terhelő járulékok</t>
  </si>
  <si>
    <t>Szociális hozzájárulási adó</t>
  </si>
  <si>
    <t>Egészségügyi hozzájárulás</t>
  </si>
  <si>
    <t>Táppénz hozzájárulás</t>
  </si>
  <si>
    <t>Munkáltatót terhelő Szja</t>
  </si>
  <si>
    <t>Rehabilitációs hozzájárulás</t>
  </si>
  <si>
    <t>Dologi kiadások</t>
  </si>
  <si>
    <t>Készlet beszerzések</t>
  </si>
  <si>
    <t>Kommunikációs szolgáltatások</t>
  </si>
  <si>
    <t>Szolgáltatási kiadások</t>
  </si>
  <si>
    <t>Belföldi kiküldetés, reklám, propaganda költségek</t>
  </si>
  <si>
    <t>Egyéb befizetések, egyéb dologi kiadások</t>
  </si>
  <si>
    <t>Működési célú előzetesen felszámított Áfa</t>
  </si>
  <si>
    <t>Befizetendő Áfa</t>
  </si>
  <si>
    <t>Kamat kiadások</t>
  </si>
  <si>
    <t>Egyéb dologi kiadások</t>
  </si>
  <si>
    <t>Ellátottak pénzbeli juttatása</t>
  </si>
  <si>
    <t>Egyéb működési célú kiadások</t>
  </si>
  <si>
    <t xml:space="preserve">6. </t>
  </si>
  <si>
    <t>Beruházások, felújítások (áfával)</t>
  </si>
  <si>
    <t>Működési célú pénzeszköz átadás önkormányzatnak és költségvetési szerveinek</t>
  </si>
  <si>
    <t>Tartalék</t>
  </si>
  <si>
    <t>8.</t>
  </si>
  <si>
    <t>Felhalmozási célú támogatások Államháztartáson belülre</t>
  </si>
  <si>
    <t>9.</t>
  </si>
  <si>
    <t xml:space="preserve">Finanszírozási kiadások (állami támogatások tagintézményeknek) </t>
  </si>
  <si>
    <t>Gondozási Központ Rózsafüzér Szociális Otthon</t>
  </si>
  <si>
    <t>Remény Szociális Alapszolgáltató Központ</t>
  </si>
  <si>
    <t>1.-9.</t>
  </si>
  <si>
    <t>KIADÁSOK ÖSSZESEN:</t>
  </si>
  <si>
    <t>10.</t>
  </si>
  <si>
    <t xml:space="preserve">Belső finanszírozás kiszűrése: </t>
  </si>
  <si>
    <t>11.</t>
  </si>
  <si>
    <t>2.3</t>
  </si>
  <si>
    <t>2.4</t>
  </si>
  <si>
    <t>2.5</t>
  </si>
  <si>
    <t>3.5.1</t>
  </si>
  <si>
    <t>3.5.2</t>
  </si>
  <si>
    <t>3.5.3</t>
  </si>
  <si>
    <t>3.5.4</t>
  </si>
  <si>
    <t>7.1</t>
  </si>
  <si>
    <t>7.2</t>
  </si>
  <si>
    <t>7.3</t>
  </si>
  <si>
    <t>9.1</t>
  </si>
  <si>
    <t>9.2</t>
  </si>
  <si>
    <t>9.3</t>
  </si>
  <si>
    <t>9.4</t>
  </si>
  <si>
    <t>KIADÁSOK ÖSSZESEN: (halmozott adatok)</t>
  </si>
  <si>
    <t xml:space="preserve">Intézményi ellátási díj  </t>
  </si>
  <si>
    <t>09/16</t>
  </si>
  <si>
    <t>09/25</t>
  </si>
  <si>
    <t>09/4</t>
  </si>
  <si>
    <t>09/6</t>
  </si>
  <si>
    <t>09/8</t>
  </si>
  <si>
    <t>09/1-8</t>
  </si>
  <si>
    <t>05/1</t>
  </si>
  <si>
    <t>05/2</t>
  </si>
  <si>
    <t>05/3</t>
  </si>
  <si>
    <t>05/4</t>
  </si>
  <si>
    <t>05/5</t>
  </si>
  <si>
    <t>05/6</t>
  </si>
  <si>
    <t>05/8</t>
  </si>
  <si>
    <t>05/9</t>
  </si>
  <si>
    <t>05/1-9</t>
  </si>
  <si>
    <t>Sor-szám</t>
  </si>
  <si>
    <t>Közös költségek megnevezése</t>
  </si>
  <si>
    <t>Közös költségek éves összege forintban</t>
  </si>
  <si>
    <t xml:space="preserve">Dologi kiadások </t>
  </si>
  <si>
    <t>Irodaszer, nyomtatvány egyéb anyag költség (bruttó)</t>
  </si>
  <si>
    <t xml:space="preserve">Bankköltségek (átutalások, zárlati díjak) </t>
  </si>
  <si>
    <t xml:space="preserve">Működési célú támogatás államháztartáson belül </t>
  </si>
  <si>
    <t>Működési célú pénzeszköz átadás a Csanyteleki Polgármesteri Hivatal számára feladat-ellátási megállapodás szerint</t>
  </si>
  <si>
    <t>Közös költségek összesen:</t>
  </si>
  <si>
    <t>Tagönkormányzat megnevezése</t>
  </si>
  <si>
    <t xml:space="preserve">Közös költségekre Társulásnak átadott támogatás összege </t>
  </si>
  <si>
    <t>forintban</t>
  </si>
  <si>
    <t>%-ban</t>
  </si>
  <si>
    <t>Csanytelek Község</t>
  </si>
  <si>
    <t>Felgyő Község</t>
  </si>
  <si>
    <t>Tömörkény Község</t>
  </si>
  <si>
    <t xml:space="preserve">Csongrád Város Önkormányzata  </t>
  </si>
  <si>
    <t>Összesen:</t>
  </si>
  <si>
    <t>Teljesítés időpontja</t>
  </si>
  <si>
    <t>Teljesítés összege: negyedévente</t>
  </si>
  <si>
    <t xml:space="preserve"> (Ft-ban)</t>
  </si>
  <si>
    <t>(év, hónap, nap)</t>
  </si>
  <si>
    <t>Csongrád Város</t>
  </si>
  <si>
    <t>Teljesítés összesen:</t>
  </si>
  <si>
    <t>1. – 4. sor együtt x 4 alkalom</t>
  </si>
  <si>
    <t>A tagönkormányzatok a közös költség címén befizetett támogatásának teljesítését követően a Társulás számlájáról az adott hónapban való átutalással kerül a Feladatellátó hivatal számlájára a támogatás összege, a  felmerülő költségek fedezetének folyamatos, egyenletes elosztása érdekében</t>
  </si>
  <si>
    <t xml:space="preserve">Az Alsó- Tisza-menti Önkormányzati Társulás közös költségeinek  alakulása </t>
  </si>
  <si>
    <t>1.4</t>
  </si>
  <si>
    <t>Sor-</t>
  </si>
  <si>
    <t>szám</t>
  </si>
  <si>
    <t>F</t>
  </si>
  <si>
    <t>G</t>
  </si>
  <si>
    <t>H</t>
  </si>
  <si>
    <t>I</t>
  </si>
  <si>
    <t>J</t>
  </si>
  <si>
    <t>K</t>
  </si>
  <si>
    <t>L</t>
  </si>
  <si>
    <t>M</t>
  </si>
  <si>
    <t>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</si>
  <si>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</si>
  <si>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</si>
  <si>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</si>
  <si>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</si>
  <si>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</si>
  <si>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</si>
  <si>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</si>
  <si>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</si>
  <si>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</si>
  <si>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</si>
  <si>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</si>
  <si>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</si>
  <si>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</si>
  <si>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</si>
  <si>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 ÖSSZESEN:</t>
  </si>
  <si>
    <t>Előző havi záró (januártól)</t>
  </si>
  <si>
    <t>Támogatások államháztartáson belülről (működés, fejlesztés)</t>
  </si>
  <si>
    <t>* Megjegyzés: A bevétel összesen adatból kiszűrésre került az előző havi záró sor adata.</t>
  </si>
  <si>
    <t>Bér + járulék költség</t>
  </si>
  <si>
    <t>Dologi és egyéb működési kiadások</t>
  </si>
  <si>
    <t>Beruházások, felújítások (ÁFA-val)</t>
  </si>
  <si>
    <t>Működési célú pénzeszköz átadás</t>
  </si>
  <si>
    <t>Maradvány</t>
  </si>
  <si>
    <t>Intézményi működési és közhatalmi  bevétel</t>
  </si>
  <si>
    <t>Támogatásértékű és átvett pénzeszköz</t>
  </si>
  <si>
    <t>Felhalmozási bevételek</t>
  </si>
  <si>
    <t>Mindösszesen</t>
  </si>
  <si>
    <t>1.-2.</t>
  </si>
  <si>
    <t>Alsó- Tisza-menti Önkormányzati Társulás</t>
  </si>
  <si>
    <t>Kötelező közfeladatai: ebből</t>
  </si>
  <si>
    <t xml:space="preserve">Köznevelési feladatok </t>
  </si>
  <si>
    <t>Óvodai étkeztetés</t>
  </si>
  <si>
    <t>Szociális alapszolgáltatási feladatok</t>
  </si>
  <si>
    <t>Társulások elszámolásai</t>
  </si>
  <si>
    <t>Önként vállalt feladatok: ebből</t>
  </si>
  <si>
    <t>Szociális szakellátás (bentlakásos szociális otthoni ellátás)</t>
  </si>
  <si>
    <t xml:space="preserve">Vendég étkeztetés (Tömörkény Gondozási Központ Rózsafüzér Szociális Otthon) </t>
  </si>
  <si>
    <t>1.5</t>
  </si>
  <si>
    <t>Állami támogatások (általános, kötött és egyéb)</t>
  </si>
  <si>
    <t>Finanszírozási bevételek (előző évi pénzmaradvány)</t>
  </si>
  <si>
    <t xml:space="preserve"> Megnevezés </t>
  </si>
  <si>
    <t xml:space="preserve"> Személyi juttatás </t>
  </si>
  <si>
    <t xml:space="preserve">Munkaadót terhelő járulékok </t>
  </si>
  <si>
    <t xml:space="preserve"> Dologi kiadások  </t>
  </si>
  <si>
    <t xml:space="preserve"> Egyéb működési kiadások </t>
  </si>
  <si>
    <t xml:space="preserve">Ellátottak pénzbeli </t>
  </si>
  <si>
    <t xml:space="preserve"> Összes kiadás </t>
  </si>
  <si>
    <t xml:space="preserve"> Működés </t>
  </si>
  <si>
    <t xml:space="preserve"> Beruházás </t>
  </si>
  <si>
    <t xml:space="preserve"> Felújítás </t>
  </si>
  <si>
    <t xml:space="preserve"> Egyéb felhalmozási kiadás </t>
  </si>
  <si>
    <t xml:space="preserve">Felhalmozás </t>
  </si>
  <si>
    <t xml:space="preserve"> Összesen </t>
  </si>
  <si>
    <t xml:space="preserve"> B </t>
  </si>
  <si>
    <t xml:space="preserve"> C </t>
  </si>
  <si>
    <t xml:space="preserve"> D </t>
  </si>
  <si>
    <t xml:space="preserve"> E </t>
  </si>
  <si>
    <t xml:space="preserve"> F </t>
  </si>
  <si>
    <t xml:space="preserve"> G </t>
  </si>
  <si>
    <t xml:space="preserve"> H </t>
  </si>
  <si>
    <t xml:space="preserve"> I </t>
  </si>
  <si>
    <t xml:space="preserve"> J </t>
  </si>
  <si>
    <t xml:space="preserve"> K </t>
  </si>
  <si>
    <t xml:space="preserve"> L </t>
  </si>
  <si>
    <t>Alsó- Tisza- menti Önkormányzati Társulás</t>
  </si>
  <si>
    <t>Köznevelési feladatok</t>
  </si>
  <si>
    <t>Társulás elszámolása</t>
  </si>
  <si>
    <t>Önként vállalt feladatok:  ebből</t>
  </si>
  <si>
    <t>Szociális szakellátás és feladatai (bentlakásos szociális otthoni ellátás)</t>
  </si>
  <si>
    <t xml:space="preserve"> Felhalmozási kiadások                                                                                                          </t>
  </si>
  <si>
    <t xml:space="preserve"> Kötelező közfeladatai:  ebből </t>
  </si>
  <si>
    <t>Bölcsődei ellátás</t>
  </si>
  <si>
    <t>Működési célú támogatás (belső ellenőri feladatok,  energetikai tanúsítványok fedezetére átvett forrás)</t>
  </si>
  <si>
    <t>Felhalmozási célú bevétel</t>
  </si>
  <si>
    <t>Működési célú támogatás a Csanyteleki, Felgyői és Tömörkényi önkormányzattól az óvoda, mini bölcsőde tagintézményeinek</t>
  </si>
  <si>
    <t>Működési célú támogatás a Csanyteleki, Felgyői és Tömörkényi önkormányzattól az óvoda,mini bölcsőde tagintézményeinek</t>
  </si>
  <si>
    <t>Közfoglalkoztatott:</t>
  </si>
  <si>
    <t xml:space="preserve">Részmunkaidős: </t>
  </si>
  <si>
    <t xml:space="preserve">Egyéb működési célú támogatás </t>
  </si>
  <si>
    <t>Egyéb működési célú támogatás</t>
  </si>
  <si>
    <t>Működési célú támogatás (belső ellenőri feladatok, előző évi bérkompenzáció)</t>
  </si>
  <si>
    <t>Belső finanszírozás kiszűrése (-)</t>
  </si>
  <si>
    <t xml:space="preserve">Az Alsó- Tisza-menti Többcélú Óvodák és Mini Bölcsődék </t>
  </si>
  <si>
    <t>Alsó- Tisza-menti Többcélú Óvodák és Mini Bölcsődék</t>
  </si>
  <si>
    <t>Esély Szociális Alapellátási Központ</t>
  </si>
  <si>
    <t>Pénzeszköz átadás Esély Szociális  Alapellátási Központ részére jelzőrendszeres házi segítségnyújtás feladataihoz</t>
  </si>
  <si>
    <t>Működési célú támogatás a Csongrádi önkormányzattól  az Esély Szociális  Alapellátási Központnak</t>
  </si>
  <si>
    <t>Esély Szociális  Alapellátási Központ</t>
  </si>
  <si>
    <t>Belső ellenőri díj (1 ellenőrzés/év)</t>
  </si>
  <si>
    <t>Működési célú támogatás (belső ellenőri feladatok)</t>
  </si>
  <si>
    <t>Előző évi maradvány</t>
  </si>
  <si>
    <t>Jelzőrendszeres házi segítségnyújtáshoz forrásátvétel</t>
  </si>
  <si>
    <t xml:space="preserve">Jelzőrendszeres házi segítségnyújtáshoz forrásátvétel </t>
  </si>
  <si>
    <t>mácius 20.; június 20.; szeptember 20.; november 20.</t>
  </si>
  <si>
    <t>Az Alsó- Tisza-menti Önkormányzati Társulás 2023. évi költségvetési bevételei (forintban)</t>
  </si>
  <si>
    <t>Az Alsó- Tisza-menti Önkormányzati Társulás 2023. évi költségvetési kiadásai (forintban)</t>
  </si>
  <si>
    <t>A Társulás 2023. évi költségvetési bevételei (forintban)</t>
  </si>
  <si>
    <t>A Társulás 2023. évi költségvetési kiadásai (forintban)</t>
  </si>
  <si>
    <t>Az Alsó- Tisza-menti Többcélú Óvodák és Mini Bölcsődék 2023. évi költségvetési bevételei (forintban)</t>
  </si>
  <si>
    <t>Az Alsó- Tisza-menti Többcélú Óvodák és Mini Bölcsődék (Felgyő) 2023. évi költségvetési bevételei (forintban)</t>
  </si>
  <si>
    <t>Az Alsó- Tisza-menti Többcélú Óvodák és Mini Bölcsődék (Csanytelek) 2023. évi költségvetési bevételei (forintban)</t>
  </si>
  <si>
    <t>Az Alsó- Tisza-menti Többcélú Óvodák és Mini Bölcsődék (Tömörkényi Mini Bölcsőde) 2023. évi költségvetési bevételei (forintban)</t>
  </si>
  <si>
    <t>Az Alsó- Tisza-menti Többcélú Óvodák és Mini Bölcsődék  2023. évi költségvetési kiadásai (forintban)</t>
  </si>
  <si>
    <t>Az Alsó- Tisza-menti Többcélú Óvodák és Mini Bölcsődék (Felgyő) 2023. évi költségvetési kiadásai (forintban)</t>
  </si>
  <si>
    <t>Az Alsó- Tisza-menti Többcélú Óvodák és Mini Bölcsődék (Csanytelek) 2023. évi költségvetési kiadásai (forintban)</t>
  </si>
  <si>
    <t>Az Alsó- Tisza-menti Többcélú Óvodák és Mini Bölcsődék (Tömörkényi Mini Bölcsőde) 2023. évi költségvetési kiadásai (forintban)</t>
  </si>
  <si>
    <t>A Remény Szociális Alapszolgáltató Központ 2023. évi költségvetési bevételei (forintban)</t>
  </si>
  <si>
    <t>A Remény Szociális Alapszolgáltató Központ 2023. évi költségvetési kiadásai (forintban)</t>
  </si>
  <si>
    <t>A Gondozási Központ Rózsafüzér Szociális Otthon (Tömörkény)  2023. évi költségvetési bevételei (forintban)</t>
  </si>
  <si>
    <t>A Gondozási Központ Rózsafüzér Szociális Otthon (Tömörkény)  2023. évi költségvetési kiadásai (forintban)</t>
  </si>
  <si>
    <t>Az Esély Szociális  Alapellátási Központ 2023. évi költségvetési bevételei (forintban)</t>
  </si>
  <si>
    <t>Az Esély Szociális  Alapellátási Központ 2023. évi költségvetési kiadásai (forintban)</t>
  </si>
  <si>
    <t>2023. évben</t>
  </si>
  <si>
    <t>Előző évi (2022) szabad pénzmaradvány (-)</t>
  </si>
  <si>
    <t>A közös költségek felosztása 2023. évben</t>
  </si>
  <si>
    <r>
      <t>(</t>
    </r>
    <r>
      <rPr>
        <i/>
        <sz val="11"/>
        <color indexed="8"/>
        <rFont val="Garamond"/>
        <family val="1"/>
        <charset val="238"/>
      </rPr>
      <t>1-4 sor</t>
    </r>
    <r>
      <rPr>
        <sz val="11"/>
        <color indexed="8"/>
        <rFont val="Garamond"/>
        <family val="1"/>
        <charset val="238"/>
      </rPr>
      <t xml:space="preserve"> a </t>
    </r>
    <r>
      <rPr>
        <i/>
        <sz val="11"/>
        <color indexed="8"/>
        <rFont val="Garamond"/>
        <family val="1"/>
        <charset val="238"/>
      </rPr>
      <t>2023. évi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központi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kiegészítő állami támogatás arányában)</t>
    </r>
  </si>
  <si>
    <t>Kiegészítő támogatás éves összege (forintban)</t>
  </si>
  <si>
    <t>A közös költségek összege teljesítése 2023. évben</t>
  </si>
  <si>
    <t>Az Alsó- Tisza-menti Önkormányzati Társulás 2023. évi előirányzat felhasználási ütemterve (halmozódás nélkül)  (ezer forintban)</t>
  </si>
  <si>
    <t>2023. évi bevételek társulási szintű kiemelt előirányzatok, előirányzat-csoportok, kötelező és önként vállalt feladatok szerint (forintban)</t>
  </si>
  <si>
    <t>2023. évi kiadások társulási szintű kiemelt előirányzatok, előirányzat csoportok, kötelező és önként vállalt feladatok szerint (forintban)</t>
  </si>
  <si>
    <t>Engedélyezett létszámkeret:     28 fő</t>
  </si>
  <si>
    <t>Teljes munkaidős:      23 fő</t>
  </si>
  <si>
    <t>Részmunkaidős:      4 fő</t>
  </si>
  <si>
    <t>Közfoglalkoztatott:      1 fő</t>
  </si>
  <si>
    <t>Engedélyezett létszámkeret:   5  fő</t>
  </si>
  <si>
    <t>Teljes munkaidős:   5  fő</t>
  </si>
  <si>
    <t>Közfoglalkoztatott:   2  fő</t>
  </si>
  <si>
    <t>Részmunkaidős:     1  fő</t>
  </si>
  <si>
    <t>Teljes munkaidős:    13  fő</t>
  </si>
  <si>
    <t>Engedélyezett létszámkeret:  16  fő</t>
  </si>
  <si>
    <t>Teljes munkaidős:   2   fő</t>
  </si>
  <si>
    <t>Engedélyezett létszámkeret:  2   fő</t>
  </si>
  <si>
    <t>Engedélyezett létszámkeret:     31 fő</t>
  </si>
  <si>
    <t>Teljes munkaidős:                    27  fő</t>
  </si>
  <si>
    <t>Részmunkaidős:                         4  fő</t>
  </si>
  <si>
    <t>ebből: közfoglalkoztatott:</t>
  </si>
  <si>
    <t>ebből: megváltozott munkaképességű: 4 fő</t>
  </si>
  <si>
    <t>Részmunkaidős:                                    4 fő</t>
  </si>
  <si>
    <t>Teljes munkaidős:                                 46 fő</t>
  </si>
  <si>
    <t>Engedélyezett létszámkeret:                 50 fő</t>
  </si>
  <si>
    <r>
      <t>1.)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....) határozatához</t>
    </r>
  </si>
  <si>
    <r>
      <t>2.)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</si>
  <si>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3.)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</si>
  <si>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4.)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</si>
  <si>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5.)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</si>
  <si>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5/a)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</si>
  <si>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5/b)</t>
    </r>
    <r>
      <rPr>
        <i/>
        <sz val="7"/>
        <color indexed="8"/>
        <rFont val="Times New Roman"/>
        <family val="1"/>
        <charset val="238"/>
      </rPr>
      <t xml:space="preserve">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</si>
  <si>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5/c)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</si>
  <si>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6.)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.../2024. (V. ...) határozatához</t>
    </r>
  </si>
  <si>
    <r>
      <t>6/a)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.../2024. (V. ...) határozatához</t>
    </r>
  </si>
  <si>
    <r>
      <t>6/b)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</si>
  <si>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r>
      <t>6/c)</t>
    </r>
    <r>
      <rPr>
        <i/>
        <sz val="7"/>
        <color indexed="8"/>
        <rFont val="Times New Roman"/>
        <family val="1"/>
        <charset val="238"/>
      </rPr>
      <t xml:space="preserve">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</si>
  <si>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r>
      <t>7.)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</si>
  <si>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r>
      <t>8.)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</si>
  <si>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r>
      <t>9.)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 ….) határozatához</t>
    </r>
  </si>
  <si>
    <r>
      <t>10.)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</si>
  <si>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r>
      <t>11.)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</si>
  <si>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r>
      <t>12.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…./2024. (V. ….) határozatához</t>
    </r>
  </si>
  <si>
    <t>13.) melléklet az Alsó- Tisza-menti Önkormányzati Társulás Társulási Tanácsa  …./2024. (V. …)  határozatához</t>
  </si>
  <si>
    <t>14.)  melléklet az Alsó- Tisza-menti Önkormányzati Társulás Társulási Tanácsa /2024. ( V. ....)  határozatához</t>
  </si>
  <si>
    <t>15/a) melléklet az Alsó- Tisza-menti Önkormányzati Társulás Társulási Tanácsa  …/2024. (V. ....)  határozatához</t>
  </si>
  <si>
    <t>15/b) melléklet az Alsó- Tisza-menti Önkormányzati Társulás Társulási Tanácsa …/2024. (V. …)  határozatához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</si>
  <si>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(kerekítés,kártérítés,költségek visszatérülései)</t>
    </r>
  </si>
  <si>
    <r>
      <t>Egyéb m</t>
    </r>
    <r>
      <rPr>
        <sz val="11"/>
        <color indexed="8"/>
        <rFont val="Times New Roman"/>
        <family val="1"/>
        <charset val="238"/>
      </rPr>
      <t>űködési bevételek (kerekítés, kártérítés, költségek visszatérülései)</t>
    </r>
  </si>
  <si>
    <t>Működési célú támogatás Csanyteleki Polgármesteri Hivatal, Önkormányzat  számára (többletfeladat, bankköltség, előző évi normatíva visszafizetés)</t>
  </si>
  <si>
    <t>Működési célú támogatás Csanyteleki Polgármesteri Hivatal, Önkormányzat  számára (többletfeladat, bankköltség,előző évi normatíva visszafizetés)</t>
  </si>
  <si>
    <t>Közfoglalkoztatás, diákmunka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</si>
  <si>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(kerekítés, kártérítés, költségek visszatérülései)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</si>
</sst>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i/>
      <sz val="11"/>
      <color indexed="8"/>
      <name val="Garamond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i/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i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justify" wrapText="1"/>
    </xf>
    <xf numFmtId="0" fontId="9" fillId="0" borderId="2" xfId="0" applyFont="1" applyBorder="1" applyAlignment="1">
      <alignment horizontal="justify" wrapText="1"/>
    </xf>
    <xf numFmtId="49" fontId="8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justify" wrapText="1"/>
    </xf>
    <xf numFmtId="49" fontId="8" fillId="0" borderId="3" xfId="0" applyNumberFormat="1" applyFont="1" applyBorder="1" applyAlignment="1">
      <alignment horizontal="justify" wrapText="1"/>
    </xf>
    <xf numFmtId="49" fontId="8" fillId="0" borderId="2" xfId="0" applyNumberFormat="1" applyFont="1" applyBorder="1" applyAlignment="1">
      <alignment horizontal="justify" wrapText="1"/>
    </xf>
    <xf numFmtId="49" fontId="7" fillId="0" borderId="1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justify" wrapText="1"/>
    </xf>
    <xf numFmtId="49" fontId="0" fillId="0" borderId="0" xfId="0" applyNumberForma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right" wrapText="1"/>
    </xf>
    <xf numFmtId="3" fontId="8" fillId="0" borderId="3" xfId="0" applyNumberFormat="1" applyFont="1" applyBorder="1" applyAlignment="1">
      <alignment horizontal="right" wrapText="1"/>
    </xf>
    <xf numFmtId="3" fontId="8" fillId="0" borderId="2" xfId="0" applyNumberFormat="1" applyFont="1" applyBorder="1" applyAlignment="1">
      <alignment horizontal="right" wrapText="1"/>
    </xf>
    <xf numFmtId="3" fontId="9" fillId="0" borderId="2" xfId="0" applyNumberFormat="1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justify"/>
    </xf>
    <xf numFmtId="0" fontId="8" fillId="0" borderId="1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49" fontId="7" fillId="0" borderId="0" xfId="0" applyNumberFormat="1" applyFont="1" applyBorder="1" applyAlignment="1">
      <alignment horizontal="justify" wrapText="1"/>
    </xf>
    <xf numFmtId="0" fontId="7" fillId="0" borderId="0" xfId="0" applyFont="1" applyBorder="1" applyAlignment="1">
      <alignment horizontal="justify" wrapText="1"/>
    </xf>
    <xf numFmtId="49" fontId="9" fillId="0" borderId="0" xfId="0" applyNumberFormat="1" applyFont="1" applyBorder="1" applyAlignment="1">
      <alignment wrapText="1"/>
    </xf>
    <xf numFmtId="3" fontId="7" fillId="0" borderId="0" xfId="0" applyNumberFormat="1" applyFont="1" applyBorder="1" applyAlignment="1">
      <alignment horizontal="right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49" fontId="8" fillId="0" borderId="0" xfId="0" applyNumberFormat="1" applyFont="1"/>
    <xf numFmtId="49" fontId="8" fillId="0" borderId="0" xfId="0" applyNumberFormat="1" applyFont="1" applyAlignment="1">
      <alignment horizontal="justify"/>
    </xf>
    <xf numFmtId="49" fontId="9" fillId="0" borderId="0" xfId="0" applyNumberFormat="1" applyFont="1" applyAlignment="1">
      <alignment horizontal="center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10" fillId="0" borderId="0" xfId="0" applyNumberFormat="1" applyFont="1"/>
    <xf numFmtId="49" fontId="11" fillId="0" borderId="0" xfId="0" applyNumberFormat="1" applyFont="1"/>
    <xf numFmtId="49" fontId="10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justify" vertical="top" wrapText="1"/>
    </xf>
    <xf numFmtId="49" fontId="15" fillId="0" borderId="1" xfId="0" applyNumberFormat="1" applyFont="1" applyBorder="1" applyAlignment="1">
      <alignment horizontal="justify" vertical="top" wrapText="1"/>
    </xf>
    <xf numFmtId="3" fontId="12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center" wrapText="1"/>
    </xf>
    <xf numFmtId="0" fontId="0" fillId="0" borderId="0" xfId="0" applyFont="1"/>
    <xf numFmtId="0" fontId="7" fillId="0" borderId="1" xfId="0" applyFont="1" applyBorder="1"/>
    <xf numFmtId="0" fontId="0" fillId="0" borderId="0" xfId="0" applyFont="1" applyAlignment="1">
      <alignment wrapText="1"/>
    </xf>
    <xf numFmtId="49" fontId="16" fillId="0" borderId="0" xfId="0" applyNumberFormat="1" applyFont="1"/>
    <xf numFmtId="49" fontId="7" fillId="0" borderId="0" xfId="0" applyNumberFormat="1" applyFont="1" applyAlignment="1">
      <alignment horizontal="center"/>
    </xf>
    <xf numFmtId="49" fontId="7" fillId="0" borderId="1" xfId="0" applyNumberFormat="1" applyFont="1" applyBorder="1"/>
    <xf numFmtId="49" fontId="8" fillId="0" borderId="1" xfId="0" applyNumberFormat="1" applyFont="1" applyBorder="1"/>
    <xf numFmtId="49" fontId="8" fillId="0" borderId="1" xfId="0" applyNumberFormat="1" applyFont="1" applyBorder="1"/>
    <xf numFmtId="49" fontId="0" fillId="0" borderId="0" xfId="0" applyNumberFormat="1" applyFont="1" applyAlignment="1">
      <alignment wrapText="1"/>
    </xf>
    <xf numFmtId="49" fontId="7" fillId="0" borderId="0" xfId="0" applyNumberFormat="1" applyFont="1"/>
    <xf numFmtId="49" fontId="0" fillId="0" borderId="0" xfId="0" applyNumberFormat="1" applyFont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justify"/>
    </xf>
    <xf numFmtId="0" fontId="8" fillId="0" borderId="1" xfId="0" applyFont="1" applyBorder="1" applyAlignment="1">
      <alignment horizontal="justify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/>
    <xf numFmtId="0" fontId="8" fillId="0" borderId="1" xfId="0" applyFont="1" applyBorder="1" applyAlignment="1"/>
    <xf numFmtId="3" fontId="8" fillId="0" borderId="1" xfId="0" applyNumberFormat="1" applyFont="1" applyBorder="1" applyAlignment="1"/>
    <xf numFmtId="49" fontId="8" fillId="0" borderId="0" xfId="0" applyNumberFormat="1" applyFont="1" applyBorder="1" applyAlignment="1"/>
    <xf numFmtId="0" fontId="8" fillId="0" borderId="0" xfId="0" applyFont="1" applyBorder="1" applyAlignment="1"/>
    <xf numFmtId="3" fontId="8" fillId="0" borderId="0" xfId="0" applyNumberFormat="1" applyFont="1" applyBorder="1" applyAlignment="1"/>
    <xf numFmtId="3" fontId="7" fillId="0" borderId="0" xfId="0" applyNumberFormat="1" applyFont="1" applyBorder="1" applyAlignment="1">
      <alignment horizontal="right"/>
    </xf>
    <xf numFmtId="0" fontId="6" fillId="0" borderId="0" xfId="0" applyFont="1"/>
    <xf numFmtId="3" fontId="8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wrapText="1"/>
    </xf>
    <xf numFmtId="49" fontId="8" fillId="0" borderId="1" xfId="0" applyNumberFormat="1" applyFont="1" applyBorder="1"/>
    <xf numFmtId="3" fontId="0" fillId="0" borderId="0" xfId="0" applyNumberFormat="1"/>
    <xf numFmtId="3" fontId="8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1" xfId="0" applyNumberFormat="1" applyFont="1" applyBorder="1" applyAlignment="1">
      <alignment horizontal="right"/>
    </xf>
    <xf numFmtId="3" fontId="0" fillId="0" borderId="0" xfId="0" applyNumberFormat="1" applyFont="1"/>
    <xf numFmtId="0" fontId="7" fillId="0" borderId="0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8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3" fontId="8" fillId="0" borderId="1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49" fontId="8" fillId="0" borderId="1" xfId="0" applyNumberFormat="1" applyFont="1" applyBorder="1"/>
    <xf numFmtId="0" fontId="8" fillId="0" borderId="1" xfId="0" applyFont="1" applyBorder="1" applyAlignment="1">
      <alignment wrapText="1"/>
    </xf>
    <xf numFmtId="3" fontId="8" fillId="0" borderId="2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7" fillId="0" borderId="1" xfId="0" applyNumberFormat="1" applyFont="1" applyBorder="1"/>
    <xf numFmtId="49" fontId="16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workbookViewId="0">
      <selection activeCell="F7" sqref="F7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5.6640625" customWidth="1"/>
    <col min="5" max="5" width="16.6640625" customWidth="1"/>
    <col min="6" max="6" width="17.109375" customWidth="1"/>
  </cols>
  <sheetData>
    <row r="1" spans="1:6">
      <c r="A1" s="140" t="s">
        <v>325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278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'3. melléklet'!D6+'5. melléklet'!D6+'7. melléklet'!D6+'9. melléklet'!D6+'11. melléklet'!D6</f>
        <v>739675672</v>
      </c>
      <c r="E6" s="138">
        <f>'3. melléklet'!E6+'5. melléklet'!E6+'7. melléklet'!E6+'9. melléklet'!E6+'11. melléklet'!E6</f>
        <v>894421525</v>
      </c>
      <c r="F6" s="138">
        <f>'3. melléklet'!F6+'5. melléklet'!F6+'7. melléklet'!F6+'9. melléklet'!F6+'11. melléklet'!F6</f>
        <v>894244384</v>
      </c>
    </row>
    <row r="7" spans="1:6" ht="30" customHeight="1">
      <c r="A7" s="28" t="s">
        <v>44</v>
      </c>
      <c r="B7" s="30" t="s">
        <v>9</v>
      </c>
      <c r="C7" s="18"/>
      <c r="D7" s="24">
        <f>'3. melléklet'!D7+'5. melléklet'!D7+'7. melléklet'!D7+'9. melléklet'!D7+'11. melléklet'!D7</f>
        <v>677865943</v>
      </c>
      <c r="E7" s="138">
        <f>'3. melléklet'!E7+'5. melléklet'!E7+'7. melléklet'!E7+'9. melléklet'!E7+'11. melléklet'!E7</f>
        <v>854522895</v>
      </c>
      <c r="F7" s="138">
        <f>'3. melléklet'!F7+'5. melléklet'!F7+'7. melléklet'!F7+'9. melléklet'!F7+'11. melléklet'!F7</f>
        <v>854522895</v>
      </c>
    </row>
    <row r="8" spans="1:6" ht="30" customHeight="1">
      <c r="A8" s="12" t="s">
        <v>45</v>
      </c>
      <c r="B8" s="5" t="s">
        <v>10</v>
      </c>
      <c r="C8" s="18"/>
      <c r="D8" s="24">
        <f>'3. melléklet'!D8+'5. melléklet'!D8+'7. melléklet'!D8+'9. melléklet'!D8+'11. melléklet'!D8</f>
        <v>5697000</v>
      </c>
      <c r="E8" s="138">
        <f>'3. melléklet'!E8+'5. melléklet'!E8+'7. melléklet'!E8+'9. melléklet'!E8+'11. melléklet'!E8</f>
        <v>5697000</v>
      </c>
      <c r="F8" s="138">
        <f>'3. melléklet'!F8+'5. melléklet'!F8+'7. melléklet'!F8+'9. melléklet'!F8+'11. melléklet'!F8</f>
        <v>5697000</v>
      </c>
    </row>
    <row r="9" spans="1:6" ht="30" customHeight="1">
      <c r="A9" s="12" t="s">
        <v>46</v>
      </c>
      <c r="B9" s="5" t="s">
        <v>11</v>
      </c>
      <c r="C9" s="18"/>
      <c r="D9" s="24">
        <f>'3. melléklet'!D9+'5. melléklet'!D9+'7. melléklet'!D9+'9. melléklet'!D9+'11. melléklet'!D9</f>
        <v>953678</v>
      </c>
      <c r="E9" s="138">
        <f>'3. melléklet'!E9+'5. melléklet'!E9+'7. melléklet'!E9+'9. melléklet'!E9+'11. melléklet'!E9</f>
        <v>953678</v>
      </c>
      <c r="F9" s="138">
        <f>'3. melléklet'!F9+'5. melléklet'!F9+'7. melléklet'!F9+'9. melléklet'!F9+'11. melléklet'!F9</f>
        <v>953678</v>
      </c>
    </row>
    <row r="10" spans="1:6" ht="30" customHeight="1">
      <c r="A10" s="12" t="s">
        <v>47</v>
      </c>
      <c r="B10" s="5" t="s">
        <v>12</v>
      </c>
      <c r="C10" s="18"/>
      <c r="D10" s="24">
        <f>'3. melléklet'!D10+'5. melléklet'!D10+'7. melléklet'!D10+'9. melléklet'!D10+'11. melléklet'!D10</f>
        <v>1273280</v>
      </c>
      <c r="E10" s="138">
        <f>'3. melléklet'!E10+'5. melléklet'!E10+'7. melléklet'!E10+'9. melléklet'!E10+'11. melléklet'!E10</f>
        <v>1273280</v>
      </c>
      <c r="F10" s="138">
        <f>'3. melléklet'!F10+'5. melléklet'!F10+'7. melléklet'!F10+'9. melléklet'!F10+'11. melléklet'!F10</f>
        <v>1273280</v>
      </c>
    </row>
    <row r="11" spans="1:6" ht="30" customHeight="1">
      <c r="A11" s="12" t="s">
        <v>48</v>
      </c>
      <c r="B11" s="5" t="s">
        <v>13</v>
      </c>
      <c r="C11" s="18"/>
      <c r="D11" s="24">
        <f>'3. melléklet'!D11+'5. melléklet'!D11+'7. melléklet'!D11+'9. melléklet'!D11+'11. melléklet'!D11</f>
        <v>240413</v>
      </c>
      <c r="E11" s="138">
        <f>'3. melléklet'!E11+'5. melléklet'!E11+'7. melléklet'!E11+'9. melléklet'!E11+'11. melléklet'!E11</f>
        <v>240413</v>
      </c>
      <c r="F11" s="138">
        <f>'3. melléklet'!F11+'5. melléklet'!F11+'7. melléklet'!F11+'9. melléklet'!F11+'11. melléklet'!F11</f>
        <v>240413</v>
      </c>
    </row>
    <row r="12" spans="1:6" ht="30" customHeight="1">
      <c r="A12" s="12" t="s">
        <v>49</v>
      </c>
      <c r="B12" s="4" t="s">
        <v>14</v>
      </c>
      <c r="C12" s="18"/>
      <c r="D12" s="24">
        <f>'3. melléklet'!D12+'5. melléklet'!D12+'7. melléklet'!D12+'9. melléklet'!D12+'11. melléklet'!D12</f>
        <v>3229629</v>
      </c>
      <c r="E12" s="138">
        <f>'3. melléklet'!E12+'5. melléklet'!E12+'7. melléklet'!E12+'9. melléklet'!E12+'11. melléklet'!E12</f>
        <v>3229629</v>
      </c>
      <c r="F12" s="138">
        <f>'3. melléklet'!F12+'5. melléklet'!F12+'7. melléklet'!F12+'9. melléklet'!F12+'11. melléklet'!F12</f>
        <v>3229629</v>
      </c>
    </row>
    <row r="13" spans="1:6" ht="30" customHeight="1">
      <c r="A13" s="12" t="s">
        <v>50</v>
      </c>
      <c r="B13" s="4" t="s">
        <v>15</v>
      </c>
      <c r="C13" s="18"/>
      <c r="D13" s="24">
        <f>'3. melléklet'!D13+'5. melléklet'!D13+'7. melléklet'!D13+'9. melléklet'!D13+'11. melléklet'!D13</f>
        <v>56112729</v>
      </c>
      <c r="E13" s="138">
        <f>'3. melléklet'!E13+'5. melléklet'!E13+'7. melléklet'!E13+'9. melléklet'!E13+'11. melléklet'!E13</f>
        <v>34201630</v>
      </c>
      <c r="F13" s="138">
        <f>'3. melléklet'!F13+'5. melléklet'!F13+'7. melléklet'!F13+'9. melléklet'!F13+'11. melléklet'!F13</f>
        <v>34024489</v>
      </c>
    </row>
    <row r="14" spans="1:6" ht="44.25" customHeight="1">
      <c r="A14" s="12" t="s">
        <v>51</v>
      </c>
      <c r="B14" s="110" t="s">
        <v>258</v>
      </c>
      <c r="C14" s="18"/>
      <c r="D14" s="24">
        <f>'3. melléklet'!D14+'5. melléklet'!D14+'7. melléklet'!D14+'9. melléklet'!D14+'11. melléklet'!D14</f>
        <v>117000</v>
      </c>
      <c r="E14" s="138">
        <f>'3. melléklet'!E14+'5. melléklet'!E14+'7. melléklet'!E14+'9. melléklet'!E14+'11. melléklet'!E14</f>
        <v>217000</v>
      </c>
      <c r="F14" s="138">
        <f>'3. melléklet'!F14+'5. melléklet'!F14+'7. melléklet'!F14+'9. melléklet'!F14+'11. melléklet'!F14</f>
        <v>200000</v>
      </c>
    </row>
    <row r="15" spans="1:6" ht="47.25" customHeight="1">
      <c r="A15" s="12" t="s">
        <v>52</v>
      </c>
      <c r="B15" s="5" t="s">
        <v>270</v>
      </c>
      <c r="C15" s="19"/>
      <c r="D15" s="24">
        <f>'3. melléklet'!D15+'5. melléklet'!D15+'7. melléklet'!D15+'9. melléklet'!D15+'11. melléklet'!D15</f>
        <v>45607867</v>
      </c>
      <c r="E15" s="138">
        <f>'3. melléklet'!E15+'5. melléklet'!E15+'7. melléklet'!E15+'9. melléklet'!E15+'11. melléklet'!E15</f>
        <v>17327610</v>
      </c>
      <c r="F15" s="138">
        <f>'3. melléklet'!F15+'5. melléklet'!F15+'7. melléklet'!F15+'9. melléklet'!F15+'11. melléklet'!F15</f>
        <v>17327610</v>
      </c>
    </row>
    <row r="16" spans="1:6" ht="30" customHeight="1">
      <c r="A16" s="13" t="s">
        <v>53</v>
      </c>
      <c r="B16" s="5" t="s">
        <v>42</v>
      </c>
      <c r="C16" s="19"/>
      <c r="D16" s="24">
        <f>'3. melléklet'!D16+'5. melléklet'!D16+'7. melléklet'!D16+'9. melléklet'!D16+'11. melléklet'!D16</f>
        <v>9903384</v>
      </c>
      <c r="E16" s="138">
        <f>'3. melléklet'!E16+'5. melléklet'!E16+'7. melléklet'!E16+'9. melléklet'!E16+'11. melléklet'!E16</f>
        <v>4000000</v>
      </c>
      <c r="F16" s="138">
        <f>'3. melléklet'!F16+'5. melléklet'!F16+'7. melléklet'!F16+'9. melléklet'!F16+'11. melléklet'!F16</f>
        <v>4000000</v>
      </c>
    </row>
    <row r="17" spans="1:6" ht="47.25" customHeight="1">
      <c r="A17" s="12" t="s">
        <v>54</v>
      </c>
      <c r="B17" s="5" t="s">
        <v>16</v>
      </c>
      <c r="C17" s="19"/>
      <c r="D17" s="24">
        <f>'3. melléklet'!D17+'5. melléklet'!D17+'7. melléklet'!D17+'9. melléklet'!D17+'11. melléklet'!D17</f>
        <v>0</v>
      </c>
      <c r="E17" s="138">
        <f>'3. melléklet'!E17+'5. melléklet'!E17+'7. melléklet'!E17+'9. melléklet'!E17+'11. melléklet'!E17</f>
        <v>1188400</v>
      </c>
      <c r="F17" s="138">
        <f>'3. melléklet'!F17+'5. melléklet'!F17+'7. melléklet'!F17+'9. melléklet'!F17+'11. melléklet'!F17</f>
        <v>1188400</v>
      </c>
    </row>
    <row r="18" spans="1:6" ht="30" customHeight="1">
      <c r="A18" s="14" t="s">
        <v>55</v>
      </c>
      <c r="B18" s="7" t="s">
        <v>275</v>
      </c>
      <c r="C18" s="20"/>
      <c r="D18" s="123">
        <f>'3. melléklet'!D18+'5. melléklet'!D18+'7. melléklet'!D18+'9. melléklet'!D18+'11. melléklet'!D18</f>
        <v>0</v>
      </c>
      <c r="E18" s="138">
        <f>'3. melléklet'!E18+'5. melléklet'!E18+'7. melléklet'!E18+'9. melléklet'!E18+'11. melléklet'!E18</f>
        <v>2960000</v>
      </c>
      <c r="F18" s="138">
        <f>'3. melléklet'!F18+'5. melléklet'!F18+'7. melléklet'!F18+'9. melléklet'!F18+'11. melléklet'!F18</f>
        <v>2960000</v>
      </c>
    </row>
    <row r="19" spans="1:6" ht="30" customHeight="1">
      <c r="A19" s="14" t="s">
        <v>56</v>
      </c>
      <c r="B19" s="7" t="s">
        <v>72</v>
      </c>
      <c r="C19" s="20"/>
      <c r="D19" s="24">
        <f>'3. melléklet'!D19+'5. melléklet'!D19+'7. melléklet'!D19+'9. melléklet'!D19+'11. melléklet'!D19</f>
        <v>484478</v>
      </c>
      <c r="E19" s="138">
        <f>'3. melléklet'!E19+'5. melléklet'!E19+'7. melléklet'!E19+'9. melléklet'!E19+'11. melléklet'!E19</f>
        <v>6631530</v>
      </c>
      <c r="F19" s="138">
        <f>'3. melléklet'!F19+'5. melléklet'!F19+'7. melléklet'!F19+'9. melléklet'!F19+'11. melléklet'!F19</f>
        <v>6471389</v>
      </c>
    </row>
    <row r="20" spans="1:6" ht="30" customHeight="1">
      <c r="A20" s="14" t="s">
        <v>57</v>
      </c>
      <c r="B20" s="7" t="s">
        <v>273</v>
      </c>
      <c r="C20" s="20"/>
      <c r="D20" s="24">
        <f>'3. melléklet'!D20+'5. melléklet'!D20+'7. melléklet'!D20+'9. melléklet'!D20+'11. melléklet'!D20</f>
        <v>0</v>
      </c>
      <c r="E20" s="138">
        <f>'3. melléklet'!E20+'5. melléklet'!E20+'7. melléklet'!E20+'9. melléklet'!E20+'11. melléklet'!E20</f>
        <v>1260000</v>
      </c>
      <c r="F20" s="138">
        <f>'3. melléklet'!F20+'5. melléklet'!F20+'7. melléklet'!F20+'9. melléklet'!F20+'11. melléklet'!F20</f>
        <v>1260000</v>
      </c>
    </row>
    <row r="21" spans="1:6" ht="30" customHeight="1">
      <c r="A21" s="14" t="s">
        <v>58</v>
      </c>
      <c r="B21" s="7" t="s">
        <v>263</v>
      </c>
      <c r="C21" s="20"/>
      <c r="D21" s="24">
        <f>'3. melléklet'!D21+'5. melléklet'!D21+'7. melléklet'!D21+'9. melléklet'!D21+'11. melléklet'!D21</f>
        <v>0</v>
      </c>
      <c r="E21" s="138">
        <f>'3. melléklet'!E21+'5. melléklet'!E21+'7. melléklet'!E21+'9. melléklet'!E21+'11. melléklet'!E21</f>
        <v>617090</v>
      </c>
      <c r="F21" s="138">
        <f>'3. melléklet'!F21+'5. melléklet'!F21+'7. melléklet'!F21+'9. melléklet'!F21+'11. melléklet'!F21</f>
        <v>617090</v>
      </c>
    </row>
    <row r="22" spans="1:6" ht="30" customHeight="1">
      <c r="A22" s="11" t="s">
        <v>20</v>
      </c>
      <c r="B22" s="1" t="s">
        <v>21</v>
      </c>
      <c r="C22" s="21" t="s">
        <v>131</v>
      </c>
      <c r="D22" s="24">
        <f>'3. melléklet'!D22+'5. melléklet'!D22+'7. melléklet'!D22+'9. melléklet'!D22+'11. melléklet'!D22</f>
        <v>0</v>
      </c>
      <c r="E22" s="138">
        <f>'3. melléklet'!E22+'5. melléklet'!E22+'7. melléklet'!E22+'9. melléklet'!E22+'11. melléklet'!E22</f>
        <v>0</v>
      </c>
      <c r="F22" s="138">
        <f>'3. melléklet'!F22+'5. melléklet'!F22+'7. melléklet'!F22+'9. melléklet'!F22+'11. melléklet'!F22</f>
        <v>0</v>
      </c>
    </row>
    <row r="23" spans="1:6" ht="30" customHeight="1">
      <c r="A23" s="12" t="s">
        <v>59</v>
      </c>
      <c r="B23" s="5" t="s">
        <v>75</v>
      </c>
      <c r="C23" s="21"/>
      <c r="D23" s="24">
        <f>'3. melléklet'!D23+'5. melléklet'!D23+'7. melléklet'!D23+'9. melléklet'!D23+'11. melléklet'!D23</f>
        <v>0</v>
      </c>
      <c r="E23" s="138">
        <f>'3. melléklet'!E23+'5. melléklet'!E23+'7. melléklet'!E23+'9. melléklet'!E23+'11. melléklet'!E23</f>
        <v>0</v>
      </c>
      <c r="F23" s="138">
        <f>'3. melléklet'!F23+'5. melléklet'!F23+'7. melléklet'!F23+'9. melléklet'!F23+'11. melléklet'!F23</f>
        <v>0</v>
      </c>
    </row>
    <row r="24" spans="1:6" ht="30" customHeight="1">
      <c r="A24" s="12" t="s">
        <v>77</v>
      </c>
      <c r="B24" s="31" t="s">
        <v>76</v>
      </c>
      <c r="C24" s="19"/>
      <c r="D24" s="24">
        <f>'3. melléklet'!D24+'5. melléklet'!D24+'7. melléklet'!D24+'9. melléklet'!D24+'11. melléklet'!D24</f>
        <v>0</v>
      </c>
      <c r="E24" s="138">
        <f>'3. melléklet'!E24+'5. melléklet'!E24+'7. melléklet'!E24+'9. melléklet'!E24+'11. melléklet'!E24</f>
        <v>0</v>
      </c>
      <c r="F24" s="138">
        <f>'3. melléklet'!F24+'5. melléklet'!F24+'7. melléklet'!F24+'9. melléklet'!F24+'11. melléklet'!F24</f>
        <v>0</v>
      </c>
    </row>
    <row r="25" spans="1:6" ht="30" customHeight="1">
      <c r="A25" s="15" t="s">
        <v>22</v>
      </c>
      <c r="B25" s="1" t="s">
        <v>23</v>
      </c>
      <c r="C25" s="15" t="s">
        <v>132</v>
      </c>
      <c r="D25" s="24">
        <f>'3. melléklet'!D25+'5. melléklet'!D25+'7. melléklet'!D25+'9. melléklet'!D25+'11. melléklet'!D25</f>
        <v>192187206</v>
      </c>
      <c r="E25" s="138">
        <f>'3. melléklet'!E25+'5. melléklet'!E25+'7. melléklet'!E25+'9. melléklet'!E25+'11. melléklet'!E25</f>
        <v>201439830</v>
      </c>
      <c r="F25" s="138">
        <f>'3. melléklet'!F25+'5. melléklet'!F25+'7. melléklet'!F25+'9. melléklet'!F25+'11. melléklet'!F25</f>
        <v>210146049</v>
      </c>
    </row>
    <row r="26" spans="1:6" ht="30" customHeight="1">
      <c r="A26" s="12" t="s">
        <v>60</v>
      </c>
      <c r="B26" s="40" t="s">
        <v>24</v>
      </c>
      <c r="C26" s="19"/>
      <c r="D26" s="24">
        <f>'3. melléklet'!D26+'5. melléklet'!D26+'7. melléklet'!D26+'9. melléklet'!D26+'11. melléklet'!D26</f>
        <v>0</v>
      </c>
      <c r="E26" s="138">
        <f>'3. melléklet'!E26+'5. melléklet'!E26+'7. melléklet'!E26+'9. melléklet'!E26+'11. melléklet'!E26</f>
        <v>0</v>
      </c>
      <c r="F26" s="138">
        <f>'3. melléklet'!F26+'5. melléklet'!F26+'7. melléklet'!F26+'9. melléklet'!F26+'11. melléklet'!F26</f>
        <v>0</v>
      </c>
    </row>
    <row r="27" spans="1:6" ht="30" customHeight="1">
      <c r="A27" s="12" t="s">
        <v>61</v>
      </c>
      <c r="B27" s="39" t="s">
        <v>25</v>
      </c>
      <c r="C27" s="19"/>
      <c r="D27" s="24">
        <f>'3. melléklet'!D27+'5. melléklet'!D27+'7. melléklet'!D27+'9. melléklet'!D27+'11. melléklet'!D27</f>
        <v>9821844</v>
      </c>
      <c r="E27" s="138">
        <f>'3. melléklet'!E27+'5. melléklet'!E27+'7. melléklet'!E27+'9. melléklet'!E27+'11. melléklet'!E27</f>
        <v>9821844</v>
      </c>
      <c r="F27" s="138">
        <f>'3. melléklet'!F27+'5. melléklet'!F27+'7. melléklet'!F27+'9. melléklet'!F27+'11. melléklet'!F27</f>
        <v>11717666</v>
      </c>
    </row>
    <row r="28" spans="1:6" ht="30" customHeight="1">
      <c r="A28" s="12" t="s">
        <v>62</v>
      </c>
      <c r="B28" s="4" t="s">
        <v>26</v>
      </c>
      <c r="C28" s="19"/>
      <c r="D28" s="24">
        <f>'3. melléklet'!D28+'5. melléklet'!D28+'7. melléklet'!D28+'9. melléklet'!D28+'11. melléklet'!D28</f>
        <v>10000</v>
      </c>
      <c r="E28" s="138">
        <f>'3. melléklet'!E28+'5. melléklet'!E28+'7. melléklet'!E28+'9. melléklet'!E28+'11. melléklet'!E28</f>
        <v>10000</v>
      </c>
      <c r="F28" s="138">
        <f>'3. melléklet'!F28+'5. melléklet'!F28+'7. melléklet'!F28+'9. melléklet'!F28+'11. melléklet'!F28</f>
        <v>3971</v>
      </c>
    </row>
    <row r="29" spans="1:6" ht="30" customHeight="1">
      <c r="A29" s="12" t="s">
        <v>63</v>
      </c>
      <c r="B29" s="40" t="s">
        <v>129</v>
      </c>
      <c r="C29" s="19"/>
      <c r="D29" s="24">
        <f>'3. melléklet'!D29+'5. melléklet'!D29+'7. melléklet'!D29+'9. melléklet'!D29+'11. melléklet'!D29</f>
        <v>155934095</v>
      </c>
      <c r="E29" s="138">
        <f>'3. melléklet'!E29+'5. melléklet'!E29+'7. melléklet'!E29+'9. melléklet'!E29+'11. melléklet'!E29</f>
        <v>162350599</v>
      </c>
      <c r="F29" s="138">
        <f>'3. melléklet'!F29+'5. melléklet'!F29+'7. melléklet'!F29+'9. melléklet'!F29+'11. melléklet'!F29</f>
        <v>165480060</v>
      </c>
    </row>
    <row r="30" spans="1:6" ht="30" customHeight="1">
      <c r="A30" s="12" t="s">
        <v>64</v>
      </c>
      <c r="B30" s="40" t="s">
        <v>27</v>
      </c>
      <c r="C30" s="19"/>
      <c r="D30" s="24">
        <f>'3. melléklet'!D30+'5. melléklet'!D30+'7. melléklet'!D30+'9. melléklet'!D30+'11. melléklet'!D30</f>
        <v>14806267</v>
      </c>
      <c r="E30" s="138">
        <f>'3. melléklet'!E30+'5. melléklet'!E30+'7. melléklet'!E30+'9. melléklet'!E30+'11. melléklet'!E30</f>
        <v>15609676</v>
      </c>
      <c r="F30" s="138">
        <f>'3. melléklet'!F30+'5. melléklet'!F30+'7. melléklet'!F30+'9. melléklet'!F30+'11. melléklet'!F30</f>
        <v>16922660</v>
      </c>
    </row>
    <row r="31" spans="1:6" ht="30" customHeight="1">
      <c r="A31" s="12" t="s">
        <v>65</v>
      </c>
      <c r="B31" s="40" t="s">
        <v>28</v>
      </c>
      <c r="C31" s="19"/>
      <c r="D31" s="24">
        <f>'3. melléklet'!D31+'5. melléklet'!D31+'7. melléklet'!D31+'9. melléklet'!D31+'11. melléklet'!D31</f>
        <v>10715000</v>
      </c>
      <c r="E31" s="138">
        <f>'3. melléklet'!E31+'5. melléklet'!E31+'7. melléklet'!E31+'9. melléklet'!E31+'11. melléklet'!E31</f>
        <v>10715000</v>
      </c>
      <c r="F31" s="138">
        <f>'3. melléklet'!F31+'5. melléklet'!F31+'7. melléklet'!F31+'9. melléklet'!F31+'11. melléklet'!F31</f>
        <v>11975000</v>
      </c>
    </row>
    <row r="32" spans="1:6" ht="30" customHeight="1">
      <c r="A32" s="12" t="s">
        <v>66</v>
      </c>
      <c r="B32" s="40" t="s">
        <v>29</v>
      </c>
      <c r="C32" s="19"/>
      <c r="D32" s="24">
        <f>'3. melléklet'!D32+'5. melléklet'!D32+'7. melléklet'!D32+'9. melléklet'!D32+'11. melléklet'!D32</f>
        <v>885000</v>
      </c>
      <c r="E32" s="138">
        <f>'3. melléklet'!E32+'5. melléklet'!E32+'7. melléklet'!E32+'9. melléklet'!E32+'11. melléklet'!E32</f>
        <v>1612936</v>
      </c>
      <c r="F32" s="138">
        <f>'3. melléklet'!F32+'5. melléklet'!F32+'7. melléklet'!F32+'9. melléklet'!F32+'11. melléklet'!F32</f>
        <v>2377838</v>
      </c>
    </row>
    <row r="33" spans="1:6" ht="30" customHeight="1">
      <c r="A33" s="12" t="s">
        <v>67</v>
      </c>
      <c r="B33" s="126" t="s">
        <v>348</v>
      </c>
      <c r="C33" s="19"/>
      <c r="D33" s="24">
        <f>'3. melléklet'!D33+'5. melléklet'!D33+'7. melléklet'!D33+'9. melléklet'!D33+'11. melléklet'!D33</f>
        <v>15000</v>
      </c>
      <c r="E33" s="138">
        <f>'3. melléklet'!E33+'5. melléklet'!E33+'7. melléklet'!E33+'9. melléklet'!E33+'11. melléklet'!E33</f>
        <v>1319775</v>
      </c>
      <c r="F33" s="138">
        <f>'3. melléklet'!F33+'5. melléklet'!F33+'7. melléklet'!F33+'9. melléklet'!F33+'11. melléklet'!F33</f>
        <v>1668854</v>
      </c>
    </row>
    <row r="34" spans="1:6" ht="30" customHeight="1">
      <c r="A34" s="11" t="s">
        <v>30</v>
      </c>
      <c r="B34" s="1" t="s">
        <v>31</v>
      </c>
      <c r="C34" s="15" t="s">
        <v>133</v>
      </c>
      <c r="D34" s="24">
        <f>'3. melléklet'!D34+'5. melléklet'!D34+'7. melléklet'!D34+'9. melléklet'!D34+'11. melléklet'!D34</f>
        <v>0</v>
      </c>
      <c r="E34" s="138">
        <f>'3. melléklet'!E34+'5. melléklet'!E34+'7. melléklet'!E34+'9. melléklet'!E34+'11. melléklet'!E34</f>
        <v>0</v>
      </c>
      <c r="F34" s="138">
        <f>'3. melléklet'!F34+'5. melléklet'!F34+'7. melléklet'!F34+'9. melléklet'!F34+'11. melléklet'!F34</f>
        <v>0</v>
      </c>
    </row>
    <row r="35" spans="1:6" ht="30" customHeight="1">
      <c r="A35" s="12" t="s">
        <v>68</v>
      </c>
      <c r="B35" s="5" t="s">
        <v>73</v>
      </c>
      <c r="C35" s="18"/>
      <c r="D35" s="24">
        <f>'3. melléklet'!D35+'5. melléklet'!D35+'7. melléklet'!D35+'9. melléklet'!D35+'11. melléklet'!D35</f>
        <v>0</v>
      </c>
      <c r="E35" s="138">
        <f>'3. melléklet'!E35+'5. melléklet'!E35+'7. melléklet'!E35+'9. melléklet'!E35+'11. melléklet'!E35</f>
        <v>0</v>
      </c>
      <c r="F35" s="138">
        <f>'3. melléklet'!F35+'5. melléklet'!F35+'7. melléklet'!F35+'9. melléklet'!F35+'11. melléklet'!F35</f>
        <v>0</v>
      </c>
    </row>
    <row r="36" spans="1:6" ht="30" customHeight="1">
      <c r="A36" s="12" t="s">
        <v>69</v>
      </c>
      <c r="B36" s="5" t="s">
        <v>74</v>
      </c>
      <c r="C36" s="18"/>
      <c r="D36" s="24">
        <f>'3. melléklet'!D36+'5. melléklet'!D36+'7. melléklet'!D36+'9. melléklet'!D36+'11. melléklet'!D36</f>
        <v>0</v>
      </c>
      <c r="E36" s="138">
        <f>'3. melléklet'!E36+'5. melléklet'!E36+'7. melléklet'!E36+'9. melléklet'!E36+'11. melléklet'!E36</f>
        <v>0</v>
      </c>
      <c r="F36" s="138">
        <f>'3. melléklet'!F36+'5. melléklet'!F36+'7. melléklet'!F36+'9. melléklet'!F36+'11. melléklet'!F36</f>
        <v>0</v>
      </c>
    </row>
    <row r="37" spans="1:6" ht="30" customHeight="1">
      <c r="A37" s="11" t="s">
        <v>32</v>
      </c>
      <c r="B37" s="1" t="s">
        <v>33</v>
      </c>
      <c r="C37" s="15" t="s">
        <v>134</v>
      </c>
      <c r="D37" s="24">
        <f>'3. melléklet'!D37+'5. melléklet'!D37+'7. melléklet'!D37+'9. melléklet'!D37+'11. melléklet'!D37</f>
        <v>686789444</v>
      </c>
      <c r="E37" s="138">
        <f>'3. melléklet'!E37+'5. melléklet'!E37+'7. melléklet'!E37+'9. melléklet'!E37+'11. melléklet'!E37</f>
        <v>873919398</v>
      </c>
      <c r="F37" s="138">
        <f>'3. melléklet'!F37+'5. melléklet'!F37+'7. melléklet'!F37+'9. melléklet'!F37+'11. melléklet'!F37</f>
        <v>873919398</v>
      </c>
    </row>
    <row r="38" spans="1:6" ht="30" customHeight="1">
      <c r="A38" s="12" t="s">
        <v>70</v>
      </c>
      <c r="B38" s="4" t="s">
        <v>34</v>
      </c>
      <c r="C38" s="19"/>
      <c r="D38" s="24">
        <f>'3. melléklet'!D38+'5. melléklet'!D38+'7. melléklet'!D38+'9. melléklet'!D38+'11. melléklet'!D38</f>
        <v>8923501</v>
      </c>
      <c r="E38" s="138">
        <f>'3. melléklet'!E38+'5. melléklet'!E38+'7. melléklet'!E38+'9. melléklet'!E38+'11. melléklet'!E38</f>
        <v>16436503</v>
      </c>
      <c r="F38" s="138">
        <f>'3. melléklet'!F38+'5. melléklet'!F38+'7. melléklet'!F38+'9. melléklet'!F38+'11. melléklet'!F38</f>
        <v>16436503</v>
      </c>
    </row>
    <row r="39" spans="1:6" ht="30" customHeight="1">
      <c r="A39" s="12" t="s">
        <v>71</v>
      </c>
      <c r="B39" s="4" t="s">
        <v>35</v>
      </c>
      <c r="C39" s="19"/>
      <c r="D39" s="24">
        <f>'3. melléklet'!D39+'5. melléklet'!D39+'7. melléklet'!D39+'9. melléklet'!D39+'11. melléklet'!D39</f>
        <v>677865943</v>
      </c>
      <c r="E39" s="138">
        <f>'3. melléklet'!E39+'5. melléklet'!E39+'7. melléklet'!E39+'9. melléklet'!E39+'11. melléklet'!E39</f>
        <v>857482895</v>
      </c>
      <c r="F39" s="138">
        <f>'3. melléklet'!F39+'5. melléklet'!F39+'7. melléklet'!F39+'9. melléklet'!F39+'11. melléklet'!F39</f>
        <v>857482895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112">
        <f>'3. melléklet'!D40+'5. melléklet'!D40+'7. melléklet'!D40+'9. melléklet'!D40+'11. melléklet'!D40</f>
        <v>1618652322</v>
      </c>
      <c r="E40" s="138">
        <f>'3. melléklet'!E40+'5. melléklet'!E40+'7. melléklet'!E40+'9. melléklet'!E40+'11. melléklet'!E40</f>
        <v>1969780753</v>
      </c>
      <c r="F40" s="138">
        <f>'3. melléklet'!F40+'5. melléklet'!F40+'7. melléklet'!F40+'9. melléklet'!F40+'11. melléklet'!F40</f>
        <v>1978309831</v>
      </c>
    </row>
    <row r="41" spans="1:6" ht="30" customHeight="1">
      <c r="A41" s="11" t="s">
        <v>38</v>
      </c>
      <c r="B41" s="1" t="s">
        <v>39</v>
      </c>
      <c r="C41" s="23"/>
      <c r="D41" s="24">
        <f>D39</f>
        <v>677865943</v>
      </c>
      <c r="E41" s="138">
        <f>'3. melléklet'!E41+'5. melléklet'!E41+'7. melléklet'!E41+'9. melléklet'!E41+'11. melléklet'!E41</f>
        <v>857482895</v>
      </c>
      <c r="F41" s="138">
        <f>'3. melléklet'!F41+'5. melléklet'!F41+'7. melléklet'!F41+'9. melléklet'!F41+'11. melléklet'!F41</f>
        <v>857482895</v>
      </c>
    </row>
    <row r="42" spans="1:6" ht="30" customHeight="1">
      <c r="A42" s="11" t="s">
        <v>40</v>
      </c>
      <c r="B42" s="1" t="s">
        <v>37</v>
      </c>
      <c r="C42" s="15"/>
      <c r="D42" s="24">
        <f>D40-D41</f>
        <v>940786379</v>
      </c>
      <c r="E42" s="138">
        <f>'3. melléklet'!E42+'5. melléklet'!E42+'7. melléklet'!E42+'9. melléklet'!E42+'11. melléklet'!E42</f>
        <v>1112297858</v>
      </c>
      <c r="F42" s="138">
        <f>'3. melléklet'!F42+'5. melléklet'!F42+'7. melléklet'!F42+'9. melléklet'!F42+'11. melléklet'!F42</f>
        <v>1120826936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opLeftCell="A10" workbookViewId="0">
      <selection activeCell="F28" sqref="F28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334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287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D7+D8</f>
        <v>23572567</v>
      </c>
      <c r="E6" s="24">
        <f>E7+E8</f>
        <v>34549258</v>
      </c>
      <c r="F6" s="24">
        <f>F7+F8</f>
        <v>34493254</v>
      </c>
    </row>
    <row r="7" spans="1:6" ht="30" customHeight="1">
      <c r="A7" s="18" t="s">
        <v>44</v>
      </c>
      <c r="B7" s="5" t="s">
        <v>79</v>
      </c>
      <c r="C7" s="18"/>
      <c r="D7" s="6">
        <v>23024767</v>
      </c>
      <c r="E7" s="6">
        <v>33089264</v>
      </c>
      <c r="F7" s="6">
        <v>33033260</v>
      </c>
    </row>
    <row r="8" spans="1:6" ht="30" customHeight="1">
      <c r="A8" s="18" t="s">
        <v>45</v>
      </c>
      <c r="B8" s="5" t="s">
        <v>80</v>
      </c>
      <c r="C8" s="18"/>
      <c r="D8" s="6">
        <v>547800</v>
      </c>
      <c r="E8" s="6">
        <v>1459994</v>
      </c>
      <c r="F8" s="6">
        <v>1459994</v>
      </c>
    </row>
    <row r="9" spans="1:6" ht="30" customHeight="1">
      <c r="A9" s="15" t="s">
        <v>20</v>
      </c>
      <c r="B9" s="1" t="s">
        <v>81</v>
      </c>
      <c r="C9" s="15" t="s">
        <v>137</v>
      </c>
      <c r="D9" s="24">
        <f>D10+D11+D12+D13+D14</f>
        <v>2970934</v>
      </c>
      <c r="E9" s="24">
        <f>E10+E11+E12+E13+E14</f>
        <v>4479110</v>
      </c>
      <c r="F9" s="24">
        <f>F10+F11+F12+F13+F14</f>
        <v>4258613</v>
      </c>
    </row>
    <row r="10" spans="1:6" ht="30" customHeight="1">
      <c r="A10" s="18" t="s">
        <v>59</v>
      </c>
      <c r="B10" s="5" t="s">
        <v>82</v>
      </c>
      <c r="C10" s="18"/>
      <c r="D10" s="6">
        <v>2970934</v>
      </c>
      <c r="E10" s="6">
        <v>4479110</v>
      </c>
      <c r="F10" s="6">
        <v>4258613</v>
      </c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115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116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138</v>
      </c>
      <c r="D15" s="24">
        <f>D16+D17+D18+D19+D20</f>
        <v>5018037</v>
      </c>
      <c r="E15" s="24">
        <f>E16+E17+E18+E19+E20</f>
        <v>4161055</v>
      </c>
      <c r="F15" s="24">
        <f>F16+F17+F18+F19+F20</f>
        <v>4146932</v>
      </c>
    </row>
    <row r="16" spans="1:6" ht="30" customHeight="1">
      <c r="A16" s="18" t="s">
        <v>60</v>
      </c>
      <c r="B16" s="5" t="s">
        <v>88</v>
      </c>
      <c r="C16" s="18"/>
      <c r="D16" s="6">
        <v>420000</v>
      </c>
      <c r="E16" s="6">
        <v>996092</v>
      </c>
      <c r="F16" s="6">
        <v>996092</v>
      </c>
    </row>
    <row r="17" spans="1:6" ht="30" customHeight="1">
      <c r="A17" s="18" t="s">
        <v>61</v>
      </c>
      <c r="B17" s="5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3719657</v>
      </c>
      <c r="E18" s="6">
        <v>2483528</v>
      </c>
      <c r="F18" s="6">
        <v>2469405</v>
      </c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878380</v>
      </c>
      <c r="E20" s="6">
        <f>E21+E22+E23+E24</f>
        <v>681435</v>
      </c>
      <c r="F20" s="6">
        <f>F21+F22+F23+F24</f>
        <v>681435</v>
      </c>
    </row>
    <row r="21" spans="1:6" ht="30" customHeight="1">
      <c r="A21" s="18" t="s">
        <v>117</v>
      </c>
      <c r="B21" s="5" t="s">
        <v>93</v>
      </c>
      <c r="C21" s="18"/>
      <c r="D21" s="6">
        <v>878380</v>
      </c>
      <c r="E21" s="6">
        <v>681435</v>
      </c>
      <c r="F21" s="6">
        <v>681435</v>
      </c>
    </row>
    <row r="22" spans="1:6" ht="30" customHeight="1">
      <c r="A22" s="18" t="s">
        <v>118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119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120</v>
      </c>
      <c r="B24" s="5" t="s">
        <v>96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139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140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141</v>
      </c>
      <c r="D27" s="24">
        <v>419100</v>
      </c>
      <c r="E27" s="24">
        <v>5030709</v>
      </c>
      <c r="F27" s="6">
        <v>5030709</v>
      </c>
    </row>
    <row r="28" spans="1:6" ht="30" customHeight="1">
      <c r="A28" s="15" t="s">
        <v>40</v>
      </c>
      <c r="B28" s="1" t="s">
        <v>101</v>
      </c>
      <c r="C28" s="15" t="s">
        <v>140</v>
      </c>
      <c r="D28" s="24">
        <f>D29+D30+D31</f>
        <v>519150</v>
      </c>
      <c r="E28" s="24">
        <f>E29+E30+E31</f>
        <v>519150</v>
      </c>
      <c r="F28" s="24">
        <f>F29+F30+F31</f>
        <v>519150</v>
      </c>
    </row>
    <row r="29" spans="1:6" ht="42" customHeight="1">
      <c r="A29" s="18" t="s">
        <v>121</v>
      </c>
      <c r="B29" s="5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5" t="s">
        <v>349</v>
      </c>
      <c r="C30" s="18"/>
      <c r="D30" s="6">
        <v>519150</v>
      </c>
      <c r="E30" s="6">
        <v>519150</v>
      </c>
      <c r="F30" s="6">
        <v>519150</v>
      </c>
    </row>
    <row r="31" spans="1:6" ht="30" customHeight="1">
      <c r="A31" s="18" t="s">
        <v>123</v>
      </c>
      <c r="B31" s="5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" t="s">
        <v>104</v>
      </c>
      <c r="C32" s="15" t="s">
        <v>142</v>
      </c>
      <c r="D32" s="24"/>
      <c r="E32" s="24"/>
      <c r="F32" s="6"/>
    </row>
    <row r="33" spans="1:6" ht="30" customHeight="1">
      <c r="A33" s="15" t="s">
        <v>105</v>
      </c>
      <c r="B33" s="1" t="s">
        <v>106</v>
      </c>
      <c r="C33" s="15" t="s">
        <v>143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124</v>
      </c>
      <c r="B34" s="5" t="s">
        <v>267</v>
      </c>
      <c r="C34" s="18"/>
      <c r="D34" s="6"/>
      <c r="E34" s="6"/>
      <c r="F34" s="6"/>
    </row>
    <row r="35" spans="1:6" ht="30" customHeight="1">
      <c r="A35" s="18" t="s">
        <v>125</v>
      </c>
      <c r="B35" s="5" t="s">
        <v>107</v>
      </c>
      <c r="C35" s="18"/>
      <c r="D35" s="6"/>
      <c r="E35" s="6"/>
      <c r="F35" s="24"/>
    </row>
    <row r="36" spans="1:6" ht="30" customHeight="1">
      <c r="A36" s="18" t="s">
        <v>126</v>
      </c>
      <c r="B36" s="5" t="s">
        <v>108</v>
      </c>
      <c r="C36" s="18"/>
      <c r="D36" s="6"/>
      <c r="E36" s="6"/>
      <c r="F36" s="6"/>
    </row>
    <row r="37" spans="1:6" ht="30" customHeight="1">
      <c r="A37" s="18" t="s">
        <v>127</v>
      </c>
      <c r="B37" s="5" t="s">
        <v>271</v>
      </c>
      <c r="C37" s="18"/>
      <c r="D37" s="6"/>
      <c r="E37" s="6"/>
      <c r="F37" s="6"/>
    </row>
    <row r="38" spans="1:6" ht="30" customHeight="1">
      <c r="A38" s="15" t="s">
        <v>109</v>
      </c>
      <c r="B38" s="33" t="s">
        <v>128</v>
      </c>
      <c r="C38" s="15" t="s">
        <v>144</v>
      </c>
      <c r="D38" s="24">
        <f>D6+D9+D15+D25+D26+D27+D28+D32+D33</f>
        <v>32499788</v>
      </c>
      <c r="E38" s="24">
        <f>E6+E9+E15+E25+E26+E27+E28+E32+E33</f>
        <v>48739282</v>
      </c>
      <c r="F38" s="24">
        <f>F6+F9+F15+F25+F26+F27+F28+F32+F33</f>
        <v>48448658</v>
      </c>
    </row>
    <row r="39" spans="1:6" ht="30" customHeight="1">
      <c r="A39" s="15" t="s">
        <v>111</v>
      </c>
      <c r="B39" s="5" t="s">
        <v>112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113</v>
      </c>
      <c r="B40" s="1" t="s">
        <v>110</v>
      </c>
      <c r="C40" s="15"/>
      <c r="D40" s="24">
        <f>D38-D39</f>
        <v>32499788</v>
      </c>
      <c r="E40" s="24">
        <f>E38-E39</f>
        <v>48739282</v>
      </c>
      <c r="F40" s="24">
        <f>F38-F39</f>
        <v>48448658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309</v>
      </c>
      <c r="C42" s="38"/>
      <c r="D42" s="37"/>
      <c r="E42" s="37"/>
      <c r="F42" s="37"/>
    </row>
    <row r="43" spans="1:6">
      <c r="B43" s="102" t="s">
        <v>310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topLeftCell="A4" workbookViewId="0">
      <selection activeCell="J34" sqref="J34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335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288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D7+D8</f>
        <v>67436349</v>
      </c>
      <c r="E6" s="24">
        <f>E7+E8</f>
        <v>81463306</v>
      </c>
      <c r="F6" s="24">
        <f>F7+F8</f>
        <v>81320143</v>
      </c>
    </row>
    <row r="7" spans="1:6" ht="30" customHeight="1">
      <c r="A7" s="18" t="s">
        <v>44</v>
      </c>
      <c r="B7" s="5" t="s">
        <v>79</v>
      </c>
      <c r="C7" s="18"/>
      <c r="D7" s="6">
        <v>66761241</v>
      </c>
      <c r="E7" s="6">
        <v>80851765</v>
      </c>
      <c r="F7" s="6">
        <v>80708602</v>
      </c>
    </row>
    <row r="8" spans="1:6" ht="30" customHeight="1">
      <c r="A8" s="18" t="s">
        <v>45</v>
      </c>
      <c r="B8" s="5" t="s">
        <v>80</v>
      </c>
      <c r="C8" s="18"/>
      <c r="D8" s="6">
        <v>675108</v>
      </c>
      <c r="E8" s="6">
        <v>611541</v>
      </c>
      <c r="F8" s="6">
        <v>611541</v>
      </c>
    </row>
    <row r="9" spans="1:6" ht="30" customHeight="1">
      <c r="A9" s="15" t="s">
        <v>20</v>
      </c>
      <c r="B9" s="1" t="s">
        <v>81</v>
      </c>
      <c r="C9" s="15" t="s">
        <v>137</v>
      </c>
      <c r="D9" s="24">
        <f>D10+D11+D12+D13+D14</f>
        <v>8346112</v>
      </c>
      <c r="E9" s="24">
        <f>E10+E11+E12+E13+E14</f>
        <v>10186065</v>
      </c>
      <c r="F9" s="24">
        <f>F10+F11+F12+F13+F14</f>
        <v>10185212</v>
      </c>
    </row>
    <row r="10" spans="1:6" ht="30" customHeight="1">
      <c r="A10" s="18" t="s">
        <v>59</v>
      </c>
      <c r="B10" s="5" t="s">
        <v>82</v>
      </c>
      <c r="C10" s="18"/>
      <c r="D10" s="6">
        <v>8346112</v>
      </c>
      <c r="E10" s="6">
        <v>9874129</v>
      </c>
      <c r="F10" s="6">
        <v>9873276</v>
      </c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5" t="s">
        <v>84</v>
      </c>
      <c r="C12" s="18"/>
      <c r="D12" s="6">
        <v>0</v>
      </c>
      <c r="E12" s="6">
        <v>311936</v>
      </c>
      <c r="F12" s="6">
        <v>311936</v>
      </c>
    </row>
    <row r="13" spans="1:6" ht="30" customHeight="1">
      <c r="A13" s="18" t="s">
        <v>115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116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138</v>
      </c>
      <c r="D15" s="24">
        <f>D16+D17+D18+D19+D20</f>
        <v>33587234</v>
      </c>
      <c r="E15" s="24">
        <f>E16+E17+E18+E19+E20</f>
        <v>30339852</v>
      </c>
      <c r="F15" s="24">
        <f>F16+F17+F18+F19+F20</f>
        <v>29573088</v>
      </c>
    </row>
    <row r="16" spans="1:6" ht="30" customHeight="1">
      <c r="A16" s="18" t="s">
        <v>60</v>
      </c>
      <c r="B16" s="5" t="s">
        <v>88</v>
      </c>
      <c r="C16" s="18"/>
      <c r="D16" s="6">
        <v>1080000</v>
      </c>
      <c r="E16" s="6">
        <v>1354081</v>
      </c>
      <c r="F16" s="6">
        <v>1303653</v>
      </c>
    </row>
    <row r="17" spans="1:6" ht="30" customHeight="1">
      <c r="A17" s="18" t="s">
        <v>61</v>
      </c>
      <c r="B17" s="5" t="s">
        <v>89</v>
      </c>
      <c r="C17" s="18"/>
      <c r="D17" s="6">
        <v>39725</v>
      </c>
      <c r="E17" s="6">
        <v>39725</v>
      </c>
      <c r="F17" s="6">
        <v>31560</v>
      </c>
    </row>
    <row r="18" spans="1:6" ht="30" customHeight="1">
      <c r="A18" s="18" t="s">
        <v>62</v>
      </c>
      <c r="B18" s="5" t="s">
        <v>90</v>
      </c>
      <c r="C18" s="18"/>
      <c r="D18" s="6">
        <v>25543500</v>
      </c>
      <c r="E18" s="6">
        <v>22665530</v>
      </c>
      <c r="F18" s="6">
        <v>22126060</v>
      </c>
    </row>
    <row r="19" spans="1:6" ht="30" customHeight="1">
      <c r="A19" s="18" t="s">
        <v>63</v>
      </c>
      <c r="B19" s="5" t="s">
        <v>91</v>
      </c>
      <c r="C19" s="18"/>
      <c r="D19" s="6">
        <v>0</v>
      </c>
      <c r="E19" s="6">
        <v>48195</v>
      </c>
      <c r="F19" s="6">
        <v>26038</v>
      </c>
    </row>
    <row r="20" spans="1:6" ht="30" customHeight="1">
      <c r="A20" s="18" t="s">
        <v>64</v>
      </c>
      <c r="B20" s="5" t="s">
        <v>92</v>
      </c>
      <c r="C20" s="18"/>
      <c r="D20" s="6">
        <f>D21+D22+D23+D24</f>
        <v>6924009</v>
      </c>
      <c r="E20" s="6">
        <f>E21+E22+E23+E24</f>
        <v>6232321</v>
      </c>
      <c r="F20" s="6">
        <f>F21+F22+F23+F24</f>
        <v>6085777</v>
      </c>
    </row>
    <row r="21" spans="1:6" ht="30" customHeight="1">
      <c r="A21" s="18" t="s">
        <v>117</v>
      </c>
      <c r="B21" s="5" t="s">
        <v>93</v>
      </c>
      <c r="C21" s="18"/>
      <c r="D21" s="6">
        <v>6874009</v>
      </c>
      <c r="E21" s="6">
        <v>6182321</v>
      </c>
      <c r="F21" s="6">
        <v>6042144</v>
      </c>
    </row>
    <row r="22" spans="1:6" ht="30" customHeight="1">
      <c r="A22" s="18" t="s">
        <v>118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119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120</v>
      </c>
      <c r="B24" s="5" t="s">
        <v>96</v>
      </c>
      <c r="C24" s="18"/>
      <c r="D24" s="6">
        <v>50000</v>
      </c>
      <c r="E24" s="6">
        <v>50000</v>
      </c>
      <c r="F24" s="6">
        <v>43633</v>
      </c>
    </row>
    <row r="25" spans="1:6" ht="30" customHeight="1">
      <c r="A25" s="15" t="s">
        <v>30</v>
      </c>
      <c r="B25" s="1" t="s">
        <v>97</v>
      </c>
      <c r="C25" s="15" t="s">
        <v>139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140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141</v>
      </c>
      <c r="D27" s="24">
        <v>419100</v>
      </c>
      <c r="E27" s="24">
        <v>6629240</v>
      </c>
      <c r="F27" s="125">
        <v>6443343</v>
      </c>
    </row>
    <row r="28" spans="1:6" ht="30" customHeight="1">
      <c r="A28" s="15" t="s">
        <v>40</v>
      </c>
      <c r="B28" s="1" t="s">
        <v>101</v>
      </c>
      <c r="C28" s="15" t="s">
        <v>140</v>
      </c>
      <c r="D28" s="24">
        <f>D29+D30+D31</f>
        <v>2337300</v>
      </c>
      <c r="E28" s="24">
        <f>E29+E30+E31</f>
        <v>2760740</v>
      </c>
      <c r="F28" s="24">
        <f>F29+F30+F31</f>
        <v>2760740</v>
      </c>
    </row>
    <row r="29" spans="1:6" ht="42" customHeight="1">
      <c r="A29" s="18" t="s">
        <v>121</v>
      </c>
      <c r="B29" s="5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5" t="s">
        <v>349</v>
      </c>
      <c r="C30" s="18"/>
      <c r="D30" s="6">
        <v>2337300</v>
      </c>
      <c r="E30" s="6">
        <v>2760740</v>
      </c>
      <c r="F30" s="6">
        <v>2760740</v>
      </c>
    </row>
    <row r="31" spans="1:6" ht="30" customHeight="1">
      <c r="A31" s="18" t="s">
        <v>123</v>
      </c>
      <c r="B31" s="5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" t="s">
        <v>104</v>
      </c>
      <c r="C32" s="15" t="s">
        <v>142</v>
      </c>
      <c r="D32" s="24"/>
      <c r="E32" s="24"/>
      <c r="F32" s="6"/>
    </row>
    <row r="33" spans="1:6" ht="30" customHeight="1">
      <c r="A33" s="15" t="s">
        <v>105</v>
      </c>
      <c r="B33" s="1" t="s">
        <v>106</v>
      </c>
      <c r="C33" s="15" t="s">
        <v>143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124</v>
      </c>
      <c r="B34" s="5" t="s">
        <v>267</v>
      </c>
      <c r="C34" s="18"/>
      <c r="D34" s="6"/>
      <c r="E34" s="6"/>
      <c r="F34" s="6"/>
    </row>
    <row r="35" spans="1:6" ht="30" customHeight="1">
      <c r="A35" s="18" t="s">
        <v>125</v>
      </c>
      <c r="B35" s="5" t="s">
        <v>107</v>
      </c>
      <c r="C35" s="18"/>
      <c r="D35" s="6"/>
      <c r="E35" s="6"/>
      <c r="F35" s="24"/>
    </row>
    <row r="36" spans="1:6" ht="30" customHeight="1">
      <c r="A36" s="18" t="s">
        <v>126</v>
      </c>
      <c r="B36" s="5" t="s">
        <v>108</v>
      </c>
      <c r="C36" s="18"/>
      <c r="D36" s="6"/>
      <c r="E36" s="6"/>
      <c r="F36" s="6"/>
    </row>
    <row r="37" spans="1:6" ht="30" customHeight="1">
      <c r="A37" s="18" t="s">
        <v>127</v>
      </c>
      <c r="B37" s="5" t="s">
        <v>271</v>
      </c>
      <c r="C37" s="18"/>
      <c r="D37" s="6"/>
      <c r="E37" s="6"/>
      <c r="F37" s="6"/>
    </row>
    <row r="38" spans="1:6" ht="30" customHeight="1">
      <c r="A38" s="15" t="s">
        <v>109</v>
      </c>
      <c r="B38" s="33" t="s">
        <v>128</v>
      </c>
      <c r="C38" s="15" t="s">
        <v>144</v>
      </c>
      <c r="D38" s="24">
        <f>D6+D9+D15+D25+D26+D27+D28+D32+D33</f>
        <v>112126095</v>
      </c>
      <c r="E38" s="24">
        <f>E6+E9+E15+E25+E26+E27+E28+E32+E33</f>
        <v>131379203</v>
      </c>
      <c r="F38" s="24">
        <f>F6+F9+F15+F25+F26+F27+F28+F32+F33</f>
        <v>130282526</v>
      </c>
    </row>
    <row r="39" spans="1:6" ht="30" customHeight="1">
      <c r="A39" s="15" t="s">
        <v>111</v>
      </c>
      <c r="B39" s="5" t="s">
        <v>112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113</v>
      </c>
      <c r="B40" s="1" t="s">
        <v>110</v>
      </c>
      <c r="C40" s="15"/>
      <c r="D40" s="24">
        <f>D38-D39</f>
        <v>112126095</v>
      </c>
      <c r="E40" s="24">
        <f>E38-E39</f>
        <v>131379203</v>
      </c>
      <c r="F40" s="24">
        <f>F38-F39</f>
        <v>130282526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314</v>
      </c>
      <c r="C42" s="38"/>
      <c r="D42" s="37"/>
      <c r="E42" s="37"/>
      <c r="F42" s="37"/>
    </row>
    <row r="43" spans="1:6">
      <c r="B43" s="102" t="s">
        <v>313</v>
      </c>
    </row>
    <row r="44" spans="1:6">
      <c r="B44" s="102" t="s">
        <v>312</v>
      </c>
    </row>
    <row r="45" spans="1:6">
      <c r="B45" s="102" t="s">
        <v>311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topLeftCell="A30" zoomScaleSheetLayoutView="100" workbookViewId="0">
      <selection activeCell="J26" sqref="J26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336</v>
      </c>
      <c r="B1" s="140"/>
      <c r="C1" s="140"/>
      <c r="D1" s="140"/>
      <c r="E1" s="140"/>
      <c r="F1" s="140"/>
    </row>
    <row r="2" spans="1:6">
      <c r="A2" s="9"/>
    </row>
    <row r="3" spans="1:6" ht="29.25" customHeight="1">
      <c r="A3" s="142" t="s">
        <v>289</v>
      </c>
      <c r="B3" s="142"/>
      <c r="C3" s="142"/>
      <c r="D3" s="142"/>
      <c r="E3" s="142"/>
      <c r="F3" s="142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15" t="s">
        <v>7</v>
      </c>
      <c r="B6" s="108" t="s">
        <v>78</v>
      </c>
      <c r="C6" s="15" t="s">
        <v>136</v>
      </c>
      <c r="D6" s="107">
        <f>D7+D8</f>
        <v>11600700</v>
      </c>
      <c r="E6" s="107">
        <f>E7+E8</f>
        <v>11489074</v>
      </c>
      <c r="F6" s="107">
        <f>F7+F8</f>
        <v>11489074</v>
      </c>
    </row>
    <row r="7" spans="1:6" ht="30" customHeight="1">
      <c r="A7" s="18" t="s">
        <v>44</v>
      </c>
      <c r="B7" s="103" t="s">
        <v>79</v>
      </c>
      <c r="C7" s="18"/>
      <c r="D7" s="6">
        <v>9142768</v>
      </c>
      <c r="E7" s="6">
        <v>9482872</v>
      </c>
      <c r="F7" s="6">
        <v>9482872</v>
      </c>
    </row>
    <row r="8" spans="1:6" ht="30" customHeight="1">
      <c r="A8" s="18" t="s">
        <v>45</v>
      </c>
      <c r="B8" s="103" t="s">
        <v>80</v>
      </c>
      <c r="C8" s="18"/>
      <c r="D8" s="6">
        <v>2457932</v>
      </c>
      <c r="E8" s="6">
        <v>2006202</v>
      </c>
      <c r="F8" s="6">
        <v>2006202</v>
      </c>
    </row>
    <row r="9" spans="1:6" ht="30" customHeight="1">
      <c r="A9" s="15" t="s">
        <v>20</v>
      </c>
      <c r="B9" s="104" t="s">
        <v>81</v>
      </c>
      <c r="C9" s="15" t="s">
        <v>137</v>
      </c>
      <c r="D9" s="107">
        <f>D10+D11+D12+D13+D14</f>
        <v>1188560</v>
      </c>
      <c r="E9" s="107">
        <f>E10+E11+E12+E13+E14</f>
        <v>1232780</v>
      </c>
      <c r="F9" s="107">
        <f>F10+F11+F12+F13+F14</f>
        <v>1232780</v>
      </c>
    </row>
    <row r="10" spans="1:6" ht="30" customHeight="1">
      <c r="A10" s="18" t="s">
        <v>59</v>
      </c>
      <c r="B10" s="103" t="s">
        <v>82</v>
      </c>
      <c r="C10" s="18"/>
      <c r="D10" s="6">
        <v>1188560</v>
      </c>
      <c r="E10" s="6">
        <v>1232780</v>
      </c>
      <c r="F10" s="6">
        <v>1232780</v>
      </c>
    </row>
    <row r="11" spans="1:6" ht="30" customHeight="1">
      <c r="A11" s="18" t="s">
        <v>77</v>
      </c>
      <c r="B11" s="103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103" t="s">
        <v>84</v>
      </c>
      <c r="C12" s="18"/>
      <c r="D12" s="6"/>
      <c r="E12" s="6"/>
      <c r="F12" s="6"/>
    </row>
    <row r="13" spans="1:6" ht="30" customHeight="1">
      <c r="A13" s="18" t="s">
        <v>115</v>
      </c>
      <c r="B13" s="103" t="s">
        <v>85</v>
      </c>
      <c r="C13" s="18"/>
      <c r="D13" s="6"/>
      <c r="E13" s="6"/>
      <c r="F13" s="6"/>
    </row>
    <row r="14" spans="1:6" ht="30" customHeight="1">
      <c r="A14" s="18" t="s">
        <v>116</v>
      </c>
      <c r="B14" s="103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04" t="s">
        <v>87</v>
      </c>
      <c r="C15" s="15" t="s">
        <v>138</v>
      </c>
      <c r="D15" s="107">
        <f>D16+D17+D18+D19+D20</f>
        <v>567724</v>
      </c>
      <c r="E15" s="107">
        <f>E16+E17+E18+E19+E20</f>
        <v>452426</v>
      </c>
      <c r="F15" s="107">
        <f>F16+F17+F18+F19+F20</f>
        <v>452426</v>
      </c>
    </row>
    <row r="16" spans="1:6" ht="30" customHeight="1">
      <c r="A16" s="18" t="s">
        <v>60</v>
      </c>
      <c r="B16" s="103" t="s">
        <v>88</v>
      </c>
      <c r="C16" s="18"/>
      <c r="D16" s="6">
        <v>210000</v>
      </c>
      <c r="E16" s="6">
        <v>140496</v>
      </c>
      <c r="F16" s="6">
        <v>140496</v>
      </c>
    </row>
    <row r="17" spans="1:6" ht="30" customHeight="1">
      <c r="A17" s="18" t="s">
        <v>61</v>
      </c>
      <c r="B17" s="103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103" t="s">
        <v>90</v>
      </c>
      <c r="C18" s="18"/>
      <c r="D18" s="6">
        <v>219045</v>
      </c>
      <c r="E18" s="6">
        <v>196876</v>
      </c>
      <c r="F18" s="6">
        <v>196876</v>
      </c>
    </row>
    <row r="19" spans="1:6" ht="30" customHeight="1">
      <c r="A19" s="18" t="s">
        <v>63</v>
      </c>
      <c r="B19" s="103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103" t="s">
        <v>92</v>
      </c>
      <c r="C20" s="18"/>
      <c r="D20" s="6">
        <f>D21+D22+D23+D24</f>
        <v>138679</v>
      </c>
      <c r="E20" s="6">
        <f>E21+E22+E23+E24</f>
        <v>115054</v>
      </c>
      <c r="F20" s="6">
        <f>F21+F22+F23+F24</f>
        <v>115054</v>
      </c>
    </row>
    <row r="21" spans="1:6" ht="30" customHeight="1">
      <c r="A21" s="18" t="s">
        <v>117</v>
      </c>
      <c r="B21" s="103" t="s">
        <v>93</v>
      </c>
      <c r="C21" s="18"/>
      <c r="D21" s="6">
        <v>98679</v>
      </c>
      <c r="E21" s="6">
        <v>75054</v>
      </c>
      <c r="F21" s="6">
        <v>75054</v>
      </c>
    </row>
    <row r="22" spans="1:6" ht="30" customHeight="1">
      <c r="A22" s="18" t="s">
        <v>118</v>
      </c>
      <c r="B22" s="103" t="s">
        <v>94</v>
      </c>
      <c r="C22" s="18"/>
      <c r="D22" s="6"/>
      <c r="E22" s="6"/>
      <c r="F22" s="6"/>
    </row>
    <row r="23" spans="1:6" ht="30" customHeight="1">
      <c r="A23" s="18" t="s">
        <v>119</v>
      </c>
      <c r="B23" s="103" t="s">
        <v>95</v>
      </c>
      <c r="C23" s="18"/>
      <c r="D23" s="6"/>
      <c r="E23" s="6"/>
      <c r="F23" s="107"/>
    </row>
    <row r="24" spans="1:6" ht="30" customHeight="1">
      <c r="A24" s="18" t="s">
        <v>120</v>
      </c>
      <c r="B24" s="103" t="s">
        <v>96</v>
      </c>
      <c r="C24" s="18"/>
      <c r="D24" s="6">
        <v>40000</v>
      </c>
      <c r="E24" s="6">
        <v>40000</v>
      </c>
      <c r="F24" s="6">
        <v>40000</v>
      </c>
    </row>
    <row r="25" spans="1:6" ht="30" customHeight="1">
      <c r="A25" s="15" t="s">
        <v>30</v>
      </c>
      <c r="B25" s="104" t="s">
        <v>97</v>
      </c>
      <c r="C25" s="15" t="s">
        <v>139</v>
      </c>
      <c r="D25" s="107"/>
      <c r="E25" s="107"/>
      <c r="F25" s="6"/>
    </row>
    <row r="26" spans="1:6" ht="30" customHeight="1">
      <c r="A26" s="15" t="s">
        <v>32</v>
      </c>
      <c r="B26" s="104" t="s">
        <v>98</v>
      </c>
      <c r="C26" s="15" t="s">
        <v>140</v>
      </c>
      <c r="D26" s="107"/>
      <c r="E26" s="107"/>
      <c r="F26" s="107"/>
    </row>
    <row r="27" spans="1:6" ht="30" customHeight="1">
      <c r="A27" s="15" t="s">
        <v>99</v>
      </c>
      <c r="B27" s="104" t="s">
        <v>100</v>
      </c>
      <c r="C27" s="15" t="s">
        <v>141</v>
      </c>
      <c r="D27" s="107">
        <v>200000</v>
      </c>
      <c r="E27" s="107">
        <v>370963</v>
      </c>
      <c r="F27" s="125">
        <v>370963</v>
      </c>
    </row>
    <row r="28" spans="1:6" ht="30" customHeight="1">
      <c r="A28" s="15" t="s">
        <v>40</v>
      </c>
      <c r="B28" s="104" t="s">
        <v>101</v>
      </c>
      <c r="C28" s="15" t="s">
        <v>140</v>
      </c>
      <c r="D28" s="107">
        <f>D29+D30+D31</f>
        <v>0</v>
      </c>
      <c r="E28" s="107">
        <f>E29+E30+E31</f>
        <v>0</v>
      </c>
      <c r="F28" s="107">
        <f>F29+F30+F31</f>
        <v>0</v>
      </c>
    </row>
    <row r="29" spans="1:6" ht="42" customHeight="1">
      <c r="A29" s="18" t="s">
        <v>121</v>
      </c>
      <c r="B29" s="103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103" t="s">
        <v>349</v>
      </c>
      <c r="C30" s="18"/>
      <c r="D30" s="6"/>
      <c r="E30" s="6"/>
      <c r="F30" s="6"/>
    </row>
    <row r="31" spans="1:6" ht="30" customHeight="1">
      <c r="A31" s="18" t="s">
        <v>123</v>
      </c>
      <c r="B31" s="103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04" t="s">
        <v>104</v>
      </c>
      <c r="C32" s="15" t="s">
        <v>142</v>
      </c>
      <c r="D32" s="107"/>
      <c r="E32" s="107"/>
      <c r="F32" s="6"/>
    </row>
    <row r="33" spans="1:6" ht="30" customHeight="1">
      <c r="A33" s="15" t="s">
        <v>105</v>
      </c>
      <c r="B33" s="104" t="s">
        <v>106</v>
      </c>
      <c r="C33" s="15" t="s">
        <v>143</v>
      </c>
      <c r="D33" s="107">
        <f>D34+D35+D36+D37</f>
        <v>0</v>
      </c>
      <c r="E33" s="107">
        <f>E34+E35+E36+E37</f>
        <v>0</v>
      </c>
      <c r="F33" s="107">
        <f>F34+F35+F36+F37</f>
        <v>0</v>
      </c>
    </row>
    <row r="34" spans="1:6" ht="30" customHeight="1">
      <c r="A34" s="18" t="s">
        <v>124</v>
      </c>
      <c r="B34" s="103" t="s">
        <v>267</v>
      </c>
      <c r="C34" s="18"/>
      <c r="D34" s="6"/>
      <c r="E34" s="6"/>
      <c r="F34" s="6"/>
    </row>
    <row r="35" spans="1:6" ht="30" customHeight="1">
      <c r="A35" s="18" t="s">
        <v>125</v>
      </c>
      <c r="B35" s="103" t="s">
        <v>107</v>
      </c>
      <c r="C35" s="18"/>
      <c r="D35" s="6"/>
      <c r="E35" s="6"/>
      <c r="F35" s="107"/>
    </row>
    <row r="36" spans="1:6" ht="30" customHeight="1">
      <c r="A36" s="18" t="s">
        <v>126</v>
      </c>
      <c r="B36" s="103" t="s">
        <v>108</v>
      </c>
      <c r="C36" s="18"/>
      <c r="D36" s="6"/>
      <c r="E36" s="6"/>
      <c r="F36" s="6"/>
    </row>
    <row r="37" spans="1:6" ht="30" customHeight="1">
      <c r="A37" s="18" t="s">
        <v>127</v>
      </c>
      <c r="B37" s="103" t="s">
        <v>271</v>
      </c>
      <c r="C37" s="18"/>
      <c r="D37" s="6"/>
      <c r="E37" s="6"/>
      <c r="F37" s="6"/>
    </row>
    <row r="38" spans="1:6" ht="30" customHeight="1">
      <c r="A38" s="15" t="s">
        <v>109</v>
      </c>
      <c r="B38" s="33" t="s">
        <v>128</v>
      </c>
      <c r="C38" s="15" t="s">
        <v>144</v>
      </c>
      <c r="D38" s="107">
        <f>D6+D9+D15+D25+D26+D27+D28+D32+D33</f>
        <v>13556984</v>
      </c>
      <c r="E38" s="107">
        <f>E6+E9+E15+E25+E26+E27+E28+E32+E33</f>
        <v>13545243</v>
      </c>
      <c r="F38" s="107">
        <f>F6+F9+F15+F25+F26+F27+F28+F32+F33</f>
        <v>13545243</v>
      </c>
    </row>
    <row r="39" spans="1:6" ht="30" customHeight="1">
      <c r="A39" s="15" t="s">
        <v>111</v>
      </c>
      <c r="B39" s="103" t="s">
        <v>112</v>
      </c>
      <c r="C39" s="15"/>
      <c r="D39" s="107">
        <f>D33</f>
        <v>0</v>
      </c>
      <c r="E39" s="107">
        <f>E33</f>
        <v>0</v>
      </c>
      <c r="F39" s="107">
        <f>F33</f>
        <v>0</v>
      </c>
    </row>
    <row r="40" spans="1:6" ht="30" customHeight="1">
      <c r="A40" s="15" t="s">
        <v>113</v>
      </c>
      <c r="B40" s="104" t="s">
        <v>110</v>
      </c>
      <c r="C40" s="15"/>
      <c r="D40" s="107">
        <f>D38-D39</f>
        <v>13556984</v>
      </c>
      <c r="E40" s="107">
        <f>E38-E39</f>
        <v>13545243</v>
      </c>
      <c r="F40" s="107">
        <f>F38-F39</f>
        <v>13545243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316</v>
      </c>
      <c r="C42" s="38"/>
      <c r="D42" s="37"/>
      <c r="E42" s="37"/>
      <c r="F42" s="37"/>
    </row>
    <row r="43" spans="1:6">
      <c r="B43" s="102" t="s">
        <v>315</v>
      </c>
    </row>
    <row r="44" spans="1:6">
      <c r="B44" s="102" t="s">
        <v>261</v>
      </c>
    </row>
    <row r="45" spans="1:6">
      <c r="B45" s="102" t="s">
        <v>260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31" workbookViewId="0">
      <selection activeCell="F21" sqref="F21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337</v>
      </c>
      <c r="B1" s="140"/>
      <c r="C1" s="140"/>
      <c r="D1" s="140"/>
      <c r="E1" s="140"/>
      <c r="F1" s="140"/>
    </row>
    <row r="2" spans="1:6" ht="10.8" customHeight="1">
      <c r="A2" s="9"/>
    </row>
    <row r="3" spans="1:6">
      <c r="A3" s="141" t="s">
        <v>290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D7+D8+D13</f>
        <v>10150464</v>
      </c>
      <c r="E6" s="24">
        <f>E7+E8+E13</f>
        <v>5482480</v>
      </c>
      <c r="F6" s="24">
        <f>F7+F8+F13</f>
        <v>5306546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10150464</v>
      </c>
      <c r="E13" s="6">
        <f>E14+E15+E16+E17+E18+E19+E20+E21</f>
        <v>5482480</v>
      </c>
      <c r="F13" s="6">
        <f>F14+F15+F16+F17+F18+F19+F20+F21</f>
        <v>5306546</v>
      </c>
    </row>
    <row r="14" spans="1:6" ht="43.5" customHeight="1">
      <c r="A14" s="12" t="s">
        <v>51</v>
      </c>
      <c r="B14" s="110" t="s">
        <v>258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270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>
        <v>9903384</v>
      </c>
      <c r="E16" s="25">
        <v>4000000</v>
      </c>
      <c r="F16" s="25">
        <v>4000000</v>
      </c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25.2" customHeight="1">
      <c r="A18" s="14" t="s">
        <v>55</v>
      </c>
      <c r="B18" s="7" t="s">
        <v>276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>
        <v>247080</v>
      </c>
      <c r="E19" s="26">
        <v>1482480</v>
      </c>
      <c r="F19" s="26">
        <v>1306546</v>
      </c>
    </row>
    <row r="20" spans="1:6" ht="30" customHeight="1">
      <c r="A20" s="14" t="s">
        <v>57</v>
      </c>
      <c r="B20" s="7" t="s">
        <v>256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263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131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6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132</v>
      </c>
      <c r="D25" s="24">
        <f>D26+D27+D28+D29+D30+D31+D32+D33</f>
        <v>45021000</v>
      </c>
      <c r="E25" s="24">
        <f>E26+E27+E28+E29+E30+E31+E32+E33</f>
        <v>51372550</v>
      </c>
      <c r="F25" s="24">
        <f>F26+F27+F28+F29+F30+F31+F32+F33</f>
        <v>51376572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129</v>
      </c>
      <c r="C29" s="19"/>
      <c r="D29" s="6">
        <v>42221260</v>
      </c>
      <c r="E29" s="6">
        <v>46861785</v>
      </c>
      <c r="F29" s="6">
        <v>46861785</v>
      </c>
    </row>
    <row r="30" spans="1:6" ht="30" customHeight="1">
      <c r="A30" s="12" t="s">
        <v>64</v>
      </c>
      <c r="B30" s="40" t="s">
        <v>27</v>
      </c>
      <c r="C30" s="19"/>
      <c r="D30" s="6">
        <v>2499740</v>
      </c>
      <c r="E30" s="6">
        <v>3838778</v>
      </c>
      <c r="F30" s="6">
        <v>3838778</v>
      </c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300000</v>
      </c>
      <c r="E32" s="6">
        <v>615429</v>
      </c>
      <c r="F32" s="6">
        <v>615429</v>
      </c>
    </row>
    <row r="33" spans="1:6" ht="30" customHeight="1">
      <c r="A33" s="12" t="s">
        <v>67</v>
      </c>
      <c r="B33" s="126" t="s">
        <v>348</v>
      </c>
      <c r="C33" s="19"/>
      <c r="D33" s="6"/>
      <c r="E33" s="6">
        <v>56558</v>
      </c>
      <c r="F33" s="6">
        <v>60580</v>
      </c>
    </row>
    <row r="34" spans="1:6" ht="30" customHeight="1">
      <c r="A34" s="11" t="s">
        <v>30</v>
      </c>
      <c r="B34" s="1" t="s">
        <v>31</v>
      </c>
      <c r="C34" s="15" t="s">
        <v>133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134</v>
      </c>
      <c r="D37" s="24">
        <f>D38+D39</f>
        <v>121197306</v>
      </c>
      <c r="E37" s="24">
        <f>E38+E39</f>
        <v>162947573</v>
      </c>
      <c r="F37" s="24">
        <f>F38+F39</f>
        <v>162947573</v>
      </c>
    </row>
    <row r="38" spans="1:6" ht="30" customHeight="1">
      <c r="A38" s="12" t="s">
        <v>70</v>
      </c>
      <c r="B38" s="4" t="s">
        <v>34</v>
      </c>
      <c r="C38" s="19"/>
      <c r="D38" s="6">
        <v>106500</v>
      </c>
      <c r="E38" s="6">
        <v>755784</v>
      </c>
      <c r="F38" s="6">
        <v>755784</v>
      </c>
    </row>
    <row r="39" spans="1:6" ht="30" customHeight="1">
      <c r="A39" s="12" t="s">
        <v>71</v>
      </c>
      <c r="B39" s="4" t="s">
        <v>35</v>
      </c>
      <c r="C39" s="19"/>
      <c r="D39" s="6">
        <v>121090806</v>
      </c>
      <c r="E39" s="6">
        <v>162191789</v>
      </c>
      <c r="F39" s="6">
        <v>162191789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176368770</v>
      </c>
      <c r="E40" s="27">
        <f>E6+E22+E25+E34+E37</f>
        <v>219802603</v>
      </c>
      <c r="F40" s="27">
        <f>F6+F22+F25+F34+F37</f>
        <v>219630691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176368770</v>
      </c>
      <c r="E42" s="24">
        <f>E40-E41</f>
        <v>219802603</v>
      </c>
      <c r="F42" s="24">
        <f>F40-F41</f>
        <v>219630691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topLeftCell="A34" workbookViewId="0">
      <selection activeCell="H28" sqref="H28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338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291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D7+D8</f>
        <v>97666705</v>
      </c>
      <c r="E6" s="24">
        <f>E7+E8</f>
        <v>124561270</v>
      </c>
      <c r="F6" s="24">
        <f>F7+F8</f>
        <v>124199540</v>
      </c>
    </row>
    <row r="7" spans="1:6" ht="30" customHeight="1">
      <c r="A7" s="18" t="s">
        <v>44</v>
      </c>
      <c r="B7" s="5" t="s">
        <v>79</v>
      </c>
      <c r="C7" s="18"/>
      <c r="D7" s="6">
        <v>97366705</v>
      </c>
      <c r="E7" s="6">
        <v>124211270</v>
      </c>
      <c r="F7" s="6">
        <v>123852527</v>
      </c>
    </row>
    <row r="8" spans="1:6" ht="30" customHeight="1">
      <c r="A8" s="18" t="s">
        <v>45</v>
      </c>
      <c r="B8" s="5" t="s">
        <v>80</v>
      </c>
      <c r="C8" s="18"/>
      <c r="D8" s="6">
        <v>300000</v>
      </c>
      <c r="E8" s="6">
        <v>350000</v>
      </c>
      <c r="F8" s="6">
        <v>347013</v>
      </c>
    </row>
    <row r="9" spans="1:6" ht="30" customHeight="1">
      <c r="A9" s="15" t="s">
        <v>20</v>
      </c>
      <c r="B9" s="1" t="s">
        <v>81</v>
      </c>
      <c r="C9" s="15" t="s">
        <v>137</v>
      </c>
      <c r="D9" s="24">
        <f>D10+D11+D12+D13+D14</f>
        <v>12625952</v>
      </c>
      <c r="E9" s="24">
        <f>E10+E11+E12+E13+E14</f>
        <v>16520469</v>
      </c>
      <c r="F9" s="24">
        <f>F10+F11+F12+F13+F14</f>
        <v>16509532</v>
      </c>
    </row>
    <row r="10" spans="1:6" ht="30" customHeight="1">
      <c r="A10" s="18" t="s">
        <v>59</v>
      </c>
      <c r="B10" s="5" t="s">
        <v>82</v>
      </c>
      <c r="C10" s="18"/>
      <c r="D10" s="6">
        <v>12625952</v>
      </c>
      <c r="E10" s="6">
        <v>16520469</v>
      </c>
      <c r="F10" s="6">
        <v>16017776</v>
      </c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5" t="s">
        <v>84</v>
      </c>
      <c r="C12" s="18"/>
      <c r="D12" s="6"/>
      <c r="E12" s="6"/>
      <c r="F12" s="6">
        <v>426743</v>
      </c>
    </row>
    <row r="13" spans="1:6" ht="30" customHeight="1">
      <c r="A13" s="18" t="s">
        <v>115</v>
      </c>
      <c r="B13" s="5" t="s">
        <v>85</v>
      </c>
      <c r="C13" s="18"/>
      <c r="D13" s="6"/>
      <c r="E13" s="6"/>
      <c r="F13" s="6">
        <v>65013</v>
      </c>
    </row>
    <row r="14" spans="1:6" ht="30" customHeight="1">
      <c r="A14" s="18" t="s">
        <v>116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138</v>
      </c>
      <c r="D15" s="24">
        <f>D16+D17+D18+D19+D20</f>
        <v>63209153</v>
      </c>
      <c r="E15" s="24">
        <f>E16+E17+E18+E19+E20</f>
        <v>75434847</v>
      </c>
      <c r="F15" s="24">
        <f>F16+F17+F18+F19+F20</f>
        <v>75042707</v>
      </c>
    </row>
    <row r="16" spans="1:6" ht="30" customHeight="1">
      <c r="A16" s="18" t="s">
        <v>60</v>
      </c>
      <c r="B16" s="5" t="s">
        <v>88</v>
      </c>
      <c r="C16" s="18"/>
      <c r="D16" s="6">
        <v>10184500</v>
      </c>
      <c r="E16" s="6">
        <v>10602510</v>
      </c>
      <c r="F16" s="6">
        <v>10500736</v>
      </c>
    </row>
    <row r="17" spans="1:6" ht="30" customHeight="1">
      <c r="A17" s="18" t="s">
        <v>61</v>
      </c>
      <c r="B17" s="5" t="s">
        <v>89</v>
      </c>
      <c r="C17" s="18"/>
      <c r="D17" s="6">
        <v>333000</v>
      </c>
      <c r="E17" s="6">
        <v>371849</v>
      </c>
      <c r="F17" s="6">
        <v>352875</v>
      </c>
    </row>
    <row r="18" spans="1:6" ht="30" customHeight="1">
      <c r="A18" s="18" t="s">
        <v>62</v>
      </c>
      <c r="B18" s="5" t="s">
        <v>90</v>
      </c>
      <c r="C18" s="18"/>
      <c r="D18" s="6">
        <v>40389204</v>
      </c>
      <c r="E18" s="6">
        <v>49397071</v>
      </c>
      <c r="F18" s="6">
        <v>49303846</v>
      </c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s="92" customFormat="1" ht="30" customHeight="1">
      <c r="A20" s="15" t="s">
        <v>64</v>
      </c>
      <c r="B20" s="118" t="s">
        <v>92</v>
      </c>
      <c r="C20" s="15"/>
      <c r="D20" s="119">
        <f>D21+D22+D23+D24</f>
        <v>12302449</v>
      </c>
      <c r="E20" s="119">
        <f>E21+E22+E23+E24</f>
        <v>15063417</v>
      </c>
      <c r="F20" s="119">
        <f>F21+F22+F23+F24</f>
        <v>14885250</v>
      </c>
    </row>
    <row r="21" spans="1:6" ht="30" customHeight="1">
      <c r="A21" s="18" t="s">
        <v>117</v>
      </c>
      <c r="B21" s="5" t="s">
        <v>93</v>
      </c>
      <c r="C21" s="18"/>
      <c r="D21" s="6">
        <v>12282449</v>
      </c>
      <c r="E21" s="6">
        <v>15043417</v>
      </c>
      <c r="F21" s="6">
        <v>14878944</v>
      </c>
    </row>
    <row r="22" spans="1:6" ht="30" customHeight="1">
      <c r="A22" s="18" t="s">
        <v>118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119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120</v>
      </c>
      <c r="B24" s="5" t="s">
        <v>96</v>
      </c>
      <c r="C24" s="18"/>
      <c r="D24" s="6">
        <v>20000</v>
      </c>
      <c r="E24" s="6">
        <v>20000</v>
      </c>
      <c r="F24" s="24">
        <v>6306</v>
      </c>
    </row>
    <row r="25" spans="1:6" ht="30" customHeight="1">
      <c r="A25" s="15" t="s">
        <v>30</v>
      </c>
      <c r="B25" s="1" t="s">
        <v>97</v>
      </c>
      <c r="C25" s="15" t="s">
        <v>139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140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141</v>
      </c>
      <c r="D27" s="24">
        <v>2866960</v>
      </c>
      <c r="E27" s="24">
        <v>3286017</v>
      </c>
      <c r="F27" s="127">
        <v>3286017</v>
      </c>
    </row>
    <row r="28" spans="1:6" ht="30" customHeight="1">
      <c r="A28" s="15" t="s">
        <v>40</v>
      </c>
      <c r="B28" s="1" t="s">
        <v>101</v>
      </c>
      <c r="C28" s="15" t="s">
        <v>140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121</v>
      </c>
      <c r="B29" s="5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5" t="s">
        <v>349</v>
      </c>
      <c r="C30" s="18"/>
      <c r="D30" s="6"/>
      <c r="E30" s="6"/>
      <c r="F30" s="6"/>
    </row>
    <row r="31" spans="1:6" ht="30" customHeight="1">
      <c r="A31" s="18" t="s">
        <v>123</v>
      </c>
      <c r="B31" s="5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" t="s">
        <v>104</v>
      </c>
      <c r="C32" s="15" t="s">
        <v>142</v>
      </c>
      <c r="D32" s="24"/>
      <c r="E32" s="24"/>
      <c r="F32" s="6"/>
    </row>
    <row r="33" spans="1:6" ht="30" customHeight="1">
      <c r="A33" s="15" t="s">
        <v>105</v>
      </c>
      <c r="B33" s="1" t="s">
        <v>106</v>
      </c>
      <c r="C33" s="15" t="s">
        <v>143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124</v>
      </c>
      <c r="B34" s="5" t="s">
        <v>267</v>
      </c>
      <c r="C34" s="18"/>
      <c r="D34" s="6"/>
      <c r="E34" s="6"/>
      <c r="F34" s="6"/>
    </row>
    <row r="35" spans="1:6" ht="30" customHeight="1">
      <c r="A35" s="18" t="s">
        <v>125</v>
      </c>
      <c r="B35" s="5" t="s">
        <v>107</v>
      </c>
      <c r="C35" s="18"/>
      <c r="D35" s="6"/>
      <c r="E35" s="6"/>
      <c r="F35" s="24"/>
    </row>
    <row r="36" spans="1:6" ht="30" customHeight="1">
      <c r="A36" s="18" t="s">
        <v>126</v>
      </c>
      <c r="B36" s="5" t="s">
        <v>108</v>
      </c>
      <c r="C36" s="18"/>
      <c r="D36" s="6"/>
      <c r="E36" s="6"/>
      <c r="F36" s="6"/>
    </row>
    <row r="37" spans="1:6" ht="30" customHeight="1">
      <c r="A37" s="18" t="s">
        <v>127</v>
      </c>
      <c r="B37" s="5" t="s">
        <v>271</v>
      </c>
      <c r="C37" s="18"/>
      <c r="D37" s="6"/>
      <c r="E37" s="6"/>
      <c r="F37" s="6"/>
    </row>
    <row r="38" spans="1:6" ht="30" customHeight="1">
      <c r="A38" s="15" t="s">
        <v>109</v>
      </c>
      <c r="B38" s="33" t="s">
        <v>128</v>
      </c>
      <c r="C38" s="15" t="s">
        <v>144</v>
      </c>
      <c r="D38" s="24">
        <f>D6+D9+D15+D25+D26+D27+D28+D32+D33</f>
        <v>176368770</v>
      </c>
      <c r="E38" s="24">
        <f>E6+E9+E15+E25+E26+E27+E28+E32+E33</f>
        <v>219802603</v>
      </c>
      <c r="F38" s="24">
        <f>F6+F9+F15+F25+F26+F27+F28+F32+F33</f>
        <v>219037796</v>
      </c>
    </row>
    <row r="39" spans="1:6" ht="30" customHeight="1">
      <c r="A39" s="15" t="s">
        <v>111</v>
      </c>
      <c r="B39" s="5" t="s">
        <v>112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113</v>
      </c>
      <c r="B40" s="1" t="s">
        <v>110</v>
      </c>
      <c r="C40" s="15"/>
      <c r="D40" s="24">
        <f>D38-D39</f>
        <v>176368770</v>
      </c>
      <c r="E40" s="24">
        <f>E38-E39</f>
        <v>219802603</v>
      </c>
      <c r="F40" s="24">
        <f>F38-F39</f>
        <v>219037796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305</v>
      </c>
      <c r="C42" s="38"/>
      <c r="D42" s="37"/>
      <c r="E42" s="37"/>
      <c r="F42" s="37"/>
    </row>
    <row r="43" spans="1:6">
      <c r="B43" s="102" t="s">
        <v>306</v>
      </c>
    </row>
    <row r="44" spans="1:6">
      <c r="B44" s="102" t="s">
        <v>307</v>
      </c>
    </row>
    <row r="45" spans="1:6">
      <c r="B45" s="102" t="s">
        <v>308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7" workbookViewId="0">
      <selection activeCell="F40" sqref="F40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339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292</v>
      </c>
      <c r="B3" s="141"/>
      <c r="C3" s="141"/>
      <c r="D3" s="141"/>
      <c r="E3" s="141"/>
      <c r="F3" s="141"/>
    </row>
    <row r="4" spans="1:6">
      <c r="A4" s="133"/>
      <c r="B4" s="134" t="s">
        <v>0</v>
      </c>
      <c r="C4" s="133" t="s">
        <v>1</v>
      </c>
      <c r="D4" s="134" t="s">
        <v>2</v>
      </c>
      <c r="E4" s="134" t="s">
        <v>3</v>
      </c>
      <c r="F4" s="134" t="s">
        <v>4</v>
      </c>
    </row>
    <row r="5" spans="1:6" ht="27.75" customHeight="1">
      <c r="A5" s="133" t="s">
        <v>43</v>
      </c>
      <c r="B5" s="134" t="s">
        <v>5</v>
      </c>
      <c r="C5" s="133" t="s">
        <v>19</v>
      </c>
      <c r="D5" s="134" t="s">
        <v>17</v>
      </c>
      <c r="E5" s="134" t="s">
        <v>18</v>
      </c>
      <c r="F5" s="134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135">
        <f>D7+D8+D13</f>
        <v>0</v>
      </c>
      <c r="E6" s="135">
        <f>E7+E8+E13</f>
        <v>1188400</v>
      </c>
      <c r="F6" s="138">
        <f>F7+F8+F13</f>
        <v>1188400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131" t="s">
        <v>10</v>
      </c>
      <c r="C8" s="18"/>
      <c r="D8" s="6">
        <f>D9+D10+D11+D12</f>
        <v>0</v>
      </c>
      <c r="E8" s="6">
        <f>E9+E10+E11+E12</f>
        <v>0</v>
      </c>
      <c r="F8" s="6"/>
    </row>
    <row r="9" spans="1:6" ht="30" customHeight="1">
      <c r="A9" s="12" t="s">
        <v>46</v>
      </c>
      <c r="B9" s="131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131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131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0</v>
      </c>
      <c r="E13" s="6">
        <f>E14+E15+E16+E17+E18+E19+E20+E21</f>
        <v>1188400</v>
      </c>
      <c r="F13" s="6">
        <v>1188400</v>
      </c>
    </row>
    <row r="14" spans="1:6" ht="40.5" customHeight="1">
      <c r="A14" s="12" t="s">
        <v>51</v>
      </c>
      <c r="B14" s="131" t="s">
        <v>259</v>
      </c>
      <c r="C14" s="18"/>
      <c r="D14" s="6"/>
      <c r="E14" s="6"/>
      <c r="F14" s="6"/>
    </row>
    <row r="15" spans="1:6" ht="47.25" customHeight="1">
      <c r="A15" s="12" t="s">
        <v>52</v>
      </c>
      <c r="B15" s="131" t="s">
        <v>270</v>
      </c>
      <c r="C15" s="19"/>
      <c r="D15" s="6"/>
      <c r="E15" s="6"/>
      <c r="F15" s="6"/>
    </row>
    <row r="16" spans="1:6" ht="30" customHeight="1">
      <c r="A16" s="13" t="s">
        <v>53</v>
      </c>
      <c r="B16" s="131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131" t="s">
        <v>16</v>
      </c>
      <c r="C17" s="19"/>
      <c r="D17" s="6"/>
      <c r="E17" s="6">
        <v>1188400</v>
      </c>
      <c r="F17" s="6">
        <v>1188400</v>
      </c>
    </row>
    <row r="18" spans="1:6" ht="30" customHeight="1">
      <c r="A18" s="14" t="s">
        <v>55</v>
      </c>
      <c r="B18" s="7" t="s">
        <v>276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256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263</v>
      </c>
      <c r="C21" s="20"/>
      <c r="D21" s="26"/>
      <c r="E21" s="26"/>
      <c r="F21" s="26"/>
    </row>
    <row r="22" spans="1:6" ht="30" customHeight="1">
      <c r="A22" s="11" t="s">
        <v>20</v>
      </c>
      <c r="B22" s="132" t="s">
        <v>21</v>
      </c>
      <c r="C22" s="21" t="s">
        <v>131</v>
      </c>
      <c r="D22" s="135">
        <f>D23+D24</f>
        <v>0</v>
      </c>
      <c r="E22" s="135">
        <f>E23+E24</f>
        <v>0</v>
      </c>
      <c r="F22" s="138">
        <f>F23+F24</f>
        <v>0</v>
      </c>
    </row>
    <row r="23" spans="1:6" ht="30" customHeight="1">
      <c r="A23" s="12" t="s">
        <v>59</v>
      </c>
      <c r="B23" s="131" t="s">
        <v>75</v>
      </c>
      <c r="C23" s="21"/>
      <c r="D23" s="135"/>
      <c r="E23" s="135"/>
      <c r="F23" s="135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32" t="s">
        <v>23</v>
      </c>
      <c r="C25" s="15" t="s">
        <v>132</v>
      </c>
      <c r="D25" s="135">
        <f>D26+D27+D28+D29+D30+D31+D32+D33</f>
        <v>82536932</v>
      </c>
      <c r="E25" s="135">
        <f>E26+E27+E28+E29+E30+E31+E32+E33</f>
        <v>84440499</v>
      </c>
      <c r="F25" s="138">
        <f>F26+F27+F28+F29+F30+F31+F32+F33</f>
        <v>85523386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>
        <v>443844</v>
      </c>
      <c r="E27" s="6">
        <v>443844</v>
      </c>
      <c r="F27" s="6">
        <v>640694</v>
      </c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129</v>
      </c>
      <c r="C29" s="19"/>
      <c r="D29" s="6">
        <v>79797659</v>
      </c>
      <c r="E29" s="6">
        <v>81573638</v>
      </c>
      <c r="F29" s="6">
        <v>81117862</v>
      </c>
    </row>
    <row r="30" spans="1:6" ht="30" customHeight="1">
      <c r="A30" s="12" t="s">
        <v>64</v>
      </c>
      <c r="B30" s="40" t="s">
        <v>27</v>
      </c>
      <c r="C30" s="19"/>
      <c r="D30" s="6">
        <v>1695429</v>
      </c>
      <c r="E30" s="6">
        <v>1159800</v>
      </c>
      <c r="F30" s="6">
        <v>2201810</v>
      </c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585000</v>
      </c>
      <c r="E32" s="6">
        <v>0</v>
      </c>
      <c r="F32" s="6">
        <v>0</v>
      </c>
    </row>
    <row r="33" spans="1:6" ht="30" customHeight="1">
      <c r="A33" s="12" t="s">
        <v>67</v>
      </c>
      <c r="B33" s="136" t="s">
        <v>352</v>
      </c>
      <c r="C33" s="19"/>
      <c r="D33" s="6">
        <v>15000</v>
      </c>
      <c r="E33" s="6">
        <v>1263217</v>
      </c>
      <c r="F33" s="6">
        <v>1563020</v>
      </c>
    </row>
    <row r="34" spans="1:6" ht="30" customHeight="1">
      <c r="A34" s="11" t="s">
        <v>30</v>
      </c>
      <c r="B34" s="132" t="s">
        <v>31</v>
      </c>
      <c r="C34" s="15" t="s">
        <v>133</v>
      </c>
      <c r="D34" s="135">
        <f>D35+D36</f>
        <v>0</v>
      </c>
      <c r="E34" s="135">
        <f>E35+E36</f>
        <v>0</v>
      </c>
      <c r="F34" s="138">
        <f>F35+F36</f>
        <v>0</v>
      </c>
    </row>
    <row r="35" spans="1:6" ht="30" customHeight="1">
      <c r="A35" s="12" t="s">
        <v>68</v>
      </c>
      <c r="B35" s="131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131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32" t="s">
        <v>33</v>
      </c>
      <c r="C37" s="15" t="s">
        <v>134</v>
      </c>
      <c r="D37" s="135">
        <f>D38+D39</f>
        <v>201278073</v>
      </c>
      <c r="E37" s="135">
        <f>E38+E39</f>
        <v>238954086</v>
      </c>
      <c r="F37" s="138">
        <f>F38+F39</f>
        <v>238954086</v>
      </c>
    </row>
    <row r="38" spans="1:6" ht="30" customHeight="1">
      <c r="A38" s="12" t="s">
        <v>70</v>
      </c>
      <c r="B38" s="4" t="s">
        <v>34</v>
      </c>
      <c r="C38" s="19"/>
      <c r="D38" s="6">
        <v>5534534</v>
      </c>
      <c r="E38" s="6">
        <v>5534534</v>
      </c>
      <c r="F38" s="6">
        <v>5534534</v>
      </c>
    </row>
    <row r="39" spans="1:6" ht="30" customHeight="1">
      <c r="A39" s="12" t="s">
        <v>71</v>
      </c>
      <c r="B39" s="4" t="s">
        <v>35</v>
      </c>
      <c r="C39" s="19"/>
      <c r="D39" s="6">
        <v>195743539</v>
      </c>
      <c r="E39" s="6">
        <v>233419552</v>
      </c>
      <c r="F39" s="6">
        <v>233419552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283815005</v>
      </c>
      <c r="E40" s="27">
        <f>E6+E22+E25+E34+E37</f>
        <v>324582985</v>
      </c>
      <c r="F40" s="27">
        <f>F6+F22+F25+F34+F37</f>
        <v>325665872</v>
      </c>
    </row>
    <row r="41" spans="1:6" ht="30" customHeight="1">
      <c r="A41" s="11" t="s">
        <v>38</v>
      </c>
      <c r="B41" s="132" t="s">
        <v>39</v>
      </c>
      <c r="C41" s="23"/>
      <c r="D41" s="135"/>
      <c r="E41" s="135"/>
      <c r="F41" s="135"/>
    </row>
    <row r="42" spans="1:6" ht="30" customHeight="1">
      <c r="A42" s="11" t="s">
        <v>40</v>
      </c>
      <c r="B42" s="132" t="s">
        <v>37</v>
      </c>
      <c r="C42" s="15"/>
      <c r="D42" s="135">
        <f>D40-D41</f>
        <v>283815005</v>
      </c>
      <c r="E42" s="135">
        <f>E40-E41</f>
        <v>324582985</v>
      </c>
      <c r="F42" s="138">
        <f>F40-F41</f>
        <v>325665872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topLeftCell="A34" workbookViewId="0">
      <selection activeCell="F49" sqref="F49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340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293</v>
      </c>
      <c r="B3" s="141"/>
      <c r="C3" s="141"/>
      <c r="D3" s="141"/>
      <c r="E3" s="141"/>
      <c r="F3" s="141"/>
    </row>
    <row r="4" spans="1:6">
      <c r="A4" s="133"/>
      <c r="B4" s="134" t="s">
        <v>0</v>
      </c>
      <c r="C4" s="133" t="s">
        <v>1</v>
      </c>
      <c r="D4" s="134" t="s">
        <v>2</v>
      </c>
      <c r="E4" s="134" t="s">
        <v>3</v>
      </c>
      <c r="F4" s="134" t="s">
        <v>4</v>
      </c>
    </row>
    <row r="5" spans="1:6" ht="27.75" customHeight="1">
      <c r="A5" s="133" t="s">
        <v>43</v>
      </c>
      <c r="B5" s="134" t="s">
        <v>5</v>
      </c>
      <c r="C5" s="133" t="s">
        <v>19</v>
      </c>
      <c r="D5" s="134" t="s">
        <v>17</v>
      </c>
      <c r="E5" s="134" t="s">
        <v>18</v>
      </c>
      <c r="F5" s="134" t="s">
        <v>6</v>
      </c>
    </row>
    <row r="6" spans="1:6" ht="30" customHeight="1">
      <c r="A6" s="15" t="s">
        <v>7</v>
      </c>
      <c r="B6" s="137" t="s">
        <v>78</v>
      </c>
      <c r="C6" s="15" t="s">
        <v>136</v>
      </c>
      <c r="D6" s="135">
        <f>D7+D8</f>
        <v>137536840</v>
      </c>
      <c r="E6" s="135">
        <f>E7+E8</f>
        <v>152893629</v>
      </c>
      <c r="F6" s="138">
        <f>F7+F8</f>
        <v>152893629</v>
      </c>
    </row>
    <row r="7" spans="1:6" ht="30" customHeight="1">
      <c r="A7" s="18" t="s">
        <v>44</v>
      </c>
      <c r="B7" s="131" t="s">
        <v>79</v>
      </c>
      <c r="C7" s="18"/>
      <c r="D7" s="6">
        <v>135766640</v>
      </c>
      <c r="E7" s="6">
        <v>150997448</v>
      </c>
      <c r="F7" s="6">
        <v>150997448</v>
      </c>
    </row>
    <row r="8" spans="1:6" ht="30" customHeight="1">
      <c r="A8" s="18" t="s">
        <v>45</v>
      </c>
      <c r="B8" s="131" t="s">
        <v>80</v>
      </c>
      <c r="C8" s="18"/>
      <c r="D8" s="6">
        <v>1770200</v>
      </c>
      <c r="E8" s="6">
        <v>1896181</v>
      </c>
      <c r="F8" s="6">
        <v>1896181</v>
      </c>
    </row>
    <row r="9" spans="1:6" ht="30" customHeight="1">
      <c r="A9" s="15" t="s">
        <v>20</v>
      </c>
      <c r="B9" s="132" t="s">
        <v>81</v>
      </c>
      <c r="C9" s="15" t="s">
        <v>137</v>
      </c>
      <c r="D9" s="135">
        <f>D10+D11+D12+D13+D14</f>
        <v>17283812</v>
      </c>
      <c r="E9" s="135">
        <f>E10+E11+E12+E13+E14</f>
        <v>20469588</v>
      </c>
      <c r="F9" s="138">
        <f>F10+F11+F12+F13+F14</f>
        <v>20469588</v>
      </c>
    </row>
    <row r="10" spans="1:6" ht="30" customHeight="1">
      <c r="A10" s="18" t="s">
        <v>59</v>
      </c>
      <c r="B10" s="131" t="s">
        <v>82</v>
      </c>
      <c r="C10" s="18"/>
      <c r="D10" s="6">
        <v>16557249</v>
      </c>
      <c r="E10" s="6">
        <v>19638453</v>
      </c>
      <c r="F10" s="6">
        <v>19638453</v>
      </c>
    </row>
    <row r="11" spans="1:6" ht="30" customHeight="1">
      <c r="A11" s="18" t="s">
        <v>77</v>
      </c>
      <c r="B11" s="131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131" t="s">
        <v>84</v>
      </c>
      <c r="C12" s="18"/>
      <c r="D12" s="6"/>
      <c r="E12" s="6">
        <v>83673</v>
      </c>
      <c r="F12" s="6">
        <v>83673</v>
      </c>
    </row>
    <row r="13" spans="1:6" ht="30" customHeight="1">
      <c r="A13" s="18" t="s">
        <v>115</v>
      </c>
      <c r="B13" s="131" t="s">
        <v>85</v>
      </c>
      <c r="C13" s="18"/>
      <c r="D13" s="6">
        <v>726563</v>
      </c>
      <c r="E13" s="6">
        <v>747462</v>
      </c>
      <c r="F13" s="6">
        <v>747462</v>
      </c>
    </row>
    <row r="14" spans="1:6" ht="30" customHeight="1">
      <c r="A14" s="18" t="s">
        <v>116</v>
      </c>
      <c r="B14" s="131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32" t="s">
        <v>87</v>
      </c>
      <c r="C15" s="15" t="s">
        <v>138</v>
      </c>
      <c r="D15" s="135">
        <f>D16+D17+D18+D19+D20</f>
        <v>122994353</v>
      </c>
      <c r="E15" s="135">
        <f>E16+E17+E18+E19+E20</f>
        <v>131158304</v>
      </c>
      <c r="F15" s="138">
        <f>F16+F17+F18+F19+F20</f>
        <v>121771092</v>
      </c>
    </row>
    <row r="16" spans="1:6" ht="30" customHeight="1">
      <c r="A16" s="18" t="s">
        <v>60</v>
      </c>
      <c r="B16" s="131" t="s">
        <v>88</v>
      </c>
      <c r="C16" s="18"/>
      <c r="D16" s="6">
        <v>12907942</v>
      </c>
      <c r="E16" s="6">
        <v>22467173</v>
      </c>
      <c r="F16" s="6">
        <v>22373392</v>
      </c>
    </row>
    <row r="17" spans="1:6" ht="30" customHeight="1">
      <c r="A17" s="18" t="s">
        <v>61</v>
      </c>
      <c r="B17" s="131" t="s">
        <v>89</v>
      </c>
      <c r="C17" s="18"/>
      <c r="D17" s="6">
        <v>925393</v>
      </c>
      <c r="E17" s="6">
        <v>792312</v>
      </c>
      <c r="F17" s="6">
        <v>790938</v>
      </c>
    </row>
    <row r="18" spans="1:6" ht="30" customHeight="1">
      <c r="A18" s="18" t="s">
        <v>62</v>
      </c>
      <c r="B18" s="131" t="s">
        <v>90</v>
      </c>
      <c r="C18" s="18"/>
      <c r="D18" s="6">
        <v>82438468</v>
      </c>
      <c r="E18" s="6">
        <v>80713259</v>
      </c>
      <c r="F18" s="6">
        <v>74340117</v>
      </c>
    </row>
    <row r="19" spans="1:6" ht="30" customHeight="1">
      <c r="A19" s="18" t="s">
        <v>63</v>
      </c>
      <c r="B19" s="131" t="s">
        <v>91</v>
      </c>
      <c r="C19" s="18"/>
      <c r="D19" s="6">
        <v>638331</v>
      </c>
      <c r="E19" s="6">
        <v>775007</v>
      </c>
      <c r="F19" s="6">
        <v>735125</v>
      </c>
    </row>
    <row r="20" spans="1:6" ht="30" customHeight="1">
      <c r="A20" s="18" t="s">
        <v>64</v>
      </c>
      <c r="B20" s="131" t="s">
        <v>92</v>
      </c>
      <c r="C20" s="18"/>
      <c r="D20" s="6">
        <f>D21+D22+D23+D24</f>
        <v>26084219</v>
      </c>
      <c r="E20" s="6">
        <f>E21+E22+E23+E24</f>
        <v>26410553</v>
      </c>
      <c r="F20" s="6">
        <v>23531520</v>
      </c>
    </row>
    <row r="21" spans="1:6" ht="30" customHeight="1">
      <c r="A21" s="18" t="s">
        <v>117</v>
      </c>
      <c r="B21" s="131" t="s">
        <v>93</v>
      </c>
      <c r="C21" s="18"/>
      <c r="D21" s="6">
        <v>25290530</v>
      </c>
      <c r="E21" s="6">
        <v>25418464</v>
      </c>
      <c r="F21" s="6">
        <v>22667310</v>
      </c>
    </row>
    <row r="22" spans="1:6" ht="30" customHeight="1">
      <c r="A22" s="18" t="s">
        <v>118</v>
      </c>
      <c r="B22" s="131" t="s">
        <v>94</v>
      </c>
      <c r="C22" s="18"/>
      <c r="D22" s="6">
        <v>641600</v>
      </c>
      <c r="E22" s="6">
        <v>730000</v>
      </c>
      <c r="F22" s="6">
        <v>608000</v>
      </c>
    </row>
    <row r="23" spans="1:6" ht="30" customHeight="1">
      <c r="A23" s="18" t="s">
        <v>119</v>
      </c>
      <c r="B23" s="131" t="s">
        <v>95</v>
      </c>
      <c r="C23" s="18"/>
      <c r="D23" s="6"/>
      <c r="E23" s="6">
        <v>10000</v>
      </c>
      <c r="F23" s="6">
        <v>7155</v>
      </c>
    </row>
    <row r="24" spans="1:6" ht="30" customHeight="1">
      <c r="A24" s="18" t="s">
        <v>120</v>
      </c>
      <c r="B24" s="131" t="s">
        <v>96</v>
      </c>
      <c r="C24" s="18"/>
      <c r="D24" s="6">
        <v>152089</v>
      </c>
      <c r="E24" s="6">
        <v>252089</v>
      </c>
      <c r="F24" s="6">
        <v>249055</v>
      </c>
    </row>
    <row r="25" spans="1:6" ht="30" customHeight="1">
      <c r="A25" s="15" t="s">
        <v>30</v>
      </c>
      <c r="B25" s="132" t="s">
        <v>97</v>
      </c>
      <c r="C25" s="15" t="s">
        <v>139</v>
      </c>
      <c r="D25" s="135"/>
      <c r="E25" s="135"/>
      <c r="F25" s="6"/>
    </row>
    <row r="26" spans="1:6" ht="30" customHeight="1">
      <c r="A26" s="15" t="s">
        <v>32</v>
      </c>
      <c r="B26" s="132" t="s">
        <v>98</v>
      </c>
      <c r="C26" s="15" t="s">
        <v>140</v>
      </c>
      <c r="D26" s="135"/>
      <c r="E26" s="135"/>
      <c r="F26" s="135"/>
    </row>
    <row r="27" spans="1:6" ht="30" customHeight="1">
      <c r="A27" s="15" t="s">
        <v>99</v>
      </c>
      <c r="B27" s="132" t="s">
        <v>100</v>
      </c>
      <c r="C27" s="15" t="s">
        <v>141</v>
      </c>
      <c r="D27" s="135">
        <v>6000000</v>
      </c>
      <c r="E27" s="135">
        <v>20061464</v>
      </c>
      <c r="F27" s="138">
        <v>20061464</v>
      </c>
    </row>
    <row r="28" spans="1:6" ht="30" customHeight="1">
      <c r="A28" s="15" t="s">
        <v>40</v>
      </c>
      <c r="B28" s="132" t="s">
        <v>101</v>
      </c>
      <c r="C28" s="15" t="s">
        <v>140</v>
      </c>
      <c r="D28" s="135">
        <f>D29+D30+D31</f>
        <v>0</v>
      </c>
      <c r="E28" s="135">
        <f>E29+E30+E31</f>
        <v>0</v>
      </c>
      <c r="F28" s="138">
        <f>F29+F30+F31</f>
        <v>0</v>
      </c>
    </row>
    <row r="29" spans="1:6" ht="42" customHeight="1">
      <c r="A29" s="18" t="s">
        <v>121</v>
      </c>
      <c r="B29" s="131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131" t="s">
        <v>349</v>
      </c>
      <c r="C30" s="18"/>
      <c r="D30" s="6"/>
      <c r="E30" s="6"/>
      <c r="F30" s="6"/>
    </row>
    <row r="31" spans="1:6" ht="30" customHeight="1">
      <c r="A31" s="18" t="s">
        <v>123</v>
      </c>
      <c r="B31" s="131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32" t="s">
        <v>104</v>
      </c>
      <c r="C32" s="15" t="s">
        <v>142</v>
      </c>
      <c r="D32" s="135"/>
      <c r="E32" s="135"/>
      <c r="F32" s="6"/>
    </row>
    <row r="33" spans="1:6" ht="30" customHeight="1">
      <c r="A33" s="15" t="s">
        <v>105</v>
      </c>
      <c r="B33" s="132" t="s">
        <v>106</v>
      </c>
      <c r="C33" s="15" t="s">
        <v>143</v>
      </c>
      <c r="D33" s="135">
        <f>D34+D35+D36+D37</f>
        <v>0</v>
      </c>
      <c r="E33" s="135">
        <f>E34+E35+E36+E37</f>
        <v>0</v>
      </c>
      <c r="F33" s="138">
        <f>F34+F35+F36+F37</f>
        <v>0</v>
      </c>
    </row>
    <row r="34" spans="1:6" ht="30" customHeight="1">
      <c r="A34" s="18" t="s">
        <v>124</v>
      </c>
      <c r="B34" s="131" t="s">
        <v>267</v>
      </c>
      <c r="C34" s="18"/>
      <c r="D34" s="6"/>
      <c r="E34" s="6"/>
      <c r="F34" s="6"/>
    </row>
    <row r="35" spans="1:6" ht="30" customHeight="1">
      <c r="A35" s="18" t="s">
        <v>125</v>
      </c>
      <c r="B35" s="131" t="s">
        <v>107</v>
      </c>
      <c r="C35" s="18"/>
      <c r="D35" s="6"/>
      <c r="E35" s="6"/>
      <c r="F35" s="135"/>
    </row>
    <row r="36" spans="1:6" ht="30" customHeight="1">
      <c r="A36" s="18" t="s">
        <v>126</v>
      </c>
      <c r="B36" s="131" t="s">
        <v>108</v>
      </c>
      <c r="C36" s="18"/>
      <c r="D36" s="6"/>
      <c r="E36" s="6"/>
      <c r="F36" s="6"/>
    </row>
    <row r="37" spans="1:6" ht="30" customHeight="1">
      <c r="A37" s="18" t="s">
        <v>127</v>
      </c>
      <c r="B37" s="131" t="s">
        <v>271</v>
      </c>
      <c r="C37" s="18"/>
      <c r="D37" s="6"/>
      <c r="E37" s="6"/>
      <c r="F37" s="6"/>
    </row>
    <row r="38" spans="1:6" ht="30" customHeight="1">
      <c r="A38" s="15" t="s">
        <v>109</v>
      </c>
      <c r="B38" s="33" t="s">
        <v>128</v>
      </c>
      <c r="C38" s="15" t="s">
        <v>144</v>
      </c>
      <c r="D38" s="135">
        <f>D6+D9+D15+D25+D26+D27+D28+D32+D33</f>
        <v>283815005</v>
      </c>
      <c r="E38" s="135">
        <f>E6+E9+E15+E25+E26+E27+E28+E32+E33</f>
        <v>324582985</v>
      </c>
      <c r="F38" s="138">
        <f>F6+F9+F15+F25+F26+F27+F28+F32+F33</f>
        <v>315195773</v>
      </c>
    </row>
    <row r="39" spans="1:6" ht="30" customHeight="1">
      <c r="A39" s="15" t="s">
        <v>111</v>
      </c>
      <c r="B39" s="131" t="s">
        <v>112</v>
      </c>
      <c r="C39" s="15"/>
      <c r="D39" s="135"/>
      <c r="E39" s="135"/>
      <c r="F39" s="135"/>
    </row>
    <row r="40" spans="1:6" ht="30" customHeight="1">
      <c r="A40" s="15" t="s">
        <v>113</v>
      </c>
      <c r="B40" s="132" t="s">
        <v>110</v>
      </c>
      <c r="C40" s="15"/>
      <c r="D40" s="135">
        <f>D38-D39</f>
        <v>283815005</v>
      </c>
      <c r="E40" s="135">
        <f>E38-E39</f>
        <v>324582985</v>
      </c>
      <c r="F40" s="138">
        <f>F38-F39</f>
        <v>315195773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317</v>
      </c>
      <c r="C42" s="38"/>
      <c r="D42" s="37"/>
      <c r="E42" s="37"/>
      <c r="F42" s="37"/>
    </row>
    <row r="43" spans="1:6">
      <c r="B43" s="102" t="s">
        <v>318</v>
      </c>
    </row>
    <row r="44" spans="1:6">
      <c r="B44" s="102" t="s">
        <v>319</v>
      </c>
    </row>
    <row r="45" spans="1:6">
      <c r="B45" s="102"/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31" workbookViewId="0">
      <selection activeCell="G39" sqref="G39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341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294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D7+D8+D13</f>
        <v>45607867</v>
      </c>
      <c r="E6" s="24">
        <f>E7+E8+E13</f>
        <v>20632632</v>
      </c>
      <c r="F6" s="24">
        <f>F7+F8+F13</f>
        <v>20632632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45607867</v>
      </c>
      <c r="E13" s="6">
        <f>E14+E15+E16+E17+E18+E19+E20+E21</f>
        <v>20632632</v>
      </c>
      <c r="F13" s="6">
        <f>F14+F15+F16+F17+F18+F19+F20+F21</f>
        <v>20632632</v>
      </c>
    </row>
    <row r="14" spans="1:6" ht="43.5" customHeight="1">
      <c r="A14" s="12" t="s">
        <v>51</v>
      </c>
      <c r="B14" s="110" t="s">
        <v>258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270</v>
      </c>
      <c r="C15" s="19"/>
      <c r="D15" s="6">
        <v>45607867</v>
      </c>
      <c r="E15" s="6">
        <v>17327610</v>
      </c>
      <c r="F15" s="6">
        <v>17327610</v>
      </c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276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>
        <v>2687932</v>
      </c>
      <c r="F19" s="26">
        <v>2687932</v>
      </c>
    </row>
    <row r="20" spans="1:6" ht="30" customHeight="1">
      <c r="A20" s="14" t="s">
        <v>57</v>
      </c>
      <c r="B20" s="7" t="s">
        <v>256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262</v>
      </c>
      <c r="C21" s="20"/>
      <c r="D21" s="26"/>
      <c r="E21" s="26">
        <v>617090</v>
      </c>
      <c r="F21" s="26">
        <v>617090</v>
      </c>
    </row>
    <row r="22" spans="1:6" ht="30" customHeight="1">
      <c r="A22" s="11" t="s">
        <v>20</v>
      </c>
      <c r="B22" s="1" t="s">
        <v>21</v>
      </c>
      <c r="C22" s="21" t="s">
        <v>131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132</v>
      </c>
      <c r="D25" s="24">
        <f>D26+D27+D28+D29+D30+D31+D32+D33</f>
        <v>64610000</v>
      </c>
      <c r="E25" s="24">
        <f>E26+E27+E28+E29+E30+E31+E32+E33</f>
        <v>64610000</v>
      </c>
      <c r="F25" s="24">
        <f>F26+F27+F28+F29+F30+F31+F32+F33</f>
        <v>71386100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>
        <v>9378000</v>
      </c>
      <c r="E27" s="6">
        <v>9378000</v>
      </c>
      <c r="F27" s="6">
        <v>11076972</v>
      </c>
    </row>
    <row r="28" spans="1:6" ht="30" customHeight="1">
      <c r="A28" s="12" t="s">
        <v>62</v>
      </c>
      <c r="B28" s="4" t="s">
        <v>26</v>
      </c>
      <c r="C28" s="19"/>
      <c r="D28" s="6">
        <v>10000</v>
      </c>
      <c r="E28" s="6">
        <v>10000</v>
      </c>
      <c r="F28" s="6">
        <v>3971</v>
      </c>
    </row>
    <row r="29" spans="1:6" ht="30" customHeight="1">
      <c r="A29" s="12" t="s">
        <v>63</v>
      </c>
      <c r="B29" s="40" t="s">
        <v>129</v>
      </c>
      <c r="C29" s="19"/>
      <c r="D29" s="6">
        <v>33900000</v>
      </c>
      <c r="E29" s="6">
        <v>33900000</v>
      </c>
      <c r="F29" s="6">
        <v>37485236</v>
      </c>
    </row>
    <row r="30" spans="1:6" ht="30" customHeight="1">
      <c r="A30" s="12" t="s">
        <v>64</v>
      </c>
      <c r="B30" s="40" t="s">
        <v>27</v>
      </c>
      <c r="C30" s="19"/>
      <c r="D30" s="6">
        <v>10607000</v>
      </c>
      <c r="E30" s="6">
        <v>10607000</v>
      </c>
      <c r="F30" s="6">
        <v>10877974</v>
      </c>
    </row>
    <row r="31" spans="1:6" ht="30" customHeight="1">
      <c r="A31" s="12" t="s">
        <v>65</v>
      </c>
      <c r="B31" s="40" t="s">
        <v>28</v>
      </c>
      <c r="C31" s="19"/>
      <c r="D31" s="6">
        <v>10715000</v>
      </c>
      <c r="E31" s="6">
        <v>10715000</v>
      </c>
      <c r="F31" s="6">
        <v>11922000</v>
      </c>
    </row>
    <row r="32" spans="1:6" ht="30" customHeight="1">
      <c r="A32" s="12" t="s">
        <v>66</v>
      </c>
      <c r="B32" s="40" t="s">
        <v>29</v>
      </c>
      <c r="C32" s="19"/>
      <c r="D32" s="6"/>
      <c r="E32" s="6"/>
      <c r="F32" s="6">
        <v>6</v>
      </c>
    </row>
    <row r="33" spans="1:6" ht="30" customHeight="1">
      <c r="A33" s="12" t="s">
        <v>67</v>
      </c>
      <c r="B33" s="129" t="s">
        <v>348</v>
      </c>
      <c r="C33" s="19"/>
      <c r="D33" s="6"/>
      <c r="E33" s="6"/>
      <c r="F33" s="6">
        <v>19941</v>
      </c>
    </row>
    <row r="34" spans="1:6" ht="30" customHeight="1">
      <c r="A34" s="11" t="s">
        <v>30</v>
      </c>
      <c r="B34" s="1" t="s">
        <v>31</v>
      </c>
      <c r="C34" s="15" t="s">
        <v>133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134</v>
      </c>
      <c r="D37" s="24">
        <f>D38+D39</f>
        <v>206504870</v>
      </c>
      <c r="E37" s="24">
        <f>E38+E39</f>
        <v>281212341</v>
      </c>
      <c r="F37" s="24">
        <f>F38+F39</f>
        <v>281212341</v>
      </c>
    </row>
    <row r="38" spans="1:6" ht="30" customHeight="1">
      <c r="A38" s="12" t="s">
        <v>70</v>
      </c>
      <c r="B38" s="4" t="s">
        <v>34</v>
      </c>
      <c r="C38" s="19"/>
      <c r="D38" s="6"/>
      <c r="E38" s="6">
        <v>6027150</v>
      </c>
      <c r="F38" s="6">
        <v>6027150</v>
      </c>
    </row>
    <row r="39" spans="1:6" ht="30" customHeight="1">
      <c r="A39" s="12" t="s">
        <v>71</v>
      </c>
      <c r="B39" s="4" t="s">
        <v>35</v>
      </c>
      <c r="C39" s="19"/>
      <c r="D39" s="120">
        <v>206504870</v>
      </c>
      <c r="E39" s="6">
        <v>275185191</v>
      </c>
      <c r="F39" s="6">
        <v>275185191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316722737</v>
      </c>
      <c r="E40" s="27">
        <f>E6+E22+E25+E34+E37</f>
        <v>366454973</v>
      </c>
      <c r="F40" s="27">
        <f>F6+F22+F25+F34+F37</f>
        <v>373231073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316722737</v>
      </c>
      <c r="E42" s="24">
        <f>E40-E41</f>
        <v>366454973</v>
      </c>
      <c r="F42" s="24">
        <f>F40-F41</f>
        <v>373231073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6"/>
  <sheetViews>
    <sheetView topLeftCell="A34" workbookViewId="0">
      <selection activeCell="E28" sqref="E28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342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295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D7+D8</f>
        <v>172816066</v>
      </c>
      <c r="E6" s="24">
        <f>E7+E8</f>
        <v>213681787</v>
      </c>
      <c r="F6" s="24">
        <f>F7+F8</f>
        <v>211607540</v>
      </c>
    </row>
    <row r="7" spans="1:6" ht="30" customHeight="1">
      <c r="A7" s="18" t="s">
        <v>44</v>
      </c>
      <c r="B7" s="5" t="s">
        <v>79</v>
      </c>
      <c r="C7" s="18"/>
      <c r="D7" s="6">
        <v>168554518</v>
      </c>
      <c r="E7" s="6">
        <v>210230612</v>
      </c>
      <c r="F7" s="6">
        <v>208346292</v>
      </c>
    </row>
    <row r="8" spans="1:6" ht="30" customHeight="1">
      <c r="A8" s="18" t="s">
        <v>45</v>
      </c>
      <c r="B8" s="5" t="s">
        <v>80</v>
      </c>
      <c r="C8" s="18"/>
      <c r="D8" s="6">
        <v>4261548</v>
      </c>
      <c r="E8" s="6">
        <v>3451175</v>
      </c>
      <c r="F8" s="6">
        <v>3261248</v>
      </c>
    </row>
    <row r="9" spans="1:6" ht="30" customHeight="1">
      <c r="A9" s="15" t="s">
        <v>20</v>
      </c>
      <c r="B9" s="1" t="s">
        <v>81</v>
      </c>
      <c r="C9" s="15" t="s">
        <v>137</v>
      </c>
      <c r="D9" s="24">
        <f>D10+D11+D12+D13+D14</f>
        <v>22004187</v>
      </c>
      <c r="E9" s="24">
        <f>E10+E11+E12+E13+E14</f>
        <v>28398484</v>
      </c>
      <c r="F9" s="24">
        <f>F10+F11+F12+F13+F14</f>
        <v>28208120</v>
      </c>
    </row>
    <row r="10" spans="1:6" ht="30" customHeight="1">
      <c r="A10" s="18" t="s">
        <v>59</v>
      </c>
      <c r="B10" s="5" t="s">
        <v>82</v>
      </c>
      <c r="C10" s="18"/>
      <c r="D10" s="6">
        <v>22004187</v>
      </c>
      <c r="E10" s="6">
        <v>27080730</v>
      </c>
      <c r="F10" s="6">
        <v>26890366</v>
      </c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5" t="s">
        <v>84</v>
      </c>
      <c r="C12" s="18"/>
      <c r="D12" s="6"/>
      <c r="E12" s="6">
        <v>456587</v>
      </c>
      <c r="F12" s="6">
        <v>456587</v>
      </c>
    </row>
    <row r="13" spans="1:6" ht="30" customHeight="1">
      <c r="A13" s="18" t="s">
        <v>115</v>
      </c>
      <c r="B13" s="5" t="s">
        <v>85</v>
      </c>
      <c r="C13" s="18"/>
      <c r="D13" s="6"/>
      <c r="E13" s="6">
        <v>861167</v>
      </c>
      <c r="F13" s="6">
        <v>861167</v>
      </c>
    </row>
    <row r="14" spans="1:6" ht="30" customHeight="1">
      <c r="A14" s="18" t="s">
        <v>116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138</v>
      </c>
      <c r="D15" s="24">
        <f>D16+D17+D18+D19+D20</f>
        <v>121902484</v>
      </c>
      <c r="E15" s="24">
        <f>E16+E17+E18+E19+E20</f>
        <v>123398099</v>
      </c>
      <c r="F15" s="24">
        <f>F16+F17+F18+F19+F20</f>
        <v>114882870</v>
      </c>
    </row>
    <row r="16" spans="1:6" ht="30" customHeight="1">
      <c r="A16" s="18" t="s">
        <v>60</v>
      </c>
      <c r="B16" s="5" t="s">
        <v>88</v>
      </c>
      <c r="C16" s="18"/>
      <c r="D16" s="6">
        <v>12885000</v>
      </c>
      <c r="E16" s="6">
        <v>9841195</v>
      </c>
      <c r="F16" s="6">
        <v>9651268</v>
      </c>
    </row>
    <row r="17" spans="1:6" ht="30" customHeight="1">
      <c r="A17" s="18" t="s">
        <v>61</v>
      </c>
      <c r="B17" s="5" t="s">
        <v>89</v>
      </c>
      <c r="C17" s="18"/>
      <c r="D17" s="6">
        <v>2202000</v>
      </c>
      <c r="E17" s="6">
        <v>2473399</v>
      </c>
      <c r="F17" s="6">
        <v>2470013</v>
      </c>
    </row>
    <row r="18" spans="1:6" ht="30" customHeight="1">
      <c r="A18" s="18" t="s">
        <v>62</v>
      </c>
      <c r="B18" s="5" t="s">
        <v>90</v>
      </c>
      <c r="C18" s="18"/>
      <c r="D18" s="6">
        <v>73140484</v>
      </c>
      <c r="E18" s="6">
        <v>76158449</v>
      </c>
      <c r="F18" s="6">
        <v>69411736</v>
      </c>
    </row>
    <row r="19" spans="1:6" ht="30" customHeight="1">
      <c r="A19" s="18" t="s">
        <v>63</v>
      </c>
      <c r="B19" s="5" t="s">
        <v>91</v>
      </c>
      <c r="C19" s="18"/>
      <c r="D19" s="6">
        <v>540000</v>
      </c>
      <c r="E19" s="6">
        <v>482421</v>
      </c>
      <c r="F19" s="6">
        <v>482421</v>
      </c>
    </row>
    <row r="20" spans="1:6" ht="30" customHeight="1">
      <c r="A20" s="18" t="s">
        <v>64</v>
      </c>
      <c r="B20" s="5" t="s">
        <v>92</v>
      </c>
      <c r="C20" s="18"/>
      <c r="D20" s="6">
        <f>D21+D22+D23+D24</f>
        <v>33135000</v>
      </c>
      <c r="E20" s="6">
        <f>E21+E22+E23+E24</f>
        <v>34442635</v>
      </c>
      <c r="F20" s="6">
        <f>F21+F22+F23+F24</f>
        <v>32867432</v>
      </c>
    </row>
    <row r="21" spans="1:6" ht="30" customHeight="1">
      <c r="A21" s="18" t="s">
        <v>117</v>
      </c>
      <c r="B21" s="5" t="s">
        <v>93</v>
      </c>
      <c r="C21" s="18"/>
      <c r="D21" s="6">
        <v>20890000</v>
      </c>
      <c r="E21" s="6">
        <v>22085510</v>
      </c>
      <c r="F21" s="6">
        <v>20512194</v>
      </c>
    </row>
    <row r="22" spans="1:6" ht="30" customHeight="1">
      <c r="A22" s="18" t="s">
        <v>118</v>
      </c>
      <c r="B22" s="5" t="s">
        <v>94</v>
      </c>
      <c r="C22" s="18"/>
      <c r="D22" s="6">
        <v>10715000</v>
      </c>
      <c r="E22" s="6">
        <v>10673000</v>
      </c>
      <c r="F22" s="6">
        <v>10673000</v>
      </c>
    </row>
    <row r="23" spans="1:6" ht="30" customHeight="1">
      <c r="A23" s="18" t="s">
        <v>119</v>
      </c>
      <c r="B23" s="5" t="s">
        <v>95</v>
      </c>
      <c r="C23" s="18"/>
      <c r="D23" s="6"/>
      <c r="E23" s="6">
        <v>825</v>
      </c>
      <c r="F23" s="6">
        <v>825</v>
      </c>
    </row>
    <row r="24" spans="1:6" ht="30" customHeight="1">
      <c r="A24" s="18" t="s">
        <v>120</v>
      </c>
      <c r="B24" s="5" t="s">
        <v>96</v>
      </c>
      <c r="C24" s="18"/>
      <c r="D24" s="6">
        <v>1530000</v>
      </c>
      <c r="E24" s="6">
        <v>1683300</v>
      </c>
      <c r="F24" s="6">
        <v>1681413</v>
      </c>
    </row>
    <row r="25" spans="1:6" ht="30" customHeight="1">
      <c r="A25" s="15" t="s">
        <v>30</v>
      </c>
      <c r="B25" s="1" t="s">
        <v>97</v>
      </c>
      <c r="C25" s="15" t="s">
        <v>139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140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141</v>
      </c>
      <c r="D27" s="24"/>
      <c r="E27" s="24">
        <v>976603</v>
      </c>
      <c r="F27" s="128">
        <v>976603</v>
      </c>
    </row>
    <row r="28" spans="1:6" ht="30" customHeight="1">
      <c r="A28" s="15" t="s">
        <v>40</v>
      </c>
      <c r="B28" s="1" t="s">
        <v>101</v>
      </c>
      <c r="C28" s="15" t="s">
        <v>140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121</v>
      </c>
      <c r="B29" s="5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5" t="s">
        <v>349</v>
      </c>
      <c r="C30" s="18"/>
      <c r="D30" s="6"/>
      <c r="E30" s="6"/>
      <c r="F30" s="6"/>
    </row>
    <row r="31" spans="1:6" ht="30" customHeight="1">
      <c r="A31" s="18" t="s">
        <v>123</v>
      </c>
      <c r="B31" s="5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" t="s">
        <v>104</v>
      </c>
      <c r="C32" s="15" t="s">
        <v>142</v>
      </c>
      <c r="D32" s="24"/>
      <c r="E32" s="24"/>
      <c r="F32" s="6"/>
    </row>
    <row r="33" spans="1:6" ht="30" customHeight="1">
      <c r="A33" s="15" t="s">
        <v>105</v>
      </c>
      <c r="B33" s="1" t="s">
        <v>106</v>
      </c>
      <c r="C33" s="15" t="s">
        <v>143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124</v>
      </c>
      <c r="B34" s="5" t="s">
        <v>267</v>
      </c>
      <c r="C34" s="18"/>
      <c r="D34" s="6"/>
      <c r="E34" s="6"/>
      <c r="F34" s="6"/>
    </row>
    <row r="35" spans="1:6" ht="30" customHeight="1">
      <c r="A35" s="18" t="s">
        <v>125</v>
      </c>
      <c r="B35" s="5" t="s">
        <v>107</v>
      </c>
      <c r="C35" s="18"/>
      <c r="D35" s="6"/>
      <c r="E35" s="6"/>
      <c r="F35" s="24"/>
    </row>
    <row r="36" spans="1:6" ht="30" customHeight="1">
      <c r="A36" s="18" t="s">
        <v>126</v>
      </c>
      <c r="B36" s="5" t="s">
        <v>108</v>
      </c>
      <c r="C36" s="18"/>
      <c r="D36" s="6"/>
      <c r="E36" s="6"/>
      <c r="F36" s="6"/>
    </row>
    <row r="37" spans="1:6" ht="30" customHeight="1">
      <c r="A37" s="18" t="s">
        <v>127</v>
      </c>
      <c r="B37" s="5" t="s">
        <v>271</v>
      </c>
      <c r="C37" s="18"/>
      <c r="D37" s="6"/>
      <c r="E37" s="6"/>
      <c r="F37" s="6"/>
    </row>
    <row r="38" spans="1:6" ht="30" customHeight="1">
      <c r="A38" s="15" t="s">
        <v>109</v>
      </c>
      <c r="B38" s="33" t="s">
        <v>128</v>
      </c>
      <c r="C38" s="15" t="s">
        <v>144</v>
      </c>
      <c r="D38" s="24">
        <f>D6+D9+D15+D25+D26+D27+D28+D32+D33</f>
        <v>316722737</v>
      </c>
      <c r="E38" s="24">
        <f>E6+E9+E15+E25+E26+E27+E28+E32+E33</f>
        <v>366454973</v>
      </c>
      <c r="F38" s="24">
        <f>F6+F9+F15+F25+F26+F27+F28+F32+F33</f>
        <v>355675133</v>
      </c>
    </row>
    <row r="39" spans="1:6" ht="30" customHeight="1">
      <c r="A39" s="15" t="s">
        <v>111</v>
      </c>
      <c r="B39" s="5" t="s">
        <v>112</v>
      </c>
      <c r="C39" s="15"/>
      <c r="D39" s="24"/>
      <c r="E39" s="24"/>
      <c r="F39" s="24"/>
    </row>
    <row r="40" spans="1:6" ht="30" customHeight="1">
      <c r="A40" s="15" t="s">
        <v>113</v>
      </c>
      <c r="B40" s="1" t="s">
        <v>110</v>
      </c>
      <c r="C40" s="15"/>
      <c r="D40" s="24">
        <f>D38-D39</f>
        <v>316722737</v>
      </c>
      <c r="E40" s="24">
        <f>E38-E39</f>
        <v>366454973</v>
      </c>
      <c r="F40" s="24">
        <f>F38-F39</f>
        <v>355675133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18.75" customHeight="1">
      <c r="A42" s="34"/>
      <c r="B42" s="35" t="s">
        <v>324</v>
      </c>
      <c r="C42" s="38"/>
      <c r="D42" s="37"/>
      <c r="E42" s="37"/>
      <c r="F42" s="37"/>
    </row>
    <row r="43" spans="1:6" ht="17.25" customHeight="1">
      <c r="B43" s="102" t="s">
        <v>323</v>
      </c>
    </row>
    <row r="44" spans="1:6" ht="17.25" customHeight="1">
      <c r="B44" s="102" t="s">
        <v>320</v>
      </c>
    </row>
    <row r="45" spans="1:6" ht="17.25" customHeight="1">
      <c r="B45" s="102" t="s">
        <v>322</v>
      </c>
    </row>
    <row r="46" spans="1:6" ht="15.75" customHeight="1">
      <c r="B46" s="102" t="s">
        <v>321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30" workbookViewId="0">
      <selection activeCell="H11" sqref="H11"/>
    </sheetView>
  </sheetViews>
  <sheetFormatPr defaultRowHeight="14.4"/>
  <cols>
    <col min="1" max="1" width="16.33203125" style="17" customWidth="1"/>
    <col min="2" max="2" width="50.109375" customWidth="1"/>
    <col min="3" max="3" width="27" customWidth="1"/>
    <col min="4" max="4" width="19" customWidth="1"/>
  </cols>
  <sheetData>
    <row r="1" spans="1:5">
      <c r="A1" s="140" t="s">
        <v>343</v>
      </c>
      <c r="B1" s="140"/>
      <c r="C1" s="140"/>
    </row>
    <row r="2" spans="1:5">
      <c r="A2" s="41"/>
    </row>
    <row r="3" spans="1:5" ht="15.6">
      <c r="A3" s="146" t="s">
        <v>171</v>
      </c>
      <c r="B3" s="146"/>
      <c r="C3" s="146"/>
    </row>
    <row r="4" spans="1:5" ht="15.6">
      <c r="A4" s="147" t="s">
        <v>296</v>
      </c>
      <c r="B4" s="147"/>
      <c r="C4" s="147"/>
    </row>
    <row r="5" spans="1:5">
      <c r="A5" s="144" t="s">
        <v>145</v>
      </c>
      <c r="B5" s="3" t="s">
        <v>0</v>
      </c>
      <c r="C5" s="3" t="s">
        <v>1</v>
      </c>
    </row>
    <row r="6" spans="1:5" ht="28.8">
      <c r="A6" s="144"/>
      <c r="B6" s="3" t="s">
        <v>146</v>
      </c>
      <c r="C6" s="3" t="s">
        <v>147</v>
      </c>
    </row>
    <row r="7" spans="1:5" ht="50.1" customHeight="1">
      <c r="A7" s="10" t="s">
        <v>7</v>
      </c>
      <c r="B7" s="1" t="s">
        <v>148</v>
      </c>
      <c r="C7" s="24">
        <f>C8+C9+C10</f>
        <v>1235000</v>
      </c>
    </row>
    <row r="8" spans="1:5" ht="50.1" customHeight="1">
      <c r="A8" s="47" t="s">
        <v>44</v>
      </c>
      <c r="B8" s="5" t="s">
        <v>149</v>
      </c>
      <c r="C8" s="6">
        <v>100000</v>
      </c>
    </row>
    <row r="9" spans="1:5" ht="50.1" customHeight="1">
      <c r="A9" s="47" t="s">
        <v>45</v>
      </c>
      <c r="B9" s="5" t="s">
        <v>150</v>
      </c>
      <c r="C9" s="6">
        <v>955000</v>
      </c>
    </row>
    <row r="10" spans="1:5" ht="50.1" customHeight="1">
      <c r="A10" s="47" t="s">
        <v>50</v>
      </c>
      <c r="B10" s="122" t="s">
        <v>272</v>
      </c>
      <c r="C10" s="6">
        <v>180000</v>
      </c>
      <c r="E10" s="97"/>
    </row>
    <row r="11" spans="1:5" ht="50.1" customHeight="1">
      <c r="A11" s="10" t="s">
        <v>20</v>
      </c>
      <c r="B11" s="1" t="s">
        <v>151</v>
      </c>
      <c r="C11" s="24">
        <f>C12</f>
        <v>4462000</v>
      </c>
    </row>
    <row r="12" spans="1:5" ht="50.1" customHeight="1">
      <c r="A12" s="47" t="s">
        <v>59</v>
      </c>
      <c r="B12" s="5" t="s">
        <v>152</v>
      </c>
      <c r="C12" s="6">
        <v>4462000</v>
      </c>
    </row>
    <row r="13" spans="1:5" ht="50.1" customHeight="1">
      <c r="A13" s="109" t="s">
        <v>22</v>
      </c>
      <c r="B13" s="121" t="s">
        <v>297</v>
      </c>
      <c r="C13" s="6"/>
    </row>
    <row r="14" spans="1:5" ht="50.1" customHeight="1">
      <c r="A14" s="109" t="s">
        <v>30</v>
      </c>
      <c r="B14" s="1" t="s">
        <v>153</v>
      </c>
      <c r="C14" s="24">
        <f>C7+C11+C13</f>
        <v>5697000</v>
      </c>
    </row>
    <row r="15" spans="1:5">
      <c r="A15" s="42"/>
    </row>
    <row r="16" spans="1:5">
      <c r="A16" s="148" t="s">
        <v>298</v>
      </c>
      <c r="B16" s="148"/>
      <c r="C16" s="148"/>
      <c r="D16" s="148"/>
      <c r="E16" s="148"/>
    </row>
    <row r="17" spans="1:5">
      <c r="A17" s="149" t="s">
        <v>299</v>
      </c>
      <c r="B17" s="149"/>
      <c r="C17" s="149"/>
      <c r="D17" s="149"/>
      <c r="E17" s="149"/>
    </row>
    <row r="18" spans="1:5">
      <c r="A18" s="144" t="s">
        <v>145</v>
      </c>
      <c r="B18" s="3" t="s">
        <v>0</v>
      </c>
      <c r="C18" s="48" t="s">
        <v>1</v>
      </c>
      <c r="D18" s="48" t="s">
        <v>2</v>
      </c>
      <c r="E18" s="48" t="s">
        <v>3</v>
      </c>
    </row>
    <row r="19" spans="1:5" ht="49.5" customHeight="1">
      <c r="A19" s="144"/>
      <c r="B19" s="143" t="s">
        <v>154</v>
      </c>
      <c r="C19" s="143" t="s">
        <v>300</v>
      </c>
      <c r="D19" s="143" t="s">
        <v>155</v>
      </c>
      <c r="E19" s="143"/>
    </row>
    <row r="20" spans="1:5">
      <c r="A20" s="144"/>
      <c r="B20" s="143"/>
      <c r="C20" s="143"/>
      <c r="D20" s="3" t="s">
        <v>156</v>
      </c>
      <c r="E20" s="3" t="s">
        <v>157</v>
      </c>
    </row>
    <row r="21" spans="1:5">
      <c r="A21" s="10" t="s">
        <v>7</v>
      </c>
      <c r="B21" s="1" t="s">
        <v>158</v>
      </c>
      <c r="C21" s="93">
        <v>8237150</v>
      </c>
      <c r="D21" s="93">
        <v>953678</v>
      </c>
      <c r="E21" s="46">
        <v>16.739999999999998</v>
      </c>
    </row>
    <row r="22" spans="1:5">
      <c r="A22" s="10" t="s">
        <v>20</v>
      </c>
      <c r="B22" s="1" t="s">
        <v>159</v>
      </c>
      <c r="C22" s="93">
        <v>2078140</v>
      </c>
      <c r="D22" s="93">
        <v>240413</v>
      </c>
      <c r="E22" s="46">
        <v>4.22</v>
      </c>
    </row>
    <row r="23" spans="1:5">
      <c r="A23" s="10" t="s">
        <v>22</v>
      </c>
      <c r="B23" s="1" t="s">
        <v>160</v>
      </c>
      <c r="C23" s="93">
        <v>10997000</v>
      </c>
      <c r="D23" s="93">
        <v>1273280</v>
      </c>
      <c r="E23" s="46">
        <v>22.35</v>
      </c>
    </row>
    <row r="24" spans="1:5">
      <c r="A24" s="144" t="s">
        <v>30</v>
      </c>
      <c r="B24" s="153" t="s">
        <v>161</v>
      </c>
      <c r="C24" s="93">
        <v>27892500</v>
      </c>
      <c r="D24" s="154">
        <v>3229629</v>
      </c>
      <c r="E24" s="155">
        <v>56.69</v>
      </c>
    </row>
    <row r="25" spans="1:5" ht="12.75" hidden="1" customHeight="1">
      <c r="A25" s="144"/>
      <c r="B25" s="153"/>
      <c r="C25" s="93"/>
      <c r="D25" s="154"/>
      <c r="E25" s="155"/>
    </row>
    <row r="26" spans="1:5" hidden="1">
      <c r="A26" s="144"/>
      <c r="B26" s="153"/>
      <c r="C26" s="95"/>
      <c r="D26" s="154"/>
      <c r="E26" s="155"/>
    </row>
    <row r="27" spans="1:5">
      <c r="A27" s="10" t="s">
        <v>32</v>
      </c>
      <c r="B27" s="1" t="s">
        <v>162</v>
      </c>
      <c r="C27" s="94">
        <f>SUM(C21:C26)</f>
        <v>49204790</v>
      </c>
      <c r="D27" s="94">
        <f>SUM(D21:D26)</f>
        <v>5697000</v>
      </c>
      <c r="E27" s="3">
        <f>SUM(E21:E26)</f>
        <v>100</v>
      </c>
    </row>
    <row r="28" spans="1:5">
      <c r="A28" s="43"/>
    </row>
    <row r="29" spans="1:5">
      <c r="A29" s="43"/>
    </row>
    <row r="30" spans="1:5">
      <c r="A30" s="148" t="s">
        <v>301</v>
      </c>
      <c r="B30" s="148"/>
      <c r="C30" s="148"/>
      <c r="D30" s="148"/>
    </row>
    <row r="31" spans="1:5">
      <c r="A31" s="9"/>
    </row>
    <row r="32" spans="1:5">
      <c r="A32" s="144" t="s">
        <v>145</v>
      </c>
      <c r="B32" s="3" t="s">
        <v>0</v>
      </c>
      <c r="C32" s="48" t="s">
        <v>1</v>
      </c>
      <c r="D32" s="3" t="s">
        <v>1</v>
      </c>
    </row>
    <row r="33" spans="1:4" ht="28.8">
      <c r="A33" s="144"/>
      <c r="B33" s="143" t="s">
        <v>154</v>
      </c>
      <c r="C33" s="143" t="s">
        <v>163</v>
      </c>
      <c r="D33" s="3" t="s">
        <v>164</v>
      </c>
    </row>
    <row r="34" spans="1:4">
      <c r="A34" s="144"/>
      <c r="B34" s="143"/>
      <c r="C34" s="143"/>
      <c r="D34" s="3" t="s">
        <v>165</v>
      </c>
    </row>
    <row r="35" spans="1:4">
      <c r="A35" s="144"/>
      <c r="B35" s="143"/>
      <c r="C35" s="3" t="s">
        <v>166</v>
      </c>
      <c r="D35" s="49"/>
    </row>
    <row r="36" spans="1:4" ht="15" customHeight="1">
      <c r="A36" s="10" t="s">
        <v>7</v>
      </c>
      <c r="B36" s="1" t="s">
        <v>158</v>
      </c>
      <c r="C36" s="150" t="s">
        <v>277</v>
      </c>
      <c r="D36" s="6">
        <v>238420</v>
      </c>
    </row>
    <row r="37" spans="1:4" ht="15" customHeight="1">
      <c r="A37" s="10" t="s">
        <v>20</v>
      </c>
      <c r="B37" s="1" t="s">
        <v>159</v>
      </c>
      <c r="C37" s="151"/>
      <c r="D37" s="6">
        <v>60103</v>
      </c>
    </row>
    <row r="38" spans="1:4" ht="15" customHeight="1">
      <c r="A38" s="10" t="s">
        <v>22</v>
      </c>
      <c r="B38" s="1" t="s">
        <v>160</v>
      </c>
      <c r="C38" s="151"/>
      <c r="D38" s="6">
        <v>318320</v>
      </c>
    </row>
    <row r="39" spans="1:4" ht="15" customHeight="1">
      <c r="A39" s="10" t="s">
        <v>30</v>
      </c>
      <c r="B39" s="1" t="s">
        <v>167</v>
      </c>
      <c r="C39" s="152"/>
      <c r="D39" s="6">
        <v>807407</v>
      </c>
    </row>
    <row r="40" spans="1:4">
      <c r="A40" s="10" t="s">
        <v>32</v>
      </c>
      <c r="B40" s="1" t="s">
        <v>168</v>
      </c>
      <c r="C40" s="3" t="s">
        <v>169</v>
      </c>
      <c r="D40" s="24">
        <f>SUM(D36:D39)*4</f>
        <v>5697000</v>
      </c>
    </row>
    <row r="41" spans="1:4" ht="56.25" customHeight="1">
      <c r="A41" s="145" t="s">
        <v>170</v>
      </c>
      <c r="B41" s="145"/>
      <c r="C41" s="145"/>
      <c r="D41" s="145"/>
    </row>
    <row r="42" spans="1:4">
      <c r="A42" s="41"/>
    </row>
  </sheetData>
  <mergeCells count="20">
    <mergeCell ref="A3:C3"/>
    <mergeCell ref="A1:C1"/>
    <mergeCell ref="A4:C4"/>
    <mergeCell ref="A16:E16"/>
    <mergeCell ref="A17:E17"/>
    <mergeCell ref="A5:A6"/>
    <mergeCell ref="B19:B20"/>
    <mergeCell ref="C19:C20"/>
    <mergeCell ref="D19:E19"/>
    <mergeCell ref="A24:A26"/>
    <mergeCell ref="A41:D41"/>
    <mergeCell ref="A30:D30"/>
    <mergeCell ref="C36:C39"/>
    <mergeCell ref="B24:B26"/>
    <mergeCell ref="D24:D26"/>
    <mergeCell ref="E24:E26"/>
    <mergeCell ref="A32:A35"/>
    <mergeCell ref="B33:B35"/>
    <mergeCell ref="C33:C34"/>
    <mergeCell ref="A18:A20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25" workbookViewId="0">
      <selection activeCell="F33" sqref="F33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326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279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'4. melléklet'!D6+'6. mellélet'!D6+'8. melléklet'!D6+'10. melléklet'!D6+'12. melléklet'!D6</f>
        <v>510629227</v>
      </c>
      <c r="E6" s="138">
        <f>'4. melléklet'!E6+'6. mellélet'!E6+'8. melléklet'!E6+'10. melléklet'!E6+'12. melléklet'!E6</f>
        <v>618638324</v>
      </c>
      <c r="F6" s="138">
        <f>'4. melléklet'!F6+'6. mellélet'!F6+'8. melléklet'!F6+'10. melléklet'!F6+'12. melléklet'!F6</f>
        <v>616003180</v>
      </c>
    </row>
    <row r="7" spans="1:6" ht="30" customHeight="1">
      <c r="A7" s="18" t="s">
        <v>44</v>
      </c>
      <c r="B7" s="5" t="s">
        <v>79</v>
      </c>
      <c r="C7" s="18"/>
      <c r="D7" s="24">
        <f>'4. melléklet'!D7+'6. mellélet'!D7+'8. melléklet'!D7+'10. melléklet'!D7+'12. melléklet'!D7</f>
        <v>500616639</v>
      </c>
      <c r="E7" s="138">
        <f>'4. melléklet'!E7+'6. mellélet'!E7+'8. melléklet'!E7+'10. melléklet'!E7+'12. melléklet'!E7</f>
        <v>608863231</v>
      </c>
      <c r="F7" s="138">
        <f>'4. melléklet'!F7+'6. mellélet'!F7+'8. melléklet'!F7+'10. melléklet'!F7+'12. melléklet'!F7</f>
        <v>606421001</v>
      </c>
    </row>
    <row r="8" spans="1:6" ht="30" customHeight="1">
      <c r="A8" s="18" t="s">
        <v>45</v>
      </c>
      <c r="B8" s="5" t="s">
        <v>80</v>
      </c>
      <c r="C8" s="18"/>
      <c r="D8" s="24">
        <f>'4. melléklet'!D8+'6. mellélet'!D8+'8. melléklet'!D8+'10. melléklet'!D8+'12. melléklet'!D8</f>
        <v>10012588</v>
      </c>
      <c r="E8" s="138">
        <f>'4. melléklet'!E8+'6. mellélet'!E8+'8. melléklet'!E8+'10. melléklet'!E8+'12. melléklet'!E8</f>
        <v>9775093</v>
      </c>
      <c r="F8" s="138">
        <f>'4. melléklet'!F8+'6. mellélet'!F8+'8. melléklet'!F8+'10. melléklet'!F8+'12. melléklet'!F8</f>
        <v>9582179</v>
      </c>
    </row>
    <row r="9" spans="1:6" ht="30" customHeight="1">
      <c r="A9" s="15" t="s">
        <v>20</v>
      </c>
      <c r="B9" s="1" t="s">
        <v>81</v>
      </c>
      <c r="C9" s="15" t="s">
        <v>137</v>
      </c>
      <c r="D9" s="24">
        <f>'4. melléklet'!D9+'6. mellélet'!D9+'8. melléklet'!D9+'10. melléklet'!D9+'12. melléklet'!D9</f>
        <v>64419557</v>
      </c>
      <c r="E9" s="138">
        <f>'4. melléklet'!E9+'6. mellélet'!E9+'8. melléklet'!E9+'10. melléklet'!E9+'12. melléklet'!E9</f>
        <v>81286496</v>
      </c>
      <c r="F9" s="138">
        <f>'4. melléklet'!F9+'6. mellélet'!F9+'8. melléklet'!F9+'10. melléklet'!F9+'12. melléklet'!F9</f>
        <v>80863845</v>
      </c>
    </row>
    <row r="10" spans="1:6" ht="30" customHeight="1">
      <c r="A10" s="18" t="s">
        <v>59</v>
      </c>
      <c r="B10" s="5" t="s">
        <v>82</v>
      </c>
      <c r="C10" s="18"/>
      <c r="D10" s="24">
        <f>'4. melléklet'!D10+'6. mellélet'!D10+'8. melléklet'!D10+'10. melléklet'!D10+'12. melléklet'!D10</f>
        <v>63692994</v>
      </c>
      <c r="E10" s="138">
        <f>'4. melléklet'!E10+'6. mellélet'!E10+'8. melléklet'!E10+'10. melléklet'!E10+'12. melléklet'!E10</f>
        <v>78825671</v>
      </c>
      <c r="F10" s="138">
        <f>'4. melléklet'!F10+'6. mellélet'!F10+'8. melléklet'!F10+'10. melléklet'!F10+'12. melléklet'!F10</f>
        <v>77911264</v>
      </c>
    </row>
    <row r="11" spans="1:6" ht="30" customHeight="1">
      <c r="A11" s="18" t="s">
        <v>77</v>
      </c>
      <c r="B11" s="5" t="s">
        <v>83</v>
      </c>
      <c r="C11" s="18"/>
      <c r="D11" s="24">
        <f>'4. melléklet'!D11+'6. mellélet'!D11+'8. melléklet'!D11+'10. melléklet'!D11+'12. melléklet'!D11</f>
        <v>0</v>
      </c>
      <c r="E11" s="138">
        <f>'4. melléklet'!E11+'6. mellélet'!E11+'8. melléklet'!E11+'10. melléklet'!E11+'12. melléklet'!E11</f>
        <v>0</v>
      </c>
      <c r="F11" s="138">
        <f>'4. melléklet'!F11+'6. mellélet'!F11+'8. melléklet'!F11+'10. melléklet'!F11+'12. melléklet'!F11</f>
        <v>0</v>
      </c>
    </row>
    <row r="12" spans="1:6" ht="30" customHeight="1">
      <c r="A12" s="18" t="s">
        <v>114</v>
      </c>
      <c r="B12" s="5" t="s">
        <v>84</v>
      </c>
      <c r="C12" s="18"/>
      <c r="D12" s="24">
        <f>'4. melléklet'!D12+'6. mellélet'!D12+'8. melléklet'!D12+'10. melléklet'!D12+'12. melléklet'!D12</f>
        <v>0</v>
      </c>
      <c r="E12" s="138">
        <f>'4. melléklet'!E12+'6. mellélet'!E12+'8. melléklet'!E12+'10. melléklet'!E12+'12. melléklet'!E12</f>
        <v>852196</v>
      </c>
      <c r="F12" s="138">
        <f>'4. melléklet'!F12+'6. mellélet'!F12+'8. melléklet'!F12+'10. melléklet'!F12+'12. melléklet'!F12</f>
        <v>1278939</v>
      </c>
    </row>
    <row r="13" spans="1:6" ht="30" customHeight="1">
      <c r="A13" s="18" t="s">
        <v>115</v>
      </c>
      <c r="B13" s="5" t="s">
        <v>85</v>
      </c>
      <c r="C13" s="18"/>
      <c r="D13" s="24">
        <f>'4. melléklet'!D13+'6. mellélet'!D13+'8. melléklet'!D13+'10. melléklet'!D13+'12. melléklet'!D13</f>
        <v>726563</v>
      </c>
      <c r="E13" s="138">
        <f>'4. melléklet'!E13+'6. mellélet'!E13+'8. melléklet'!E13+'10. melléklet'!E13+'12. melléklet'!E13</f>
        <v>1608629</v>
      </c>
      <c r="F13" s="138">
        <f>'4. melléklet'!F13+'6. mellélet'!F13+'8. melléklet'!F13+'10. melléklet'!F13+'12. melléklet'!F13</f>
        <v>1673642</v>
      </c>
    </row>
    <row r="14" spans="1:6" ht="30" customHeight="1">
      <c r="A14" s="18" t="s">
        <v>116</v>
      </c>
      <c r="B14" s="5" t="s">
        <v>86</v>
      </c>
      <c r="C14" s="18"/>
      <c r="D14" s="24">
        <f>'4. melléklet'!D14+'6. mellélet'!D14+'8. melléklet'!D14+'10. melléklet'!D14+'12. melléklet'!D14</f>
        <v>0</v>
      </c>
      <c r="E14" s="138">
        <f>'4. melléklet'!E14+'6. mellélet'!E14+'8. melléklet'!E14+'10. melléklet'!E14+'12. melléklet'!E14</f>
        <v>0</v>
      </c>
      <c r="F14" s="138">
        <f>'4. melléklet'!F14+'6. mellélet'!F14+'8. melléklet'!F14+'10. melléklet'!F14+'12. melléklet'!F14</f>
        <v>0</v>
      </c>
    </row>
    <row r="15" spans="1:6" ht="30" customHeight="1">
      <c r="A15" s="15" t="s">
        <v>22</v>
      </c>
      <c r="B15" s="1" t="s">
        <v>87</v>
      </c>
      <c r="C15" s="15" t="s">
        <v>138</v>
      </c>
      <c r="D15" s="24">
        <f>'4. melléklet'!D15+'6. mellélet'!D15+'8. melléklet'!D15+'10. melléklet'!D15+'12. melléklet'!D15</f>
        <v>347613985</v>
      </c>
      <c r="E15" s="138">
        <f>'4. melléklet'!E15+'6. mellélet'!E15+'8. melléklet'!E15+'10. melléklet'!E15+'12. melléklet'!E15</f>
        <v>366576152</v>
      </c>
      <c r="F15" s="138">
        <f>'4. melléklet'!F15+'6. mellélet'!F15+'8. melléklet'!F15+'10. melléklet'!F15+'12. melléklet'!F15</f>
        <v>347448600</v>
      </c>
    </row>
    <row r="16" spans="1:6" ht="30" customHeight="1">
      <c r="A16" s="18" t="s">
        <v>60</v>
      </c>
      <c r="B16" s="5" t="s">
        <v>88</v>
      </c>
      <c r="C16" s="18"/>
      <c r="D16" s="24">
        <f>'4. melléklet'!D16+'6. mellélet'!D16+'8. melléklet'!D16+'10. melléklet'!D16+'12. melléklet'!D16</f>
        <v>37766182</v>
      </c>
      <c r="E16" s="138">
        <f>'4. melléklet'!E16+'6. mellélet'!E16+'8. melléklet'!E16+'10. melléklet'!E16+'12. melléklet'!E16</f>
        <v>45509081</v>
      </c>
      <c r="F16" s="138">
        <f>'4. melléklet'!F16+'6. mellélet'!F16+'8. melléklet'!F16+'10. melléklet'!F16+'12. melléklet'!F16</f>
        <v>45044298</v>
      </c>
    </row>
    <row r="17" spans="1:6" ht="30" customHeight="1">
      <c r="A17" s="18" t="s">
        <v>61</v>
      </c>
      <c r="B17" s="5" t="s">
        <v>89</v>
      </c>
      <c r="C17" s="18"/>
      <c r="D17" s="24">
        <f>'4. melléklet'!D17+'6. mellélet'!D17+'8. melléklet'!D17+'10. melléklet'!D17+'12. melléklet'!D17</f>
        <v>3500118</v>
      </c>
      <c r="E17" s="138">
        <f>'4. melléklet'!E17+'6. mellélet'!E17+'8. melléklet'!E17+'10. melléklet'!E17+'12. melléklet'!E17</f>
        <v>3677285</v>
      </c>
      <c r="F17" s="138">
        <f>'4. melléklet'!F17+'6. mellélet'!F17+'8. melléklet'!F17+'10. melléklet'!F17+'12. melléklet'!F17</f>
        <v>3645386</v>
      </c>
    </row>
    <row r="18" spans="1:6" ht="30" customHeight="1">
      <c r="A18" s="18" t="s">
        <v>62</v>
      </c>
      <c r="B18" s="5" t="s">
        <v>90</v>
      </c>
      <c r="C18" s="18"/>
      <c r="D18" s="24">
        <f>'4. melléklet'!D18+'6. mellélet'!D18+'8. melléklet'!D18+'10. melléklet'!D18+'12. melléklet'!D18</f>
        <v>225685358</v>
      </c>
      <c r="E18" s="138">
        <f>'4. melléklet'!E18+'6. mellélet'!E18+'8. melléklet'!E18+'10. melléklet'!E18+'12. melléklet'!E18</f>
        <v>233109714</v>
      </c>
      <c r="F18" s="138">
        <f>'4. melléklet'!F18+'6. mellélet'!F18+'8. melléklet'!F18+'10. melléklet'!F18+'12. melléklet'!F18</f>
        <v>219327625</v>
      </c>
    </row>
    <row r="19" spans="1:6" ht="30" customHeight="1">
      <c r="A19" s="18" t="s">
        <v>63</v>
      </c>
      <c r="B19" s="5" t="s">
        <v>91</v>
      </c>
      <c r="C19" s="18"/>
      <c r="D19" s="24">
        <f>'4. melléklet'!D19+'6. mellélet'!D19+'8. melléklet'!D19+'10. melléklet'!D19+'12. melléklet'!D19</f>
        <v>1178331</v>
      </c>
      <c r="E19" s="138">
        <f>'4. melléklet'!E19+'6. mellélet'!E19+'8. melléklet'!E19+'10. melléklet'!E19+'12. melléklet'!E19</f>
        <v>1305623</v>
      </c>
      <c r="F19" s="138">
        <f>'4. melléklet'!F19+'6. mellélet'!F19+'8. melléklet'!F19+'10. melléklet'!F19+'12. melléklet'!F19</f>
        <v>1243584</v>
      </c>
    </row>
    <row r="20" spans="1:6" ht="30" customHeight="1">
      <c r="A20" s="18" t="s">
        <v>64</v>
      </c>
      <c r="B20" s="5" t="s">
        <v>92</v>
      </c>
      <c r="C20" s="18"/>
      <c r="D20" s="24">
        <f>'4. melléklet'!D20+'6. mellélet'!D20+'8. melléklet'!D20+'10. melléklet'!D20+'12. melléklet'!D20</f>
        <v>79483996</v>
      </c>
      <c r="E20" s="138">
        <f>'4. melléklet'!E20+'6. mellélet'!E20+'8. melléklet'!E20+'10. melléklet'!E20+'12. melléklet'!E20</f>
        <v>82974449</v>
      </c>
      <c r="F20" s="138">
        <f>'4. melléklet'!F20+'6. mellélet'!F20+'8. melléklet'!F20+'10. melléklet'!F20+'12. melléklet'!F20</f>
        <v>78187707</v>
      </c>
    </row>
    <row r="21" spans="1:6" ht="30" customHeight="1">
      <c r="A21" s="18" t="s">
        <v>117</v>
      </c>
      <c r="B21" s="5" t="s">
        <v>93</v>
      </c>
      <c r="C21" s="18"/>
      <c r="D21" s="24">
        <f>'4. melléklet'!D21+'6. mellélet'!D21+'8. melléklet'!D21+'10. melléklet'!D21+'12. melléklet'!D21</f>
        <v>66335307</v>
      </c>
      <c r="E21" s="138">
        <f>'4. melléklet'!E21+'6. mellélet'!E21+'8. melléklet'!E21+'10. melléklet'!E21+'12. melléklet'!E21</f>
        <v>69515235</v>
      </c>
      <c r="F21" s="138">
        <f>'4. melléklet'!F21+'6. mellélet'!F21+'8. melléklet'!F21+'10. melléklet'!F21+'12. melléklet'!F21</f>
        <v>64878320</v>
      </c>
    </row>
    <row r="22" spans="1:6" ht="30" customHeight="1">
      <c r="A22" s="18" t="s">
        <v>118</v>
      </c>
      <c r="B22" s="5" t="s">
        <v>94</v>
      </c>
      <c r="C22" s="18"/>
      <c r="D22" s="24">
        <f>'4. melléklet'!D22+'6. mellélet'!D22+'8. melléklet'!D22+'10. melléklet'!D22+'12. melléklet'!D22</f>
        <v>11356600</v>
      </c>
      <c r="E22" s="138">
        <f>'4. melléklet'!E22+'6. mellélet'!E22+'8. melléklet'!E22+'10. melléklet'!E22+'12. melléklet'!E22</f>
        <v>11403000</v>
      </c>
      <c r="F22" s="138">
        <f>'4. melléklet'!F22+'6. mellélet'!F22+'8. melléklet'!F22+'10. melléklet'!F22+'12. melléklet'!F22</f>
        <v>11281000</v>
      </c>
    </row>
    <row r="23" spans="1:6" ht="30" customHeight="1">
      <c r="A23" s="18" t="s">
        <v>119</v>
      </c>
      <c r="B23" s="5" t="s">
        <v>95</v>
      </c>
      <c r="C23" s="18"/>
      <c r="D23" s="24">
        <f>'4. melléklet'!D23+'6. mellélet'!D23+'8. melléklet'!D23+'10. melléklet'!D23+'12. melléklet'!D23</f>
        <v>0</v>
      </c>
      <c r="E23" s="138">
        <f>'4. melléklet'!E23+'6. mellélet'!E23+'8. melléklet'!E23+'10. melléklet'!E23+'12. melléklet'!E23</f>
        <v>10825</v>
      </c>
      <c r="F23" s="138">
        <f>'4. melléklet'!F23+'6. mellélet'!F23+'8. melléklet'!F23+'10. melléklet'!F23+'12. melléklet'!F23</f>
        <v>7980</v>
      </c>
    </row>
    <row r="24" spans="1:6" ht="30" customHeight="1">
      <c r="A24" s="18" t="s">
        <v>120</v>
      </c>
      <c r="B24" s="5" t="s">
        <v>96</v>
      </c>
      <c r="C24" s="18"/>
      <c r="D24" s="24">
        <f>'4. melléklet'!D24+'6. mellélet'!D24+'8. melléklet'!D24+'10. melléklet'!D24+'12. melléklet'!D24</f>
        <v>1792089</v>
      </c>
      <c r="E24" s="138">
        <f>'4. melléklet'!E24+'6. mellélet'!E24+'8. melléklet'!E24+'10. melléklet'!E24+'12. melléklet'!E24</f>
        <v>2045389</v>
      </c>
      <c r="F24" s="138">
        <f>'4. melléklet'!F24+'6. mellélet'!F24+'8. melléklet'!F24+'10. melléklet'!F24+'12. melléklet'!F24</f>
        <v>2020407</v>
      </c>
    </row>
    <row r="25" spans="1:6" ht="30" customHeight="1">
      <c r="A25" s="15" t="s">
        <v>30</v>
      </c>
      <c r="B25" s="1" t="s">
        <v>97</v>
      </c>
      <c r="C25" s="15" t="s">
        <v>139</v>
      </c>
      <c r="D25" s="24">
        <f>'4. melléklet'!D25+'6. mellélet'!D25+'8. melléklet'!D25+'10. melléklet'!D25+'12. melléklet'!D25</f>
        <v>0</v>
      </c>
      <c r="E25" s="138">
        <f>'4. melléklet'!E25+'6. mellélet'!E25+'8. melléklet'!E25+'10. melléklet'!E25+'12. melléklet'!E25</f>
        <v>0</v>
      </c>
      <c r="F25" s="138">
        <f>'4. melléklet'!F25+'6. mellélet'!F25+'8. melléklet'!F25+'10. melléklet'!F25+'12. melléklet'!F25</f>
        <v>0</v>
      </c>
    </row>
    <row r="26" spans="1:6" ht="30" customHeight="1">
      <c r="A26" s="15" t="s">
        <v>32</v>
      </c>
      <c r="B26" s="1" t="s">
        <v>98</v>
      </c>
      <c r="C26" s="15" t="s">
        <v>140</v>
      </c>
      <c r="D26" s="24">
        <f>'4. melléklet'!D26+'6. mellélet'!D26+'8. melléklet'!D26+'10. melléklet'!D26+'12. melléklet'!D26</f>
        <v>0</v>
      </c>
      <c r="E26" s="138">
        <f>'4. melléklet'!E26+'6. mellélet'!E26+'8. melléklet'!E26+'10. melléklet'!E26+'12. melléklet'!E26</f>
        <v>0</v>
      </c>
      <c r="F26" s="138">
        <f>'4. melléklet'!F26+'6. mellélet'!F26+'8. melléklet'!F26+'10. melléklet'!F26+'12. melléklet'!F26</f>
        <v>0</v>
      </c>
    </row>
    <row r="27" spans="1:6" ht="30" customHeight="1">
      <c r="A27" s="15" t="s">
        <v>99</v>
      </c>
      <c r="B27" s="1" t="s">
        <v>100</v>
      </c>
      <c r="C27" s="15" t="s">
        <v>141</v>
      </c>
      <c r="D27" s="24">
        <f>'4. melléklet'!D27+'6. mellélet'!D27+'8. melléklet'!D27+'10. melléklet'!D27+'12. melléklet'!D27</f>
        <v>9905160</v>
      </c>
      <c r="E27" s="138">
        <f>'4. melléklet'!E27+'6. mellélet'!E27+'8. melléklet'!E27+'10. melléklet'!E27+'12. melléklet'!E27</f>
        <v>36354996</v>
      </c>
      <c r="F27" s="138">
        <f>'4. melléklet'!F27+'6. mellélet'!F27+'8. melléklet'!F27+'10. melléklet'!F27+'12. melléklet'!F27</f>
        <v>36169099</v>
      </c>
    </row>
    <row r="28" spans="1:6" ht="30" customHeight="1">
      <c r="A28" s="15" t="s">
        <v>40</v>
      </c>
      <c r="B28" s="1" t="s">
        <v>101</v>
      </c>
      <c r="C28" s="15" t="s">
        <v>140</v>
      </c>
      <c r="D28" s="24">
        <f>'4. melléklet'!D28+'6. mellélet'!D28+'8. melléklet'!D28+'10. melléklet'!D28+'12. melléklet'!D28</f>
        <v>8218450</v>
      </c>
      <c r="E28" s="138">
        <f>'4. melléklet'!E28+'6. mellélet'!E28+'8. melléklet'!E28+'10. melléklet'!E28+'12. melléklet'!E28</f>
        <v>9441890</v>
      </c>
      <c r="F28" s="138">
        <f>'4. melléklet'!F28+'6. mellélet'!F28+'8. melléklet'!F28+'10. melléklet'!F28+'12. melléklet'!F28</f>
        <v>9441890</v>
      </c>
    </row>
    <row r="29" spans="1:6" ht="42" customHeight="1">
      <c r="A29" s="18" t="s">
        <v>121</v>
      </c>
      <c r="B29" s="5" t="s">
        <v>269</v>
      </c>
      <c r="C29" s="18"/>
      <c r="D29" s="24">
        <f>'4. melléklet'!D29+'6. mellélet'!D29+'8. melléklet'!D29+'10. melléklet'!D29+'12. melléklet'!D29</f>
        <v>0</v>
      </c>
      <c r="E29" s="138">
        <f>'4. melléklet'!E29+'6. mellélet'!E29+'8. melléklet'!E29+'10. melléklet'!E29+'12. melléklet'!E29</f>
        <v>0</v>
      </c>
      <c r="F29" s="138">
        <f>'4. melléklet'!F29+'6. mellélet'!F29+'8. melléklet'!F29+'10. melléklet'!F29+'12. melléklet'!F29</f>
        <v>0</v>
      </c>
    </row>
    <row r="30" spans="1:6" ht="45.75" customHeight="1">
      <c r="A30" s="18" t="s">
        <v>122</v>
      </c>
      <c r="B30" s="5" t="s">
        <v>349</v>
      </c>
      <c r="C30" s="18"/>
      <c r="D30" s="24">
        <f>'4. melléklet'!D30+'6. mellélet'!D30+'8. melléklet'!D30+'10. melléklet'!D30+'12. melléklet'!D30</f>
        <v>8218450</v>
      </c>
      <c r="E30" s="138">
        <f>'4. melléklet'!E30+'6. mellélet'!E30+'8. melléklet'!E30+'10. melléklet'!E30+'12. melléklet'!E30</f>
        <v>9441890</v>
      </c>
      <c r="F30" s="138">
        <f>'4. melléklet'!F30+'6. mellélet'!F30+'8. melléklet'!F30+'10. melléklet'!F30+'12. melléklet'!F30</f>
        <v>9441890</v>
      </c>
    </row>
    <row r="31" spans="1:6" ht="30" customHeight="1">
      <c r="A31" s="18" t="s">
        <v>123</v>
      </c>
      <c r="B31" s="5" t="s">
        <v>102</v>
      </c>
      <c r="C31" s="18"/>
      <c r="D31" s="24">
        <f>'4. melléklet'!D31+'6. mellélet'!D31+'8. melléklet'!D31+'10. melléklet'!D31+'12. melléklet'!D31</f>
        <v>0</v>
      </c>
      <c r="E31" s="138">
        <f>'4. melléklet'!E31+'6. mellélet'!E31+'8. melléklet'!E31+'10. melléklet'!E31+'12. melléklet'!E31</f>
        <v>0</v>
      </c>
      <c r="F31" s="138">
        <f>'4. melléklet'!F31+'6. mellélet'!F31+'8. melléklet'!F31+'10. melléklet'!F31+'12. melléklet'!F31</f>
        <v>0</v>
      </c>
    </row>
    <row r="32" spans="1:6" ht="30" customHeight="1">
      <c r="A32" s="15" t="s">
        <v>103</v>
      </c>
      <c r="B32" s="1" t="s">
        <v>104</v>
      </c>
      <c r="C32" s="15" t="s">
        <v>142</v>
      </c>
      <c r="D32" s="24">
        <f>'4. melléklet'!D32+'6. mellélet'!D32+'8. melléklet'!D32+'10. melléklet'!D32+'12. melléklet'!D32</f>
        <v>0</v>
      </c>
      <c r="E32" s="138">
        <f>'4. melléklet'!E32+'6. mellélet'!E32+'8. melléklet'!E32+'10. melléklet'!E32+'12. melléklet'!E32</f>
        <v>0</v>
      </c>
      <c r="F32" s="138">
        <f>'4. melléklet'!F32+'6. mellélet'!F32+'8. melléklet'!F32+'10. melléklet'!F32+'12. melléklet'!F32</f>
        <v>0</v>
      </c>
    </row>
    <row r="33" spans="1:6" ht="30" customHeight="1">
      <c r="A33" s="15" t="s">
        <v>105</v>
      </c>
      <c r="B33" s="1" t="s">
        <v>106</v>
      </c>
      <c r="C33" s="15" t="s">
        <v>143</v>
      </c>
      <c r="D33" s="24">
        <f>'4. melléklet'!D33+'6. mellélet'!D33+'8. melléklet'!D33+'10. melléklet'!D33+'12. melléklet'!D33</f>
        <v>677865943</v>
      </c>
      <c r="E33" s="138">
        <f>'4. melléklet'!E33+'6. mellélet'!E33+'8. melléklet'!E33+'10. melléklet'!E33+'12. melléklet'!E33</f>
        <v>857482895</v>
      </c>
      <c r="F33" s="138">
        <f>'4. melléklet'!F33+'6. mellélet'!F33+'8. melléklet'!F33+'10. melléklet'!F33+'12. melléklet'!F33</f>
        <v>857482895</v>
      </c>
    </row>
    <row r="34" spans="1:6" ht="30" customHeight="1">
      <c r="A34" s="18" t="s">
        <v>124</v>
      </c>
      <c r="B34" s="5" t="s">
        <v>267</v>
      </c>
      <c r="C34" s="18"/>
      <c r="D34" s="24">
        <f>'4. melléklet'!D34+'6. mellélet'!D34+'8. melléklet'!D34+'10. melléklet'!D34+'12. melléklet'!D34</f>
        <v>154526728</v>
      </c>
      <c r="E34" s="138">
        <f>'4. melléklet'!E34+'6. mellélet'!E34+'8. melléklet'!E34+'10. melléklet'!E34+'12. melléklet'!E34</f>
        <v>186686363</v>
      </c>
      <c r="F34" s="138">
        <f>'4. melléklet'!F34+'6. mellélet'!F34+'8. melléklet'!F34+'10. melléklet'!F34+'12. melléklet'!F34</f>
        <v>186686363</v>
      </c>
    </row>
    <row r="35" spans="1:6" ht="30" customHeight="1">
      <c r="A35" s="18" t="s">
        <v>125</v>
      </c>
      <c r="B35" s="5" t="s">
        <v>107</v>
      </c>
      <c r="C35" s="18"/>
      <c r="D35" s="24">
        <f>'4. melléklet'!D35+'6. mellélet'!D35+'8. melléklet'!D35+'10. melléklet'!D35+'12. melléklet'!D35</f>
        <v>195743539</v>
      </c>
      <c r="E35" s="138">
        <f>'4. melléklet'!E35+'6. mellélet'!E35+'8. melléklet'!E35+'10. melléklet'!E35+'12. melléklet'!E35</f>
        <v>233419552</v>
      </c>
      <c r="F35" s="138">
        <f>'4. melléklet'!F35+'6. mellélet'!F35+'8. melléklet'!F35+'10. melléklet'!F35+'12. melléklet'!F35</f>
        <v>233419552</v>
      </c>
    </row>
    <row r="36" spans="1:6" ht="30" customHeight="1">
      <c r="A36" s="18" t="s">
        <v>126</v>
      </c>
      <c r="B36" s="5" t="s">
        <v>108</v>
      </c>
      <c r="C36" s="18"/>
      <c r="D36" s="24">
        <f>'4. melléklet'!D36+'6. mellélet'!D36+'8. melléklet'!D36+'10. melléklet'!D36+'12. melléklet'!D36</f>
        <v>121090806</v>
      </c>
      <c r="E36" s="138">
        <f>'4. melléklet'!E36+'6. mellélet'!E36+'8. melléklet'!E36+'10. melléklet'!E36+'12. melléklet'!E36</f>
        <v>162191789</v>
      </c>
      <c r="F36" s="138">
        <f>'4. melléklet'!F36+'6. mellélet'!F36+'8. melléklet'!F36+'10. melléklet'!F36+'12. melléklet'!F36</f>
        <v>162191789</v>
      </c>
    </row>
    <row r="37" spans="1:6" ht="30" customHeight="1">
      <c r="A37" s="18" t="s">
        <v>127</v>
      </c>
      <c r="B37" s="5" t="s">
        <v>268</v>
      </c>
      <c r="C37" s="18"/>
      <c r="D37" s="24">
        <f>'4. melléklet'!D37+'6. mellélet'!D37+'8. melléklet'!D37+'10. melléklet'!D37+'12. melléklet'!D37</f>
        <v>206504870</v>
      </c>
      <c r="E37" s="138">
        <f>'4. melléklet'!E37+'6. mellélet'!E37+'8. melléklet'!E37+'10. melléklet'!E37+'12. melléklet'!E37</f>
        <v>275185191</v>
      </c>
      <c r="F37" s="138">
        <f>'4. melléklet'!F37+'6. mellélet'!F37+'8. melléklet'!F37+'10. melléklet'!F37+'12. melléklet'!F37</f>
        <v>275185191</v>
      </c>
    </row>
    <row r="38" spans="1:6" ht="30" customHeight="1">
      <c r="A38" s="15" t="s">
        <v>109</v>
      </c>
      <c r="B38" s="33" t="s">
        <v>128</v>
      </c>
      <c r="C38" s="15" t="s">
        <v>144</v>
      </c>
      <c r="D38" s="24">
        <f>'4. melléklet'!D38+'6. mellélet'!D38+'8. melléklet'!D38+'10. melléklet'!D38+'12. melléklet'!D38</f>
        <v>1618652322</v>
      </c>
      <c r="E38" s="138">
        <f>'4. melléklet'!E38+'6. mellélet'!E38+'8. melléklet'!E38+'10. melléklet'!E38+'12. melléklet'!E38</f>
        <v>1969780753</v>
      </c>
      <c r="F38" s="138">
        <f>'4. melléklet'!F38+'6. mellélet'!F38+'8. melléklet'!F38+'10. melléklet'!F38+'12. melléklet'!F38</f>
        <v>1947409509</v>
      </c>
    </row>
    <row r="39" spans="1:6" ht="30" customHeight="1">
      <c r="A39" s="15" t="s">
        <v>111</v>
      </c>
      <c r="B39" s="5" t="s">
        <v>112</v>
      </c>
      <c r="C39" s="15"/>
      <c r="D39" s="24">
        <f>'4. melléklet'!D39+'6. mellélet'!D39+'8. melléklet'!D39+'10. melléklet'!D39+'12. melléklet'!D39</f>
        <v>677865943</v>
      </c>
      <c r="E39" s="138">
        <f>'4. melléklet'!E39+'6. mellélet'!E39+'8. melléklet'!E39+'10. melléklet'!E39+'12. melléklet'!E39</f>
        <v>857482895</v>
      </c>
      <c r="F39" s="138">
        <f>'4. melléklet'!F39+'6. mellélet'!F39+'8. melléklet'!F39+'10. melléklet'!F39+'12. melléklet'!F39</f>
        <v>857482895</v>
      </c>
    </row>
    <row r="40" spans="1:6" ht="30" customHeight="1">
      <c r="A40" s="15" t="s">
        <v>113</v>
      </c>
      <c r="B40" s="1" t="s">
        <v>110</v>
      </c>
      <c r="C40" s="15"/>
      <c r="D40" s="24">
        <f>'4. melléklet'!D40+'6. mellélet'!D40+'8. melléklet'!D40+'10. melléklet'!D40+'12. melléklet'!D40</f>
        <v>940786379</v>
      </c>
      <c r="E40" s="138">
        <f>'4. melléklet'!E40+'6. mellélet'!E40+'8. melléklet'!E40+'10. melléklet'!E40+'12. melléklet'!E40</f>
        <v>1112297858</v>
      </c>
      <c r="F40" s="138">
        <f>'4. melléklet'!F40+'6. mellélet'!F40+'8. melléklet'!F40+'10. melléklet'!F40+'12. melléklet'!F40</f>
        <v>1089926614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workbookViewId="0">
      <selection activeCell="K20" sqref="K20"/>
    </sheetView>
  </sheetViews>
  <sheetFormatPr defaultRowHeight="14.4"/>
  <cols>
    <col min="1" max="1" width="4.88671875" style="17" customWidth="1"/>
    <col min="2" max="2" width="29.44140625" customWidth="1"/>
    <col min="3" max="14" width="10.33203125" customWidth="1"/>
    <col min="15" max="15" width="11.109375" customWidth="1"/>
  </cols>
  <sheetData>
    <row r="1" spans="1:17">
      <c r="A1" s="140" t="s">
        <v>344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7">
      <c r="A2" s="50"/>
    </row>
    <row r="3" spans="1:17">
      <c r="A3" s="157" t="s">
        <v>302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>
      <c r="A4" s="51"/>
    </row>
    <row r="5" spans="1:17">
      <c r="A5" s="52"/>
    </row>
    <row r="6" spans="1:17">
      <c r="A6" s="53" t="s">
        <v>173</v>
      </c>
      <c r="B6" s="54" t="s">
        <v>0</v>
      </c>
      <c r="C6" s="55" t="s">
        <v>1</v>
      </c>
      <c r="D6" s="55" t="s">
        <v>2</v>
      </c>
      <c r="E6" s="55" t="s">
        <v>3</v>
      </c>
      <c r="F6" s="55" t="s">
        <v>4</v>
      </c>
      <c r="G6" s="55" t="s">
        <v>175</v>
      </c>
      <c r="H6" s="55" t="s">
        <v>176</v>
      </c>
      <c r="I6" s="55" t="s">
        <v>177</v>
      </c>
      <c r="J6" s="55" t="s">
        <v>178</v>
      </c>
      <c r="K6" s="55" t="s">
        <v>179</v>
      </c>
      <c r="L6" s="55" t="s">
        <v>180</v>
      </c>
      <c r="M6" s="55" t="s">
        <v>181</v>
      </c>
      <c r="N6" s="55" t="s">
        <v>182</v>
      </c>
      <c r="O6" s="55" t="s">
        <v>183</v>
      </c>
    </row>
    <row r="7" spans="1:17">
      <c r="A7" s="53" t="s">
        <v>174</v>
      </c>
      <c r="B7" s="54" t="s">
        <v>184</v>
      </c>
      <c r="C7" s="55" t="s">
        <v>185</v>
      </c>
      <c r="D7" s="55" t="s">
        <v>186</v>
      </c>
      <c r="E7" s="55" t="s">
        <v>187</v>
      </c>
      <c r="F7" s="55" t="s">
        <v>188</v>
      </c>
      <c r="G7" s="55" t="s">
        <v>189</v>
      </c>
      <c r="H7" s="55" t="s">
        <v>190</v>
      </c>
      <c r="I7" s="55" t="s">
        <v>191</v>
      </c>
      <c r="J7" s="55" t="s">
        <v>192</v>
      </c>
      <c r="K7" s="55" t="s">
        <v>193</v>
      </c>
      <c r="L7" s="55" t="s">
        <v>194</v>
      </c>
      <c r="M7" s="55" t="s">
        <v>195</v>
      </c>
      <c r="N7" s="55" t="s">
        <v>196</v>
      </c>
      <c r="O7" s="55" t="s">
        <v>197</v>
      </c>
    </row>
    <row r="8" spans="1:17" ht="20.100000000000001" customHeight="1">
      <c r="A8" s="56" t="s">
        <v>7</v>
      </c>
      <c r="B8" s="57" t="s">
        <v>198</v>
      </c>
      <c r="C8" s="63">
        <f>C10+C11+C12+C13</f>
        <v>119576614</v>
      </c>
      <c r="D8" s="63">
        <f t="shared" ref="D8:N8" si="0">D10+D11+D12+D13+D9</f>
        <v>81208422</v>
      </c>
      <c r="E8" s="63">
        <f t="shared" si="0"/>
        <v>150428473</v>
      </c>
      <c r="F8" s="63">
        <f t="shared" si="0"/>
        <v>81390544</v>
      </c>
      <c r="G8" s="63">
        <f t="shared" si="0"/>
        <v>81276530</v>
      </c>
      <c r="H8" s="63">
        <f t="shared" si="0"/>
        <v>97106963</v>
      </c>
      <c r="I8" s="63">
        <f t="shared" si="0"/>
        <v>102099930</v>
      </c>
      <c r="J8" s="63">
        <f t="shared" si="0"/>
        <v>82973910</v>
      </c>
      <c r="K8" s="63">
        <f t="shared" si="0"/>
        <v>83548852</v>
      </c>
      <c r="L8" s="63">
        <f t="shared" si="0"/>
        <v>81050534</v>
      </c>
      <c r="M8" s="63">
        <f t="shared" si="0"/>
        <v>86436435</v>
      </c>
      <c r="N8" s="63">
        <f t="shared" si="0"/>
        <v>65200651</v>
      </c>
      <c r="O8" s="63">
        <f>SUM(C10:N13)</f>
        <v>1112297858</v>
      </c>
    </row>
    <row r="9" spans="1:17" ht="15.75" customHeight="1">
      <c r="A9" s="56"/>
      <c r="B9" s="58" t="s">
        <v>199</v>
      </c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3"/>
    </row>
    <row r="10" spans="1:17" ht="15.75" customHeight="1">
      <c r="A10" s="59" t="s">
        <v>44</v>
      </c>
      <c r="B10" s="60" t="s">
        <v>23</v>
      </c>
      <c r="C10" s="64">
        <v>16227052</v>
      </c>
      <c r="D10" s="64">
        <v>16227052</v>
      </c>
      <c r="E10" s="64">
        <v>17905853</v>
      </c>
      <c r="F10" s="64">
        <v>16227052</v>
      </c>
      <c r="G10" s="64">
        <v>16227052</v>
      </c>
      <c r="H10" s="64">
        <v>17905853</v>
      </c>
      <c r="I10" s="64">
        <v>16227052</v>
      </c>
      <c r="J10" s="64">
        <v>17905853</v>
      </c>
      <c r="K10" s="64">
        <v>16227052</v>
      </c>
      <c r="L10" s="64">
        <v>16227052</v>
      </c>
      <c r="M10" s="64">
        <v>17905853</v>
      </c>
      <c r="N10" s="64">
        <v>16227054</v>
      </c>
      <c r="O10" s="63">
        <f>SUM(C10:N10)</f>
        <v>201439830</v>
      </c>
    </row>
    <row r="11" spans="1:17" ht="15.75" customHeight="1">
      <c r="A11" s="59" t="s">
        <v>45</v>
      </c>
      <c r="B11" s="60" t="s">
        <v>200</v>
      </c>
      <c r="C11" s="64">
        <v>94426061</v>
      </c>
      <c r="D11" s="64">
        <v>64981370</v>
      </c>
      <c r="E11" s="64">
        <v>132522620</v>
      </c>
      <c r="F11" s="64">
        <v>65163492</v>
      </c>
      <c r="G11" s="64">
        <v>65049478</v>
      </c>
      <c r="H11" s="64">
        <v>71688108</v>
      </c>
      <c r="I11" s="64">
        <v>85872878</v>
      </c>
      <c r="J11" s="64">
        <v>65068057</v>
      </c>
      <c r="K11" s="64">
        <v>67321800</v>
      </c>
      <c r="L11" s="64">
        <v>64823482</v>
      </c>
      <c r="M11" s="64">
        <v>68530582</v>
      </c>
      <c r="N11" s="64">
        <v>48973597</v>
      </c>
      <c r="O11" s="63">
        <f>SUM(C11:N11)</f>
        <v>894421525</v>
      </c>
    </row>
    <row r="12" spans="1:17" ht="15.75" customHeight="1">
      <c r="A12" s="59" t="s">
        <v>50</v>
      </c>
      <c r="B12" s="60" t="s">
        <v>257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3">
        <f>SUM(C12:N12)</f>
        <v>0</v>
      </c>
    </row>
    <row r="13" spans="1:17" ht="15.75" customHeight="1">
      <c r="A13" s="59" t="s">
        <v>172</v>
      </c>
      <c r="B13" s="60" t="s">
        <v>274</v>
      </c>
      <c r="C13" s="64">
        <v>8923501</v>
      </c>
      <c r="D13" s="64"/>
      <c r="E13" s="64"/>
      <c r="F13" s="64"/>
      <c r="G13" s="64"/>
      <c r="H13" s="64">
        <v>7513002</v>
      </c>
      <c r="I13" s="64"/>
      <c r="J13" s="64"/>
      <c r="K13" s="64"/>
      <c r="L13" s="64"/>
      <c r="M13" s="64"/>
      <c r="N13" s="64"/>
      <c r="O13" s="63">
        <f>SUM(C13:N13)</f>
        <v>16436503</v>
      </c>
    </row>
    <row r="14" spans="1:17" ht="15.75" customHeight="1">
      <c r="A14" s="59"/>
      <c r="B14" s="60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3"/>
      <c r="Q14" s="92"/>
    </row>
    <row r="15" spans="1:17">
      <c r="A15" s="156" t="s">
        <v>201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</row>
    <row r="16" spans="1:17" ht="20.100000000000001" customHeight="1">
      <c r="A16" s="61" t="s">
        <v>20</v>
      </c>
      <c r="B16" s="57" t="s">
        <v>110</v>
      </c>
      <c r="C16" s="63">
        <f>C17+C18+C19+C20</f>
        <v>89874584</v>
      </c>
      <c r="D16" s="63">
        <f t="shared" ref="D16:N16" si="1">D17+D18+D19+D20</f>
        <v>91874584</v>
      </c>
      <c r="E16" s="63">
        <f t="shared" si="1"/>
        <v>90874584</v>
      </c>
      <c r="F16" s="63">
        <f t="shared" si="1"/>
        <v>89498866</v>
      </c>
      <c r="G16" s="63">
        <f t="shared" si="1"/>
        <v>84795316</v>
      </c>
      <c r="H16" s="63">
        <f t="shared" si="1"/>
        <v>89157316</v>
      </c>
      <c r="I16" s="63">
        <f t="shared" si="1"/>
        <v>89295316</v>
      </c>
      <c r="J16" s="63">
        <f t="shared" si="1"/>
        <v>92018756</v>
      </c>
      <c r="K16" s="63">
        <f t="shared" si="1"/>
        <v>86595316</v>
      </c>
      <c r="L16" s="63">
        <f t="shared" si="1"/>
        <v>95253136</v>
      </c>
      <c r="M16" s="63">
        <f t="shared" si="1"/>
        <v>99157316</v>
      </c>
      <c r="N16" s="63">
        <f t="shared" si="1"/>
        <v>113902768</v>
      </c>
      <c r="O16" s="63">
        <f>SUM(C16:N16)</f>
        <v>1112297858</v>
      </c>
    </row>
    <row r="17" spans="1:17" ht="15.75" customHeight="1">
      <c r="A17" s="62" t="s">
        <v>59</v>
      </c>
      <c r="B17" s="58" t="s">
        <v>202</v>
      </c>
      <c r="C17" s="64">
        <v>54874584</v>
      </c>
      <c r="D17" s="64">
        <v>56874584</v>
      </c>
      <c r="E17" s="64">
        <v>57374584</v>
      </c>
      <c r="F17" s="64">
        <v>57374584</v>
      </c>
      <c r="G17" s="64">
        <v>57795316</v>
      </c>
      <c r="H17" s="64">
        <v>60476316</v>
      </c>
      <c r="I17" s="64">
        <v>57795316</v>
      </c>
      <c r="J17" s="64">
        <v>57795316</v>
      </c>
      <c r="K17" s="64">
        <v>57795316</v>
      </c>
      <c r="L17" s="64">
        <v>57795316</v>
      </c>
      <c r="M17" s="64">
        <v>60476316</v>
      </c>
      <c r="N17" s="64">
        <v>63497272</v>
      </c>
      <c r="O17" s="63">
        <f>SUM(C17:N17)</f>
        <v>699924820</v>
      </c>
    </row>
    <row r="18" spans="1:17">
      <c r="A18" s="59" t="s">
        <v>77</v>
      </c>
      <c r="B18" s="60" t="s">
        <v>203</v>
      </c>
      <c r="C18" s="64">
        <v>35000000</v>
      </c>
      <c r="D18" s="64">
        <v>35000000</v>
      </c>
      <c r="E18" s="64">
        <v>33500000</v>
      </c>
      <c r="F18" s="64">
        <v>28967832</v>
      </c>
      <c r="G18" s="64">
        <v>27000000</v>
      </c>
      <c r="H18" s="64">
        <v>26000000</v>
      </c>
      <c r="I18" s="64">
        <v>27000000</v>
      </c>
      <c r="J18" s="64">
        <v>28000000</v>
      </c>
      <c r="K18" s="64">
        <v>26500000</v>
      </c>
      <c r="L18" s="64">
        <v>31457820</v>
      </c>
      <c r="M18" s="64">
        <v>33000000</v>
      </c>
      <c r="N18" s="64">
        <v>35150500</v>
      </c>
      <c r="O18" s="63">
        <f>SUM(C18:N18)</f>
        <v>366576152</v>
      </c>
    </row>
    <row r="19" spans="1:17">
      <c r="A19" s="59" t="s">
        <v>114</v>
      </c>
      <c r="B19" s="60" t="s">
        <v>204</v>
      </c>
      <c r="C19" s="64"/>
      <c r="D19" s="64"/>
      <c r="E19" s="64"/>
      <c r="F19" s="64">
        <v>300000</v>
      </c>
      <c r="G19" s="64"/>
      <c r="H19" s="64"/>
      <c r="I19" s="64">
        <v>4500000</v>
      </c>
      <c r="J19" s="64">
        <v>5000000</v>
      </c>
      <c r="K19" s="64">
        <v>2300000</v>
      </c>
      <c r="L19" s="64">
        <v>6000000</v>
      </c>
      <c r="M19" s="64">
        <v>3000000</v>
      </c>
      <c r="N19" s="64">
        <v>15254996</v>
      </c>
      <c r="O19" s="63">
        <f>SUM(C19:N19)</f>
        <v>36354996</v>
      </c>
    </row>
    <row r="20" spans="1:17">
      <c r="A20" s="59" t="s">
        <v>115</v>
      </c>
      <c r="B20" s="60" t="s">
        <v>205</v>
      </c>
      <c r="C20" s="65"/>
      <c r="D20" s="64"/>
      <c r="E20" s="64"/>
      <c r="F20" s="64">
        <v>2856450</v>
      </c>
      <c r="G20" s="64"/>
      <c r="H20" s="64">
        <v>2681000</v>
      </c>
      <c r="I20" s="64"/>
      <c r="J20" s="64">
        <v>1223440</v>
      </c>
      <c r="K20" s="64"/>
      <c r="L20" s="64"/>
      <c r="M20" s="64">
        <v>2681000</v>
      </c>
      <c r="N20" s="64"/>
      <c r="O20" s="63">
        <f>SUM(C20:N20)</f>
        <v>9441890</v>
      </c>
    </row>
    <row r="21" spans="1:17">
      <c r="A21" s="59" t="s">
        <v>116</v>
      </c>
      <c r="B21" s="60" t="s">
        <v>206</v>
      </c>
      <c r="C21" s="64">
        <f>C8-C16</f>
        <v>29702030</v>
      </c>
      <c r="D21" s="64">
        <f>C21+D8-D16</f>
        <v>19035868</v>
      </c>
      <c r="E21" s="64">
        <f t="shared" ref="E21:N21" si="2">D21+E8-E16</f>
        <v>78589757</v>
      </c>
      <c r="F21" s="64">
        <f t="shared" si="2"/>
        <v>70481435</v>
      </c>
      <c r="G21" s="64">
        <f t="shared" si="2"/>
        <v>66962649</v>
      </c>
      <c r="H21" s="64">
        <f t="shared" si="2"/>
        <v>74912296</v>
      </c>
      <c r="I21" s="64">
        <f t="shared" si="2"/>
        <v>87716910</v>
      </c>
      <c r="J21" s="64">
        <f t="shared" si="2"/>
        <v>78672064</v>
      </c>
      <c r="K21" s="64">
        <f t="shared" si="2"/>
        <v>75625600</v>
      </c>
      <c r="L21" s="64">
        <f t="shared" si="2"/>
        <v>61422998</v>
      </c>
      <c r="M21" s="64">
        <f t="shared" si="2"/>
        <v>48702117</v>
      </c>
      <c r="N21" s="64">
        <f t="shared" si="2"/>
        <v>0</v>
      </c>
      <c r="O21" s="63"/>
      <c r="Q21" s="92"/>
    </row>
    <row r="22" spans="1:17">
      <c r="A22" s="41"/>
    </row>
    <row r="23" spans="1:17">
      <c r="A23" s="41"/>
    </row>
  </sheetData>
  <mergeCells count="3">
    <mergeCell ref="A15:O15"/>
    <mergeCell ref="A1:O1"/>
    <mergeCell ref="A3:O3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workbookViewId="0">
      <selection activeCell="G24" sqref="G24"/>
    </sheetView>
  </sheetViews>
  <sheetFormatPr defaultColWidth="9.109375" defaultRowHeight="14.4"/>
  <cols>
    <col min="1" max="1" width="9.109375" style="78"/>
    <col min="2" max="2" width="32.6640625" style="68" customWidth="1"/>
    <col min="3" max="3" width="18.109375" style="68" customWidth="1"/>
    <col min="4" max="5" width="19.44140625" style="68" customWidth="1"/>
    <col min="6" max="6" width="17.5546875" style="68" customWidth="1"/>
    <col min="7" max="7" width="24.5546875" style="68" customWidth="1"/>
    <col min="8" max="8" width="25.44140625" style="68" customWidth="1"/>
    <col min="9" max="9" width="14.6640625" style="68" customWidth="1"/>
    <col min="10" max="10" width="16" style="68" customWidth="1"/>
    <col min="11" max="11" width="12.109375" style="68" customWidth="1"/>
    <col min="12" max="12" width="10.33203125" style="68" customWidth="1"/>
    <col min="13" max="16384" width="9.109375" style="68"/>
  </cols>
  <sheetData>
    <row r="1" spans="1:8">
      <c r="A1" s="181" t="s">
        <v>345</v>
      </c>
      <c r="B1" s="181"/>
      <c r="C1" s="181"/>
      <c r="D1" s="181"/>
      <c r="E1" s="181"/>
      <c r="F1" s="181"/>
      <c r="G1" s="181"/>
      <c r="H1" s="181"/>
    </row>
    <row r="2" spans="1:8">
      <c r="A2" s="71"/>
    </row>
    <row r="3" spans="1:8">
      <c r="A3" s="148" t="s">
        <v>303</v>
      </c>
      <c r="B3" s="148"/>
      <c r="C3" s="148"/>
      <c r="D3" s="148"/>
      <c r="E3" s="148"/>
      <c r="F3" s="148"/>
      <c r="G3" s="148"/>
      <c r="H3" s="148"/>
    </row>
    <row r="4" spans="1:8">
      <c r="A4" s="72"/>
    </row>
    <row r="5" spans="1:8" ht="39" customHeight="1">
      <c r="A5" s="180" t="s">
        <v>43</v>
      </c>
      <c r="B5" s="161" t="s">
        <v>184</v>
      </c>
      <c r="C5" s="143" t="s">
        <v>207</v>
      </c>
      <c r="D5" s="143" t="s">
        <v>208</v>
      </c>
      <c r="E5" s="177" t="s">
        <v>222</v>
      </c>
      <c r="F5" s="143" t="s">
        <v>209</v>
      </c>
      <c r="G5" s="177" t="s">
        <v>223</v>
      </c>
      <c r="H5" s="143" t="s">
        <v>210</v>
      </c>
    </row>
    <row r="6" spans="1:8">
      <c r="A6" s="180"/>
      <c r="B6" s="161"/>
      <c r="C6" s="143"/>
      <c r="D6" s="143"/>
      <c r="E6" s="178"/>
      <c r="F6" s="143"/>
      <c r="G6" s="178"/>
      <c r="H6" s="143"/>
    </row>
    <row r="7" spans="1:8" ht="4.5" customHeight="1">
      <c r="A7" s="180"/>
      <c r="B7" s="161"/>
      <c r="C7" s="143"/>
      <c r="D7" s="143"/>
      <c r="E7" s="179"/>
      <c r="F7" s="143"/>
      <c r="G7" s="178"/>
      <c r="H7" s="143"/>
    </row>
    <row r="8" spans="1:8" ht="15" hidden="1" customHeight="1" thickBot="1">
      <c r="A8" s="180"/>
      <c r="B8" s="161"/>
      <c r="C8" s="143"/>
      <c r="D8" s="143"/>
      <c r="E8" s="45"/>
      <c r="F8" s="143"/>
      <c r="G8" s="178"/>
      <c r="H8" s="143"/>
    </row>
    <row r="9" spans="1:8" ht="15" hidden="1" customHeight="1">
      <c r="A9" s="180"/>
      <c r="B9" s="161"/>
      <c r="C9" s="143"/>
      <c r="D9" s="143"/>
      <c r="E9" s="45"/>
      <c r="F9" s="143"/>
      <c r="G9" s="178"/>
      <c r="H9" s="143"/>
    </row>
    <row r="10" spans="1:8" ht="15" hidden="1" customHeight="1">
      <c r="A10" s="180"/>
      <c r="B10" s="161"/>
      <c r="C10" s="143"/>
      <c r="D10" s="143"/>
      <c r="E10" s="45"/>
      <c r="F10" s="143"/>
      <c r="G10" s="179"/>
      <c r="H10" s="143"/>
    </row>
    <row r="11" spans="1:8">
      <c r="A11" s="180"/>
      <c r="B11" s="161" t="s">
        <v>0</v>
      </c>
      <c r="C11" s="161" t="s">
        <v>1</v>
      </c>
      <c r="D11" s="161" t="s">
        <v>2</v>
      </c>
      <c r="E11" s="169" t="s">
        <v>3</v>
      </c>
      <c r="F11" s="143" t="s">
        <v>4</v>
      </c>
      <c r="G11" s="161" t="s">
        <v>175</v>
      </c>
      <c r="H11" s="143" t="s">
        <v>176</v>
      </c>
    </row>
    <row r="12" spans="1:8" ht="11.25" customHeight="1">
      <c r="A12" s="180"/>
      <c r="B12" s="161"/>
      <c r="C12" s="161"/>
      <c r="D12" s="161"/>
      <c r="E12" s="170"/>
      <c r="F12" s="143"/>
      <c r="G12" s="161"/>
      <c r="H12" s="143"/>
    </row>
    <row r="13" spans="1:8" ht="15" hidden="1" customHeight="1">
      <c r="A13" s="180"/>
      <c r="B13" s="161"/>
      <c r="C13" s="161"/>
      <c r="D13" s="161"/>
      <c r="E13" s="79"/>
      <c r="F13" s="143"/>
      <c r="G13" s="161"/>
      <c r="H13" s="143"/>
    </row>
    <row r="14" spans="1:8" ht="28.5" customHeight="1">
      <c r="A14" s="166" t="s">
        <v>211</v>
      </c>
      <c r="B14" s="172" t="s">
        <v>212</v>
      </c>
      <c r="C14" s="173">
        <f>C18+C24</f>
        <v>210146049</v>
      </c>
      <c r="D14" s="174">
        <f>D18+D24</f>
        <v>36761489</v>
      </c>
      <c r="E14" s="80">
        <f>E18+E24</f>
        <v>857482895</v>
      </c>
      <c r="F14" s="171">
        <f>F18+F24</f>
        <v>0</v>
      </c>
      <c r="G14" s="173">
        <f>G18+G24</f>
        <v>16436503</v>
      </c>
      <c r="H14" s="171">
        <f>SUM(C14:G14)</f>
        <v>1120826936</v>
      </c>
    </row>
    <row r="15" spans="1:8" ht="4.5" hidden="1" customHeight="1">
      <c r="A15" s="167"/>
      <c r="B15" s="172"/>
      <c r="C15" s="173"/>
      <c r="D15" s="175"/>
      <c r="E15" s="80"/>
      <c r="F15" s="171"/>
      <c r="G15" s="173"/>
      <c r="H15" s="171"/>
    </row>
    <row r="16" spans="1:8" ht="15" hidden="1" customHeight="1">
      <c r="A16" s="167"/>
      <c r="B16" s="172"/>
      <c r="C16" s="173"/>
      <c r="D16" s="175"/>
      <c r="E16" s="80"/>
      <c r="F16" s="171"/>
      <c r="G16" s="173"/>
      <c r="H16" s="171"/>
    </row>
    <row r="17" spans="1:13" ht="15" hidden="1" customHeight="1">
      <c r="A17" s="168"/>
      <c r="B17" s="172"/>
      <c r="C17" s="173"/>
      <c r="D17" s="176"/>
      <c r="E17" s="80">
        <f>SUM(E14:E16)</f>
        <v>857482895</v>
      </c>
      <c r="F17" s="171"/>
      <c r="G17" s="173"/>
      <c r="H17" s="171"/>
    </row>
    <row r="18" spans="1:13">
      <c r="A18" s="73" t="s">
        <v>7</v>
      </c>
      <c r="B18" s="69" t="s">
        <v>213</v>
      </c>
      <c r="C18" s="80">
        <f>C19+C20+C21+C22+C23</f>
        <v>95302465</v>
      </c>
      <c r="D18" s="80">
        <f>D19+D20+D21+D22+D23</f>
        <v>28555514</v>
      </c>
      <c r="E18" s="80">
        <f>E19+E20+E21+E22+E23</f>
        <v>582683614</v>
      </c>
      <c r="F18" s="80">
        <f>F19+F20+F21+F22+F23</f>
        <v>0</v>
      </c>
      <c r="G18" s="80">
        <f>G19+G20+G21+G22+G23</f>
        <v>15407007</v>
      </c>
      <c r="H18" s="80">
        <f>SUM(C18:G18)</f>
        <v>721948600</v>
      </c>
    </row>
    <row r="19" spans="1:13">
      <c r="A19" s="74" t="s">
        <v>44</v>
      </c>
      <c r="B19" s="40" t="s">
        <v>214</v>
      </c>
      <c r="C19" s="83">
        <v>1414316</v>
      </c>
      <c r="D19" s="83"/>
      <c r="E19" s="98">
        <v>130249680</v>
      </c>
      <c r="F19" s="99"/>
      <c r="G19" s="83">
        <v>3008755</v>
      </c>
      <c r="H19" s="83">
        <f t="shared" ref="H19:H24" si="0">SUM(C19:G19)</f>
        <v>134672751</v>
      </c>
      <c r="I19" s="92"/>
      <c r="J19" s="101"/>
    </row>
    <row r="20" spans="1:13">
      <c r="A20" s="74" t="s">
        <v>45</v>
      </c>
      <c r="B20" s="40" t="s">
        <v>215</v>
      </c>
      <c r="C20" s="83">
        <v>72275</v>
      </c>
      <c r="D20" s="83"/>
      <c r="E20" s="98">
        <v>17943068</v>
      </c>
      <c r="F20" s="99"/>
      <c r="G20" s="83"/>
      <c r="H20" s="83">
        <f t="shared" si="0"/>
        <v>18015343</v>
      </c>
      <c r="I20" s="92"/>
    </row>
    <row r="21" spans="1:13">
      <c r="A21" s="96" t="s">
        <v>50</v>
      </c>
      <c r="B21" s="40" t="s">
        <v>255</v>
      </c>
      <c r="C21" s="83">
        <v>373399</v>
      </c>
      <c r="D21" s="83">
        <v>200000</v>
      </c>
      <c r="E21" s="98">
        <v>38493615</v>
      </c>
      <c r="F21" s="99"/>
      <c r="G21" s="83"/>
      <c r="H21" s="100">
        <f t="shared" si="0"/>
        <v>39067014</v>
      </c>
      <c r="I21" s="92"/>
      <c r="J21" s="101"/>
    </row>
    <row r="22" spans="1:13">
      <c r="A22" s="74" t="s">
        <v>172</v>
      </c>
      <c r="B22" s="40" t="s">
        <v>216</v>
      </c>
      <c r="C22" s="83">
        <f>15191386+71386100+6864988</f>
        <v>93442474</v>
      </c>
      <c r="D22" s="83">
        <f>2265414+17944700+1188400</f>
        <v>21398514</v>
      </c>
      <c r="E22" s="98">
        <f>75265971+275185191+45546089</f>
        <v>395997251</v>
      </c>
      <c r="F22" s="99"/>
      <c r="G22" s="83">
        <f>6027150+5534534</f>
        <v>11561684</v>
      </c>
      <c r="H22" s="83">
        <f t="shared" si="0"/>
        <v>522399923</v>
      </c>
      <c r="I22" s="92"/>
    </row>
    <row r="23" spans="1:13">
      <c r="A23" s="74" t="s">
        <v>221</v>
      </c>
      <c r="B23" s="40" t="s">
        <v>217</v>
      </c>
      <c r="C23" s="83">
        <v>1</v>
      </c>
      <c r="D23" s="83">
        <v>6957000</v>
      </c>
      <c r="E23" s="98"/>
      <c r="F23" s="99"/>
      <c r="G23" s="83">
        <v>836568</v>
      </c>
      <c r="H23" s="83">
        <f t="shared" si="0"/>
        <v>7793569</v>
      </c>
      <c r="I23" s="92"/>
    </row>
    <row r="24" spans="1:13">
      <c r="A24" s="73" t="s">
        <v>20</v>
      </c>
      <c r="B24" s="32" t="s">
        <v>218</v>
      </c>
      <c r="C24" s="80">
        <f>C25+C27+C28</f>
        <v>114843584</v>
      </c>
      <c r="D24" s="80">
        <f>D25+D27+D28</f>
        <v>8205975</v>
      </c>
      <c r="E24" s="80">
        <f>E25+E27+E28</f>
        <v>274799281</v>
      </c>
      <c r="F24" s="80">
        <f>F25+F27+F28</f>
        <v>0</v>
      </c>
      <c r="G24" s="80">
        <f>G25+G27+G28</f>
        <v>1029496</v>
      </c>
      <c r="H24" s="80">
        <f t="shared" si="0"/>
        <v>398878336</v>
      </c>
    </row>
    <row r="25" spans="1:13">
      <c r="A25" s="162" t="s">
        <v>59</v>
      </c>
      <c r="B25" s="163" t="s">
        <v>219</v>
      </c>
      <c r="C25" s="158">
        <f>36185186+78658398</f>
        <v>114843584</v>
      </c>
      <c r="D25" s="158">
        <v>1734586</v>
      </c>
      <c r="E25" s="159">
        <f>86925818+187873463</f>
        <v>274799281</v>
      </c>
      <c r="F25" s="164"/>
      <c r="G25" s="158">
        <v>649284</v>
      </c>
      <c r="H25" s="159">
        <f>SUM(C25:G25)</f>
        <v>392026735</v>
      </c>
    </row>
    <row r="26" spans="1:13">
      <c r="A26" s="162"/>
      <c r="B26" s="163"/>
      <c r="C26" s="158"/>
      <c r="D26" s="158"/>
      <c r="E26" s="160"/>
      <c r="F26" s="165"/>
      <c r="G26" s="158"/>
      <c r="H26" s="160"/>
    </row>
    <row r="27" spans="1:13" ht="43.2">
      <c r="A27" s="74" t="s">
        <v>77</v>
      </c>
      <c r="B27" s="44" t="s">
        <v>220</v>
      </c>
      <c r="C27" s="83"/>
      <c r="D27" s="83"/>
      <c r="E27" s="98"/>
      <c r="F27" s="99"/>
      <c r="G27" s="83"/>
      <c r="H27" s="83">
        <f>C27+D27+E27+F27+G27</f>
        <v>0</v>
      </c>
    </row>
    <row r="28" spans="1:13">
      <c r="A28" s="74" t="s">
        <v>114</v>
      </c>
      <c r="B28" s="40" t="s">
        <v>351</v>
      </c>
      <c r="C28" s="83"/>
      <c r="D28" s="83">
        <f>1306546+2476911+2687932</f>
        <v>6471389</v>
      </c>
      <c r="E28" s="98"/>
      <c r="F28" s="99"/>
      <c r="G28" s="83">
        <f>106500+273712</f>
        <v>380212</v>
      </c>
      <c r="H28" s="83">
        <f>C28+D28+E28+F28+G28</f>
        <v>6851601</v>
      </c>
    </row>
    <row r="29" spans="1:13">
      <c r="A29" s="76"/>
      <c r="B29" s="70"/>
      <c r="C29" s="70"/>
      <c r="D29" s="70"/>
      <c r="E29" s="70"/>
      <c r="F29" s="70"/>
      <c r="G29" s="70"/>
      <c r="H29" s="70"/>
    </row>
    <row r="30" spans="1:13">
      <c r="A30" s="77"/>
    </row>
    <row r="31" spans="1:13">
      <c r="B3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>
      <c r="B32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  <row r="33" spans="2:13">
      <c r="B33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2:13"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</row>
    <row r="35" spans="2:13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</row>
    <row r="36" spans="2:13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</row>
    <row r="37" spans="2:13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</row>
    <row r="38" spans="2:13">
      <c r="B38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</row>
    <row r="39" spans="2:13">
      <c r="B39"/>
      <c r="H39" s="101"/>
    </row>
    <row r="40" spans="2:13">
      <c r="B40"/>
      <c r="C40" s="101"/>
      <c r="D40" s="101"/>
      <c r="E40" s="101"/>
      <c r="F40" s="101"/>
      <c r="G40" s="101"/>
      <c r="H40" s="101"/>
      <c r="I40" s="101"/>
    </row>
    <row r="41" spans="2:13">
      <c r="C41" s="101"/>
      <c r="D41" s="101"/>
      <c r="E41" s="101"/>
      <c r="F41" s="101"/>
      <c r="G41" s="101"/>
      <c r="H41" s="101"/>
      <c r="I41" s="101"/>
    </row>
    <row r="42" spans="2:13">
      <c r="C42" s="101"/>
      <c r="D42" s="101"/>
      <c r="E42" s="101"/>
      <c r="F42" s="101"/>
      <c r="G42" s="101"/>
      <c r="H42" s="101"/>
      <c r="I42" s="101"/>
    </row>
    <row r="43" spans="2:13">
      <c r="C43" s="101"/>
      <c r="D43" s="101"/>
      <c r="E43" s="101"/>
      <c r="F43" s="101"/>
      <c r="G43" s="101"/>
      <c r="H43" s="101"/>
      <c r="I43" s="101"/>
    </row>
  </sheetData>
  <mergeCells count="32">
    <mergeCell ref="A1:H1"/>
    <mergeCell ref="A3:H3"/>
    <mergeCell ref="H5:H10"/>
    <mergeCell ref="C5:C10"/>
    <mergeCell ref="D5:D10"/>
    <mergeCell ref="G5:G10"/>
    <mergeCell ref="E5:E7"/>
    <mergeCell ref="A5:A13"/>
    <mergeCell ref="B5:B10"/>
    <mergeCell ref="B11:B13"/>
    <mergeCell ref="C11:C13"/>
    <mergeCell ref="D14:D17"/>
    <mergeCell ref="F14:F17"/>
    <mergeCell ref="G14:G17"/>
    <mergeCell ref="F5:F10"/>
    <mergeCell ref="F11:F13"/>
    <mergeCell ref="G25:G26"/>
    <mergeCell ref="H25:H26"/>
    <mergeCell ref="H11:H13"/>
    <mergeCell ref="G11:G13"/>
    <mergeCell ref="A25:A26"/>
    <mergeCell ref="B25:B26"/>
    <mergeCell ref="C25:C26"/>
    <mergeCell ref="D25:D26"/>
    <mergeCell ref="E25:E26"/>
    <mergeCell ref="F25:F26"/>
    <mergeCell ref="A14:A17"/>
    <mergeCell ref="D11:D13"/>
    <mergeCell ref="E11:E12"/>
    <mergeCell ref="H14:H17"/>
    <mergeCell ref="B14:B17"/>
    <mergeCell ref="C14:C17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topLeftCell="A4" workbookViewId="0">
      <selection activeCell="M23" sqref="M23"/>
    </sheetView>
  </sheetViews>
  <sheetFormatPr defaultColWidth="9.109375" defaultRowHeight="14.4"/>
  <cols>
    <col min="1" max="1" width="9.109375" style="78"/>
    <col min="2" max="2" width="35.33203125" style="68" customWidth="1"/>
    <col min="3" max="13" width="12.109375" style="68" customWidth="1"/>
    <col min="14" max="14" width="9.109375" style="68"/>
    <col min="15" max="15" width="21" style="68" customWidth="1"/>
    <col min="16" max="16384" width="9.109375" style="68"/>
  </cols>
  <sheetData>
    <row r="1" spans="1:13">
      <c r="A1" s="181" t="s">
        <v>346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>
      <c r="A2" s="71"/>
    </row>
    <row r="3" spans="1:13">
      <c r="A3" s="148" t="s">
        <v>304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>
      <c r="A4" s="72"/>
    </row>
    <row r="5" spans="1:13" ht="39" customHeight="1">
      <c r="A5" s="182" t="s">
        <v>43</v>
      </c>
      <c r="B5" s="143" t="s">
        <v>224</v>
      </c>
      <c r="C5" s="143" t="s">
        <v>225</v>
      </c>
      <c r="D5" s="143" t="s">
        <v>226</v>
      </c>
      <c r="E5" s="143" t="s">
        <v>227</v>
      </c>
      <c r="F5" s="143" t="s">
        <v>228</v>
      </c>
      <c r="G5" s="143" t="s">
        <v>229</v>
      </c>
      <c r="H5" s="143" t="s">
        <v>253</v>
      </c>
      <c r="I5" s="143"/>
      <c r="J5" s="143"/>
      <c r="K5" s="143" t="s">
        <v>230</v>
      </c>
      <c r="L5" s="143"/>
      <c r="M5" s="143"/>
    </row>
    <row r="6" spans="1:13" ht="3.75" customHeight="1">
      <c r="A6" s="182"/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</row>
    <row r="7" spans="1:13" hidden="1">
      <c r="A7" s="182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13" hidden="1">
      <c r="A8" s="182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</row>
    <row r="9" spans="1:13" hidden="1">
      <c r="A9" s="182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</row>
    <row r="10" spans="1:13" hidden="1">
      <c r="A10" s="18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13" hidden="1">
      <c r="A11" s="182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</row>
    <row r="12" spans="1:13" hidden="1">
      <c r="A12" s="182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idden="1">
      <c r="A13" s="18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 hidden="1">
      <c r="A14" s="182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43.2">
      <c r="A15" s="182"/>
      <c r="B15" s="143"/>
      <c r="C15" s="67" t="s">
        <v>231</v>
      </c>
      <c r="D15" s="67" t="s">
        <v>231</v>
      </c>
      <c r="E15" s="67" t="s">
        <v>231</v>
      </c>
      <c r="F15" s="67" t="s">
        <v>231</v>
      </c>
      <c r="G15" s="67" t="s">
        <v>231</v>
      </c>
      <c r="H15" s="67" t="s">
        <v>232</v>
      </c>
      <c r="I15" s="67" t="s">
        <v>233</v>
      </c>
      <c r="J15" s="67" t="s">
        <v>234</v>
      </c>
      <c r="K15" s="67" t="s">
        <v>231</v>
      </c>
      <c r="L15" s="67" t="s">
        <v>235</v>
      </c>
      <c r="M15" s="67" t="s">
        <v>236</v>
      </c>
    </row>
    <row r="16" spans="1:13">
      <c r="A16" s="73"/>
      <c r="B16" s="67" t="s">
        <v>0</v>
      </c>
      <c r="C16" s="67" t="s">
        <v>237</v>
      </c>
      <c r="D16" s="67" t="s">
        <v>238</v>
      </c>
      <c r="E16" s="67" t="s">
        <v>239</v>
      </c>
      <c r="F16" s="67" t="s">
        <v>240</v>
      </c>
      <c r="G16" s="67" t="s">
        <v>241</v>
      </c>
      <c r="H16" s="67" t="s">
        <v>242</v>
      </c>
      <c r="I16" s="67" t="s">
        <v>243</v>
      </c>
      <c r="J16" s="67" t="s">
        <v>244</v>
      </c>
      <c r="K16" s="79" t="s">
        <v>245</v>
      </c>
      <c r="L16" s="79" t="s">
        <v>246</v>
      </c>
      <c r="M16" s="79" t="s">
        <v>247</v>
      </c>
    </row>
    <row r="17" spans="1:15" ht="30" customHeight="1">
      <c r="A17" s="73" t="s">
        <v>211</v>
      </c>
      <c r="B17" s="66" t="s">
        <v>248</v>
      </c>
      <c r="C17" s="80">
        <f>C18+C24</f>
        <v>616003180</v>
      </c>
      <c r="D17" s="80">
        <f t="shared" ref="D17:M17" si="0">D18+D24</f>
        <v>80863845</v>
      </c>
      <c r="E17" s="80">
        <f t="shared" si="0"/>
        <v>347448600</v>
      </c>
      <c r="F17" s="80">
        <f t="shared" si="0"/>
        <v>9441890</v>
      </c>
      <c r="G17" s="80">
        <f t="shared" si="0"/>
        <v>0</v>
      </c>
      <c r="H17" s="80">
        <f t="shared" si="0"/>
        <v>22300742</v>
      </c>
      <c r="I17" s="80">
        <f t="shared" si="0"/>
        <v>13868357</v>
      </c>
      <c r="J17" s="80">
        <f t="shared" si="0"/>
        <v>0</v>
      </c>
      <c r="K17" s="80">
        <f t="shared" si="0"/>
        <v>1053757515</v>
      </c>
      <c r="L17" s="80">
        <f t="shared" si="0"/>
        <v>36169099</v>
      </c>
      <c r="M17" s="80">
        <f t="shared" si="0"/>
        <v>1089926614</v>
      </c>
    </row>
    <row r="18" spans="1:15" ht="24.9" customHeight="1">
      <c r="A18" s="73" t="s">
        <v>7</v>
      </c>
      <c r="B18" s="81" t="s">
        <v>254</v>
      </c>
      <c r="C18" s="80">
        <f t="shared" ref="C18:M18" si="1">C19+C20+C21+C22+C23</f>
        <v>432571715</v>
      </c>
      <c r="D18" s="80">
        <f t="shared" si="1"/>
        <v>56493004</v>
      </c>
      <c r="E18" s="80">
        <f t="shared" si="1"/>
        <v>182678386</v>
      </c>
      <c r="F18" s="80">
        <f t="shared" si="1"/>
        <v>9441890</v>
      </c>
      <c r="G18" s="80">
        <f t="shared" si="1"/>
        <v>0</v>
      </c>
      <c r="H18" s="80">
        <f t="shared" si="1"/>
        <v>12843098</v>
      </c>
      <c r="I18" s="80">
        <f t="shared" si="1"/>
        <v>0</v>
      </c>
      <c r="J18" s="80">
        <f t="shared" si="1"/>
        <v>0</v>
      </c>
      <c r="K18" s="80">
        <f t="shared" si="1"/>
        <v>681184995</v>
      </c>
      <c r="L18" s="80">
        <f t="shared" si="1"/>
        <v>12843098</v>
      </c>
      <c r="M18" s="80">
        <f t="shared" si="1"/>
        <v>694028093</v>
      </c>
    </row>
    <row r="19" spans="1:15" ht="24.9" customHeight="1">
      <c r="A19" s="75" t="s">
        <v>44</v>
      </c>
      <c r="B19" s="82" t="s">
        <v>249</v>
      </c>
      <c r="C19" s="83">
        <v>94091180</v>
      </c>
      <c r="D19" s="83">
        <v>12028393</v>
      </c>
      <c r="E19" s="83">
        <v>12521957</v>
      </c>
      <c r="F19" s="83">
        <v>3279890</v>
      </c>
      <c r="G19" s="83"/>
      <c r="H19" s="83">
        <v>10761432</v>
      </c>
      <c r="I19" s="83"/>
      <c r="J19" s="83"/>
      <c r="K19" s="83">
        <f>C19+D19+E19+F19+G19</f>
        <v>121921420</v>
      </c>
      <c r="L19" s="124">
        <f>H19+I19+J19</f>
        <v>10761432</v>
      </c>
      <c r="M19" s="80">
        <f>K19+L19</f>
        <v>132682852</v>
      </c>
      <c r="O19" s="101"/>
    </row>
    <row r="20" spans="1:15" ht="24.9" customHeight="1">
      <c r="A20" s="75" t="s">
        <v>45</v>
      </c>
      <c r="B20" s="82" t="s">
        <v>215</v>
      </c>
      <c r="C20" s="83"/>
      <c r="D20" s="83"/>
      <c r="E20" s="83">
        <v>18015343</v>
      </c>
      <c r="F20" s="83"/>
      <c r="G20" s="83"/>
      <c r="H20" s="83"/>
      <c r="I20" s="83"/>
      <c r="J20" s="83"/>
      <c r="K20" s="130">
        <f>C20+D20+E20+F20+G20</f>
        <v>18015343</v>
      </c>
      <c r="L20" s="130">
        <f t="shared" ref="L20:L26" si="2">H20+I20+J20</f>
        <v>0</v>
      </c>
      <c r="M20" s="80">
        <f t="shared" ref="M20:M26" si="3">K20+L20</f>
        <v>18015343</v>
      </c>
    </row>
    <row r="21" spans="1:15" ht="24.9" customHeight="1">
      <c r="A21" s="96" t="s">
        <v>50</v>
      </c>
      <c r="B21" s="82" t="s">
        <v>255</v>
      </c>
      <c r="C21" s="83">
        <v>30717550</v>
      </c>
      <c r="D21" s="83">
        <v>3485879</v>
      </c>
      <c r="E21" s="83">
        <v>3635146</v>
      </c>
      <c r="F21" s="83"/>
      <c r="G21" s="83"/>
      <c r="H21" s="83">
        <v>1083583</v>
      </c>
      <c r="I21" s="83"/>
      <c r="J21" s="83"/>
      <c r="K21" s="83">
        <f t="shared" ref="K21:K26" si="4">C21+D21+E21+F21+G21</f>
        <v>37838575</v>
      </c>
      <c r="L21" s="124">
        <f t="shared" si="2"/>
        <v>1083583</v>
      </c>
      <c r="M21" s="80">
        <f t="shared" si="3"/>
        <v>38922158</v>
      </c>
      <c r="O21" s="101"/>
    </row>
    <row r="22" spans="1:15" ht="24.9" customHeight="1">
      <c r="A22" s="75" t="s">
        <v>172</v>
      </c>
      <c r="B22" s="82" t="s">
        <v>216</v>
      </c>
      <c r="C22" s="83">
        <f>62144125+209154266+36464594</f>
        <v>307762985</v>
      </c>
      <c r="D22" s="83">
        <f>8226821+28015289+4736622</f>
        <v>40978732</v>
      </c>
      <c r="E22" s="113">
        <f>22272924+114882870+9770661</f>
        <v>146926455</v>
      </c>
      <c r="F22" s="83"/>
      <c r="G22" s="83"/>
      <c r="H22" s="83">
        <f>21480+976603</f>
        <v>998083</v>
      </c>
      <c r="I22" s="83"/>
      <c r="J22" s="83"/>
      <c r="K22" s="83">
        <f t="shared" si="4"/>
        <v>495668172</v>
      </c>
      <c r="L22" s="84">
        <f t="shared" si="2"/>
        <v>998083</v>
      </c>
      <c r="M22" s="80">
        <f t="shared" si="3"/>
        <v>496666255</v>
      </c>
    </row>
    <row r="23" spans="1:15" ht="24.9" customHeight="1">
      <c r="A23" s="75" t="s">
        <v>221</v>
      </c>
      <c r="B23" s="82" t="s">
        <v>250</v>
      </c>
      <c r="C23" s="83"/>
      <c r="D23" s="83"/>
      <c r="E23" s="83">
        <v>1579485</v>
      </c>
      <c r="F23" s="83">
        <v>6162000</v>
      </c>
      <c r="G23" s="83"/>
      <c r="H23" s="83"/>
      <c r="I23" s="83"/>
      <c r="J23" s="83"/>
      <c r="K23" s="139">
        <f t="shared" si="4"/>
        <v>7741485</v>
      </c>
      <c r="L23" s="84">
        <f t="shared" si="2"/>
        <v>0</v>
      </c>
      <c r="M23" s="80">
        <f t="shared" si="3"/>
        <v>7741485</v>
      </c>
    </row>
    <row r="24" spans="1:15" ht="24.9" customHeight="1">
      <c r="A24" s="73" t="s">
        <v>20</v>
      </c>
      <c r="B24" s="81" t="s">
        <v>251</v>
      </c>
      <c r="C24" s="80">
        <f>C25+C26</f>
        <v>183431465</v>
      </c>
      <c r="D24" s="80">
        <f t="shared" ref="D24:M24" si="5">D25+D26</f>
        <v>24370841</v>
      </c>
      <c r="E24" s="80">
        <f t="shared" si="5"/>
        <v>164770214</v>
      </c>
      <c r="F24" s="80">
        <f t="shared" si="5"/>
        <v>0</v>
      </c>
      <c r="G24" s="80">
        <f t="shared" si="5"/>
        <v>0</v>
      </c>
      <c r="H24" s="80">
        <f t="shared" si="5"/>
        <v>9457644</v>
      </c>
      <c r="I24" s="80">
        <f t="shared" si="5"/>
        <v>13868357</v>
      </c>
      <c r="J24" s="80">
        <f t="shared" si="5"/>
        <v>0</v>
      </c>
      <c r="K24" s="80">
        <f t="shared" si="5"/>
        <v>372572520</v>
      </c>
      <c r="L24" s="80">
        <f t="shared" si="5"/>
        <v>23326001</v>
      </c>
      <c r="M24" s="80">
        <f t="shared" si="5"/>
        <v>395898521</v>
      </c>
    </row>
    <row r="25" spans="1:15" ht="27.75" customHeight="1">
      <c r="A25" s="75" t="s">
        <v>59</v>
      </c>
      <c r="B25" s="82" t="s">
        <v>252</v>
      </c>
      <c r="C25" s="83">
        <f>60828790+116429035</f>
        <v>177257825</v>
      </c>
      <c r="D25" s="83">
        <f>8180192+15732966</f>
        <v>23913158</v>
      </c>
      <c r="E25" s="83">
        <f>52762583+112000431</f>
        <v>164763014</v>
      </c>
      <c r="F25" s="83"/>
      <c r="G25" s="83"/>
      <c r="H25" s="83">
        <f>224309+9233335</f>
        <v>9457644</v>
      </c>
      <c r="I25" s="83">
        <f>3040228+10828129</f>
        <v>13868357</v>
      </c>
      <c r="J25" s="83"/>
      <c r="K25" s="83">
        <f>C25+D25+E25+F25+G25</f>
        <v>365933997</v>
      </c>
      <c r="L25" s="130">
        <f>H25+I25+J25</f>
        <v>23326001</v>
      </c>
      <c r="M25" s="80">
        <f t="shared" si="3"/>
        <v>389259998</v>
      </c>
    </row>
    <row r="26" spans="1:15" ht="24.9" customHeight="1">
      <c r="A26" s="85" t="s">
        <v>77</v>
      </c>
      <c r="B26" s="86" t="s">
        <v>351</v>
      </c>
      <c r="C26" s="87">
        <f>1226625+2493741+2453274</f>
        <v>6173640</v>
      </c>
      <c r="D26" s="87">
        <f>102519+162333+192831</f>
        <v>457683</v>
      </c>
      <c r="E26" s="87">
        <v>7200</v>
      </c>
      <c r="F26" s="87"/>
      <c r="G26" s="87"/>
      <c r="H26" s="87"/>
      <c r="I26" s="87"/>
      <c r="J26" s="87"/>
      <c r="K26" s="83">
        <f t="shared" si="4"/>
        <v>6638523</v>
      </c>
      <c r="L26" s="84">
        <f t="shared" si="2"/>
        <v>0</v>
      </c>
      <c r="M26" s="80">
        <f t="shared" si="3"/>
        <v>6638523</v>
      </c>
    </row>
    <row r="27" spans="1:15">
      <c r="A27" s="88"/>
      <c r="B27" s="89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1"/>
    </row>
  </sheetData>
  <mergeCells count="11">
    <mergeCell ref="F5:F14"/>
    <mergeCell ref="G5:G14"/>
    <mergeCell ref="A3:M3"/>
    <mergeCell ref="A1:M1"/>
    <mergeCell ref="B5:B15"/>
    <mergeCell ref="C5:C14"/>
    <mergeCell ref="E5:E14"/>
    <mergeCell ref="H5:J14"/>
    <mergeCell ref="K5:M14"/>
    <mergeCell ref="A5:A15"/>
    <mergeCell ref="D5:D1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28" workbookViewId="0">
      <selection activeCell="H41" sqref="H41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327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280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D7+D8+D13</f>
        <v>683562943</v>
      </c>
      <c r="E6" s="24">
        <f>E7+E8+E13</f>
        <v>864439895</v>
      </c>
      <c r="F6" s="24">
        <f>F7+F8+F13</f>
        <v>864439895</v>
      </c>
    </row>
    <row r="7" spans="1:6" ht="30" customHeight="1">
      <c r="A7" s="28" t="s">
        <v>44</v>
      </c>
      <c r="B7" s="30" t="s">
        <v>9</v>
      </c>
      <c r="C7" s="18"/>
      <c r="D7" s="6">
        <v>677865943</v>
      </c>
      <c r="E7" s="6">
        <v>854522895</v>
      </c>
      <c r="F7" s="6">
        <v>854522895</v>
      </c>
    </row>
    <row r="8" spans="1:6" ht="30" customHeight="1">
      <c r="A8" s="11" t="s">
        <v>45</v>
      </c>
      <c r="B8" s="115" t="s">
        <v>10</v>
      </c>
      <c r="C8" s="15"/>
      <c r="D8" s="116">
        <f>D9+D10+D11+D12</f>
        <v>5697000</v>
      </c>
      <c r="E8" s="116">
        <f>E9+E10+E11+E12</f>
        <v>5697000</v>
      </c>
      <c r="F8" s="116">
        <f>F9+F10+F11+F12</f>
        <v>5697000</v>
      </c>
    </row>
    <row r="9" spans="1:6" ht="30" customHeight="1">
      <c r="A9" s="12" t="s">
        <v>46</v>
      </c>
      <c r="B9" s="5" t="s">
        <v>11</v>
      </c>
      <c r="C9" s="18"/>
      <c r="D9" s="6">
        <v>953678</v>
      </c>
      <c r="E9" s="6">
        <v>953678</v>
      </c>
      <c r="F9" s="6">
        <v>953678</v>
      </c>
    </row>
    <row r="10" spans="1:6" ht="30" customHeight="1">
      <c r="A10" s="12" t="s">
        <v>47</v>
      </c>
      <c r="B10" s="5" t="s">
        <v>12</v>
      </c>
      <c r="C10" s="18"/>
      <c r="D10" s="6">
        <v>1273280</v>
      </c>
      <c r="E10" s="6">
        <v>1273280</v>
      </c>
      <c r="F10" s="6">
        <v>1273280</v>
      </c>
    </row>
    <row r="11" spans="1:6" ht="30" customHeight="1">
      <c r="A11" s="12" t="s">
        <v>48</v>
      </c>
      <c r="B11" s="5" t="s">
        <v>13</v>
      </c>
      <c r="C11" s="18"/>
      <c r="D11" s="6">
        <v>240413</v>
      </c>
      <c r="E11" s="6">
        <v>240413</v>
      </c>
      <c r="F11" s="6">
        <v>240413</v>
      </c>
    </row>
    <row r="12" spans="1:6" ht="30" customHeight="1">
      <c r="A12" s="12" t="s">
        <v>49</v>
      </c>
      <c r="B12" s="4" t="s">
        <v>14</v>
      </c>
      <c r="C12" s="18"/>
      <c r="D12" s="6">
        <v>3229629</v>
      </c>
      <c r="E12" s="6">
        <v>3229629</v>
      </c>
      <c r="F12" s="6">
        <v>3229629</v>
      </c>
    </row>
    <row r="13" spans="1:6" s="92" customFormat="1" ht="30" customHeight="1">
      <c r="A13" s="11" t="s">
        <v>50</v>
      </c>
      <c r="B13" s="2" t="s">
        <v>15</v>
      </c>
      <c r="C13" s="15"/>
      <c r="D13" s="117">
        <f>D14+D15+D16+D17+D18+D19+D20+D21</f>
        <v>0</v>
      </c>
      <c r="E13" s="123">
        <f>E14+E15+E16+E17+E18+E19+E20+E21</f>
        <v>4220000</v>
      </c>
      <c r="F13" s="123">
        <f>F14+F15+F16+F17+F18+F19+F20+F21</f>
        <v>4220000</v>
      </c>
    </row>
    <row r="14" spans="1:6" ht="45.75" customHeight="1">
      <c r="A14" s="12" t="s">
        <v>51</v>
      </c>
      <c r="B14" s="110" t="s">
        <v>258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270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276</v>
      </c>
      <c r="C18" s="20"/>
      <c r="D18" s="26"/>
      <c r="E18" s="26">
        <v>2960000</v>
      </c>
      <c r="F18" s="26">
        <v>2960000</v>
      </c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264</v>
      </c>
      <c r="C20" s="20"/>
      <c r="D20" s="26"/>
      <c r="E20" s="26">
        <v>1260000</v>
      </c>
      <c r="F20" s="26">
        <v>1260000</v>
      </c>
    </row>
    <row r="21" spans="1:6" ht="30" customHeight="1">
      <c r="A21" s="14" t="s">
        <v>58</v>
      </c>
      <c r="B21" s="7" t="s">
        <v>263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131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132</v>
      </c>
      <c r="D25" s="24">
        <f>D26+D27+D28+D29+D30+D31+D32+D33</f>
        <v>0</v>
      </c>
      <c r="E25" s="24">
        <f>E26+E27+E28+E29+E30+E31+E32+E33</f>
        <v>1</v>
      </c>
      <c r="F25" s="24">
        <f>F26+F27+F28+F29+F30+F31+F32+F33</f>
        <v>1</v>
      </c>
    </row>
    <row r="26" spans="1:6" ht="30" customHeight="1">
      <c r="A26" s="12" t="s">
        <v>60</v>
      </c>
      <c r="B26" s="39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129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/>
      <c r="E32" s="6">
        <v>1</v>
      </c>
      <c r="F32" s="6">
        <v>1</v>
      </c>
    </row>
    <row r="33" spans="1:6" ht="30" customHeight="1">
      <c r="A33" s="12" t="s">
        <v>67</v>
      </c>
      <c r="B33" s="126" t="s">
        <v>348</v>
      </c>
      <c r="C33" s="19"/>
      <c r="D33" s="6"/>
      <c r="E33" s="6"/>
      <c r="F33" s="6"/>
    </row>
    <row r="34" spans="1:6" ht="30" customHeight="1">
      <c r="A34" s="11" t="s">
        <v>30</v>
      </c>
      <c r="B34" s="1" t="s">
        <v>31</v>
      </c>
      <c r="C34" s="15" t="s">
        <v>133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134</v>
      </c>
      <c r="D37" s="24">
        <f>D38+D39</f>
        <v>0</v>
      </c>
      <c r="E37" s="24">
        <f>E38+E39</f>
        <v>836568</v>
      </c>
      <c r="F37" s="24">
        <f>F38+F39</f>
        <v>836568</v>
      </c>
    </row>
    <row r="38" spans="1:6" ht="30" customHeight="1">
      <c r="A38" s="12" t="s">
        <v>70</v>
      </c>
      <c r="B38" s="4" t="s">
        <v>34</v>
      </c>
      <c r="C38" s="19"/>
      <c r="D38" s="6"/>
      <c r="E38" s="6">
        <v>836568</v>
      </c>
      <c r="F38" s="6">
        <v>836568</v>
      </c>
    </row>
    <row r="39" spans="1:6" ht="30" customHeight="1">
      <c r="A39" s="12" t="s">
        <v>71</v>
      </c>
      <c r="B39" s="4" t="s">
        <v>35</v>
      </c>
      <c r="C39" s="19"/>
      <c r="D39" s="6"/>
      <c r="E39" s="6"/>
      <c r="F39" s="6"/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683562943</v>
      </c>
      <c r="E40" s="27">
        <f>E6+E22+E25+E34+E37</f>
        <v>865276464</v>
      </c>
      <c r="F40" s="27">
        <f>F6+F22+F25+F34+F37</f>
        <v>865276464</v>
      </c>
    </row>
    <row r="41" spans="1:6" ht="30" customHeight="1">
      <c r="A41" s="11" t="s">
        <v>38</v>
      </c>
      <c r="B41" s="111" t="s">
        <v>265</v>
      </c>
      <c r="C41" s="23"/>
      <c r="D41" s="24">
        <v>677865943</v>
      </c>
      <c r="E41" s="24">
        <v>857482895</v>
      </c>
      <c r="F41" s="24">
        <v>857482895</v>
      </c>
    </row>
    <row r="42" spans="1:6" ht="30" customHeight="1">
      <c r="A42" s="11" t="s">
        <v>40</v>
      </c>
      <c r="B42" s="1" t="s">
        <v>37</v>
      </c>
      <c r="C42" s="15"/>
      <c r="D42" s="24">
        <f>D40-D41</f>
        <v>5697000</v>
      </c>
      <c r="E42" s="24">
        <f>E40-E41</f>
        <v>7793569</v>
      </c>
      <c r="F42" s="24">
        <f>F40-F41</f>
        <v>7793569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25" zoomScale="95" zoomScaleNormal="95" workbookViewId="0">
      <selection activeCell="B31" sqref="B31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328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281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D7+D8</f>
        <v>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79</v>
      </c>
      <c r="C7" s="18"/>
      <c r="D7" s="6"/>
      <c r="E7" s="6"/>
      <c r="F7" s="6"/>
    </row>
    <row r="8" spans="1:6" ht="30" customHeight="1">
      <c r="A8" s="18" t="s">
        <v>45</v>
      </c>
      <c r="B8" s="5" t="s">
        <v>80</v>
      </c>
      <c r="C8" s="18"/>
      <c r="D8" s="6"/>
      <c r="E8" s="6"/>
      <c r="F8" s="6"/>
    </row>
    <row r="9" spans="1:6" ht="30" customHeight="1">
      <c r="A9" s="15" t="s">
        <v>20</v>
      </c>
      <c r="B9" s="1" t="s">
        <v>81</v>
      </c>
      <c r="C9" s="15" t="s">
        <v>137</v>
      </c>
      <c r="D9" s="24">
        <f>D10+D11+D12+D13+D14</f>
        <v>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59</v>
      </c>
      <c r="B10" s="5" t="s">
        <v>82</v>
      </c>
      <c r="C10" s="18"/>
      <c r="D10" s="6"/>
      <c r="E10" s="6"/>
      <c r="F10" s="6"/>
    </row>
    <row r="11" spans="1:6" ht="30" customHeight="1">
      <c r="A11" s="18" t="s">
        <v>77</v>
      </c>
      <c r="B11" s="5" t="s">
        <v>83</v>
      </c>
      <c r="C11" s="18"/>
      <c r="D11" s="6"/>
      <c r="E11" s="6"/>
      <c r="F11" s="6"/>
    </row>
    <row r="12" spans="1:6" ht="30" customHeight="1">
      <c r="A12" s="18" t="s">
        <v>114</v>
      </c>
      <c r="B12" s="5" t="s">
        <v>84</v>
      </c>
      <c r="C12" s="18"/>
      <c r="D12" s="6"/>
      <c r="E12" s="6"/>
      <c r="F12" s="6"/>
    </row>
    <row r="13" spans="1:6" ht="30" customHeight="1">
      <c r="A13" s="18" t="s">
        <v>115</v>
      </c>
      <c r="B13" s="5" t="s">
        <v>85</v>
      </c>
      <c r="C13" s="18"/>
      <c r="D13" s="6"/>
      <c r="E13" s="6"/>
      <c r="F13" s="6"/>
    </row>
    <row r="14" spans="1:6" ht="30" customHeight="1">
      <c r="A14" s="18" t="s">
        <v>116</v>
      </c>
      <c r="B14" s="5" t="s">
        <v>86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87</v>
      </c>
      <c r="C15" s="15" t="s">
        <v>138</v>
      </c>
      <c r="D15" s="24">
        <f>D16+D17+D18+D19+D20</f>
        <v>335000</v>
      </c>
      <c r="E15" s="24">
        <f>E16+E17+E18+E19+E20</f>
        <v>1631569</v>
      </c>
      <c r="F15" s="24">
        <f>F16+F17+F18+F19+F20</f>
        <v>1579485</v>
      </c>
    </row>
    <row r="16" spans="1:6" ht="30" customHeight="1">
      <c r="A16" s="18" t="s">
        <v>60</v>
      </c>
      <c r="B16" s="5" t="s">
        <v>88</v>
      </c>
      <c r="C16" s="18"/>
      <c r="D16" s="6">
        <v>78740</v>
      </c>
      <c r="E16" s="6">
        <v>107534</v>
      </c>
      <c r="F16" s="6">
        <v>78661</v>
      </c>
    </row>
    <row r="17" spans="1:6" ht="30" customHeight="1">
      <c r="A17" s="18" t="s">
        <v>61</v>
      </c>
      <c r="B17" s="5" t="s">
        <v>89</v>
      </c>
      <c r="C17" s="18"/>
      <c r="D17" s="6"/>
      <c r="E17" s="6"/>
      <c r="F17" s="6"/>
    </row>
    <row r="18" spans="1:6" ht="30" customHeight="1">
      <c r="A18" s="18" t="s">
        <v>62</v>
      </c>
      <c r="B18" s="5" t="s">
        <v>90</v>
      </c>
      <c r="C18" s="18"/>
      <c r="D18" s="6">
        <v>235000</v>
      </c>
      <c r="E18" s="6">
        <v>1495001</v>
      </c>
      <c r="F18" s="6">
        <v>1479585</v>
      </c>
    </row>
    <row r="19" spans="1:6" ht="30" customHeight="1">
      <c r="A19" s="18" t="s">
        <v>63</v>
      </c>
      <c r="B19" s="5" t="s">
        <v>91</v>
      </c>
      <c r="C19" s="18"/>
      <c r="D19" s="6"/>
      <c r="E19" s="6"/>
      <c r="F19" s="6"/>
    </row>
    <row r="20" spans="1:6" ht="30" customHeight="1">
      <c r="A20" s="18" t="s">
        <v>64</v>
      </c>
      <c r="B20" s="5" t="s">
        <v>92</v>
      </c>
      <c r="C20" s="18"/>
      <c r="D20" s="6">
        <f>D21+D22+D23+D24</f>
        <v>21260</v>
      </c>
      <c r="E20" s="6">
        <v>29034</v>
      </c>
      <c r="F20" s="6">
        <v>21239</v>
      </c>
    </row>
    <row r="21" spans="1:6" ht="30" customHeight="1">
      <c r="A21" s="18" t="s">
        <v>117</v>
      </c>
      <c r="B21" s="5" t="s">
        <v>93</v>
      </c>
      <c r="C21" s="18"/>
      <c r="D21" s="6">
        <v>21260</v>
      </c>
      <c r="E21" s="6">
        <v>29034</v>
      </c>
      <c r="F21" s="6">
        <v>21239</v>
      </c>
    </row>
    <row r="22" spans="1:6" ht="30" customHeight="1">
      <c r="A22" s="18" t="s">
        <v>118</v>
      </c>
      <c r="B22" s="5" t="s">
        <v>94</v>
      </c>
      <c r="C22" s="18"/>
      <c r="D22" s="6"/>
      <c r="E22" s="6"/>
      <c r="F22" s="6"/>
    </row>
    <row r="23" spans="1:6" ht="30" customHeight="1">
      <c r="A23" s="18" t="s">
        <v>119</v>
      </c>
      <c r="B23" s="5" t="s">
        <v>95</v>
      </c>
      <c r="C23" s="18"/>
      <c r="D23" s="6"/>
      <c r="E23" s="6"/>
      <c r="F23" s="24"/>
    </row>
    <row r="24" spans="1:6" ht="30" customHeight="1">
      <c r="A24" s="18" t="s">
        <v>120</v>
      </c>
      <c r="B24" s="5" t="s">
        <v>96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97</v>
      </c>
      <c r="C25" s="15" t="s">
        <v>139</v>
      </c>
      <c r="D25" s="24"/>
      <c r="E25" s="24"/>
      <c r="F25" s="6"/>
    </row>
    <row r="26" spans="1:6" ht="30" customHeight="1">
      <c r="A26" s="15" t="s">
        <v>32</v>
      </c>
      <c r="B26" s="1" t="s">
        <v>98</v>
      </c>
      <c r="C26" s="15" t="s">
        <v>140</v>
      </c>
      <c r="D26" s="24"/>
      <c r="E26" s="24"/>
      <c r="F26" s="24"/>
    </row>
    <row r="27" spans="1:6" ht="30" customHeight="1">
      <c r="A27" s="15" t="s">
        <v>99</v>
      </c>
      <c r="B27" s="1" t="s">
        <v>100</v>
      </c>
      <c r="C27" s="15" t="s">
        <v>141</v>
      </c>
      <c r="D27" s="24"/>
      <c r="E27" s="24"/>
      <c r="F27" s="6"/>
    </row>
    <row r="28" spans="1:6" ht="30" customHeight="1">
      <c r="A28" s="15" t="s">
        <v>40</v>
      </c>
      <c r="B28" s="1" t="s">
        <v>101</v>
      </c>
      <c r="C28" s="15" t="s">
        <v>140</v>
      </c>
      <c r="D28" s="24">
        <f>D29+D30+D31</f>
        <v>5362000</v>
      </c>
      <c r="E28" s="24">
        <f>E29+E30+E31</f>
        <v>6162000</v>
      </c>
      <c r="F28" s="24">
        <f>F29+F30+F31</f>
        <v>6162000</v>
      </c>
    </row>
    <row r="29" spans="1:6" ht="42" customHeight="1">
      <c r="A29" s="18" t="s">
        <v>121</v>
      </c>
      <c r="B29" s="5" t="s">
        <v>269</v>
      </c>
      <c r="C29" s="18"/>
      <c r="D29" s="6"/>
      <c r="E29" s="6"/>
      <c r="F29" s="6"/>
    </row>
    <row r="30" spans="1:6" ht="45.75" customHeight="1">
      <c r="A30" s="18" t="s">
        <v>122</v>
      </c>
      <c r="B30" s="5" t="s">
        <v>349</v>
      </c>
      <c r="C30" s="18"/>
      <c r="D30" s="6">
        <v>5362000</v>
      </c>
      <c r="E30" s="6">
        <v>6162000</v>
      </c>
      <c r="F30" s="6">
        <v>6162000</v>
      </c>
    </row>
    <row r="31" spans="1:6" ht="30" customHeight="1">
      <c r="A31" s="18" t="s">
        <v>123</v>
      </c>
      <c r="B31" s="5" t="s">
        <v>102</v>
      </c>
      <c r="C31" s="18"/>
      <c r="D31" s="6"/>
      <c r="E31" s="6"/>
      <c r="F31" s="6"/>
    </row>
    <row r="32" spans="1:6" ht="30" customHeight="1">
      <c r="A32" s="15" t="s">
        <v>103</v>
      </c>
      <c r="B32" s="1" t="s">
        <v>104</v>
      </c>
      <c r="C32" s="15" t="s">
        <v>142</v>
      </c>
      <c r="D32" s="24"/>
      <c r="E32" s="24"/>
      <c r="F32" s="6"/>
    </row>
    <row r="33" spans="1:6" ht="30" customHeight="1">
      <c r="A33" s="15" t="s">
        <v>105</v>
      </c>
      <c r="B33" s="1" t="s">
        <v>106</v>
      </c>
      <c r="C33" s="15" t="s">
        <v>143</v>
      </c>
      <c r="D33" s="24">
        <f>D34+D35+D36+D37</f>
        <v>677865943</v>
      </c>
      <c r="E33" s="24">
        <f>E34+E35+E36+E37</f>
        <v>857482895</v>
      </c>
      <c r="F33" s="24">
        <f>F34+F35+F36+F37</f>
        <v>857482895</v>
      </c>
    </row>
    <row r="34" spans="1:6" ht="30" customHeight="1">
      <c r="A34" s="18" t="s">
        <v>124</v>
      </c>
      <c r="B34" s="114" t="s">
        <v>266</v>
      </c>
      <c r="C34" s="18"/>
      <c r="D34" s="6">
        <v>154526728</v>
      </c>
      <c r="E34" s="6">
        <v>186686363</v>
      </c>
      <c r="F34" s="6">
        <v>186686363</v>
      </c>
    </row>
    <row r="35" spans="1:6" ht="30" customHeight="1">
      <c r="A35" s="18" t="s">
        <v>125</v>
      </c>
      <c r="B35" s="5" t="s">
        <v>107</v>
      </c>
      <c r="C35" s="18"/>
      <c r="D35" s="6">
        <v>195743539</v>
      </c>
      <c r="E35" s="6">
        <v>233419552</v>
      </c>
      <c r="F35" s="6">
        <v>233419552</v>
      </c>
    </row>
    <row r="36" spans="1:6" ht="30" customHeight="1">
      <c r="A36" s="18" t="s">
        <v>126</v>
      </c>
      <c r="B36" s="5" t="s">
        <v>108</v>
      </c>
      <c r="C36" s="18"/>
      <c r="D36" s="6">
        <v>121090806</v>
      </c>
      <c r="E36" s="6">
        <v>162191789</v>
      </c>
      <c r="F36" s="6">
        <v>162191789</v>
      </c>
    </row>
    <row r="37" spans="1:6" ht="30" customHeight="1">
      <c r="A37" s="18" t="s">
        <v>127</v>
      </c>
      <c r="B37" s="5" t="s">
        <v>271</v>
      </c>
      <c r="C37" s="18"/>
      <c r="D37" s="6">
        <v>206504870</v>
      </c>
      <c r="E37" s="6">
        <v>275185191</v>
      </c>
      <c r="F37" s="6">
        <v>275185191</v>
      </c>
    </row>
    <row r="38" spans="1:6" ht="30" customHeight="1">
      <c r="A38" s="15" t="s">
        <v>109</v>
      </c>
      <c r="B38" s="33" t="s">
        <v>128</v>
      </c>
      <c r="C38" s="15" t="s">
        <v>144</v>
      </c>
      <c r="D38" s="24">
        <f>D6+D9+D15+D25+D26+D27+D28+D32+D33</f>
        <v>683562943</v>
      </c>
      <c r="E38" s="24">
        <f>E6+E9+E15+E25+E26+E27+E28+E32+E33</f>
        <v>865276464</v>
      </c>
      <c r="F38" s="24">
        <f>F6+F9+F15+F25+F26+F27+F28+F32+F33</f>
        <v>865224380</v>
      </c>
    </row>
    <row r="39" spans="1:6" ht="30" customHeight="1">
      <c r="A39" s="15" t="s">
        <v>111</v>
      </c>
      <c r="B39" s="5" t="s">
        <v>112</v>
      </c>
      <c r="C39" s="15"/>
      <c r="D39" s="24">
        <f>D34+D35+D36+D37</f>
        <v>677865943</v>
      </c>
      <c r="E39" s="24">
        <f>E33</f>
        <v>857482895</v>
      </c>
      <c r="F39" s="24">
        <f>F33</f>
        <v>857482895</v>
      </c>
    </row>
    <row r="40" spans="1:6" ht="30" customHeight="1">
      <c r="A40" s="15" t="s">
        <v>113</v>
      </c>
      <c r="B40" s="1" t="s">
        <v>110</v>
      </c>
      <c r="C40" s="15"/>
      <c r="D40" s="24">
        <f>D38-D39</f>
        <v>5697000</v>
      </c>
      <c r="E40" s="24">
        <f>E38-E39</f>
        <v>7793569</v>
      </c>
      <c r="F40" s="24">
        <f>F38-F39</f>
        <v>7741485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28" workbookViewId="0">
      <selection activeCell="F41" sqref="F41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329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282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'5a) melléklet'!D6+'5b) melléklet'!D6+'5c) melléklet '!D6</f>
        <v>354398</v>
      </c>
      <c r="E6" s="125">
        <f>'5a) melléklet'!E6+'5b) melléklet'!E6+'5c) melléklet '!E6</f>
        <v>2678118</v>
      </c>
      <c r="F6" s="125">
        <f>'5a) melléklet'!F6+'5b) melléklet'!F6+'5c) melléklet '!F6</f>
        <v>2676911</v>
      </c>
    </row>
    <row r="7" spans="1:6" ht="30" customHeight="1">
      <c r="A7" s="28" t="s">
        <v>44</v>
      </c>
      <c r="B7" s="30" t="s">
        <v>9</v>
      </c>
      <c r="C7" s="18"/>
      <c r="D7" s="24">
        <f>'5a) melléklet'!D7+'5b) melléklet'!D7+'5c) melléklet '!D7</f>
        <v>0</v>
      </c>
      <c r="E7" s="125">
        <f>'5a) melléklet'!E7+'5b) melléklet'!E7+'5c) melléklet '!E7</f>
        <v>0</v>
      </c>
      <c r="F7" s="125">
        <f>'5a) melléklet'!F7+'5b) melléklet'!F7+'5c) melléklet '!F7</f>
        <v>0</v>
      </c>
    </row>
    <row r="8" spans="1:6" ht="30" customHeight="1">
      <c r="A8" s="12" t="s">
        <v>45</v>
      </c>
      <c r="B8" s="5" t="s">
        <v>10</v>
      </c>
      <c r="C8" s="18"/>
      <c r="D8" s="112">
        <f>'5a) melléklet'!D8+'5b) melléklet'!D8+'5c) melléklet '!D8</f>
        <v>0</v>
      </c>
      <c r="E8" s="125">
        <f>'5a) melléklet'!E8+'5b) melléklet'!E8+'5c) melléklet '!E8</f>
        <v>0</v>
      </c>
      <c r="F8" s="125">
        <f>'5a) melléklet'!F8+'5b) melléklet'!F8+'5c) melléklet '!F8</f>
        <v>0</v>
      </c>
    </row>
    <row r="9" spans="1:6" ht="30" customHeight="1">
      <c r="A9" s="12" t="s">
        <v>46</v>
      </c>
      <c r="B9" s="5" t="s">
        <v>11</v>
      </c>
      <c r="C9" s="18"/>
      <c r="D9" s="112">
        <f>'5a) melléklet'!D9+'5b) melléklet'!D9+'5c) melléklet '!D9</f>
        <v>0</v>
      </c>
      <c r="E9" s="125">
        <f>'5a) melléklet'!E9+'5b) melléklet'!E9+'5c) melléklet '!E9</f>
        <v>0</v>
      </c>
      <c r="F9" s="125">
        <f>'5a) melléklet'!F9+'5b) melléklet'!F9+'5c) melléklet '!F9</f>
        <v>0</v>
      </c>
    </row>
    <row r="10" spans="1:6" ht="30" customHeight="1">
      <c r="A10" s="12" t="s">
        <v>47</v>
      </c>
      <c r="B10" s="5" t="s">
        <v>12</v>
      </c>
      <c r="C10" s="18"/>
      <c r="D10" s="112">
        <f>'5a) melléklet'!D10+'5b) melléklet'!D10+'5c) melléklet '!D10</f>
        <v>0</v>
      </c>
      <c r="E10" s="125">
        <f>'5a) melléklet'!E10+'5b) melléklet'!E10+'5c) melléklet '!E10</f>
        <v>0</v>
      </c>
      <c r="F10" s="125">
        <f>'5a) melléklet'!F10+'5b) melléklet'!F10+'5c) melléklet '!F10</f>
        <v>0</v>
      </c>
    </row>
    <row r="11" spans="1:6" ht="30" customHeight="1">
      <c r="A11" s="12" t="s">
        <v>48</v>
      </c>
      <c r="B11" s="5" t="s">
        <v>13</v>
      </c>
      <c r="C11" s="18"/>
      <c r="D11" s="112">
        <f>'5a) melléklet'!D11+'5b) melléklet'!D11+'5c) melléklet '!D11</f>
        <v>0</v>
      </c>
      <c r="E11" s="125">
        <f>'5a) melléklet'!E11+'5b) melléklet'!E11+'5c) melléklet '!E11</f>
        <v>0</v>
      </c>
      <c r="F11" s="125">
        <f>'5a) melléklet'!F11+'5b) melléklet'!F11+'5c) melléklet '!F11</f>
        <v>0</v>
      </c>
    </row>
    <row r="12" spans="1:6" ht="30" customHeight="1">
      <c r="A12" s="12" t="s">
        <v>49</v>
      </c>
      <c r="B12" s="4" t="s">
        <v>14</v>
      </c>
      <c r="C12" s="18"/>
      <c r="D12" s="112">
        <f>'5a) melléklet'!D12+'5b) melléklet'!D12+'5c) melléklet '!D12</f>
        <v>0</v>
      </c>
      <c r="E12" s="125">
        <f>'5a) melléklet'!E12+'5b) melléklet'!E12+'5c) melléklet '!E12</f>
        <v>0</v>
      </c>
      <c r="F12" s="125">
        <f>'5a) melléklet'!F12+'5b) melléklet'!F12+'5c) melléklet '!F12</f>
        <v>0</v>
      </c>
    </row>
    <row r="13" spans="1:6" ht="30" customHeight="1">
      <c r="A13" s="12" t="s">
        <v>50</v>
      </c>
      <c r="B13" s="4" t="s">
        <v>15</v>
      </c>
      <c r="C13" s="18"/>
      <c r="D13" s="112">
        <f>'5a) melléklet'!D13+'5b) melléklet'!D13+'5c) melléklet '!D13</f>
        <v>354398</v>
      </c>
      <c r="E13" s="125">
        <f>'5a) melléklet'!E13+'5b) melléklet'!E13+'5c) melléklet '!E13</f>
        <v>2678118</v>
      </c>
      <c r="F13" s="125">
        <f>'5a) melléklet'!F13+'5b) melléklet'!F13+'5c) melléklet '!F13</f>
        <v>2676911</v>
      </c>
    </row>
    <row r="14" spans="1:6" ht="42" customHeight="1">
      <c r="A14" s="12" t="s">
        <v>51</v>
      </c>
      <c r="B14" s="110" t="s">
        <v>258</v>
      </c>
      <c r="C14" s="18"/>
      <c r="D14" s="123">
        <f>'5a) melléklet'!D14+'5b) melléklet'!D14+'5c) melléklet '!D14</f>
        <v>117000</v>
      </c>
      <c r="E14" s="125">
        <f>'5a) melléklet'!E14+'5b) melléklet'!E14+'5c) melléklet '!E14</f>
        <v>217000</v>
      </c>
      <c r="F14" s="125">
        <f>'5a) melléklet'!F14+'5b) melléklet'!F14+'5c) melléklet '!F14</f>
        <v>200000</v>
      </c>
    </row>
    <row r="15" spans="1:6" ht="47.25" customHeight="1">
      <c r="A15" s="12" t="s">
        <v>52</v>
      </c>
      <c r="B15" s="5" t="s">
        <v>270</v>
      </c>
      <c r="C15" s="19"/>
      <c r="D15" s="112">
        <f>'5a) melléklet'!D15+'5b) melléklet'!D15+'5c) melléklet '!D15</f>
        <v>0</v>
      </c>
      <c r="E15" s="125">
        <f>'5a) melléklet'!E15+'5b) melléklet'!E15+'5c) melléklet '!E15</f>
        <v>0</v>
      </c>
      <c r="F15" s="125">
        <f>'5a) melléklet'!F15+'5b) melléklet'!F15+'5c) melléklet '!F15</f>
        <v>0</v>
      </c>
    </row>
    <row r="16" spans="1:6" ht="30" customHeight="1">
      <c r="A16" s="13" t="s">
        <v>53</v>
      </c>
      <c r="B16" s="5" t="s">
        <v>42</v>
      </c>
      <c r="C16" s="19"/>
      <c r="D16" s="112">
        <f>'5a) melléklet'!D16+'5b) melléklet'!D16+'5c) melléklet '!D16</f>
        <v>0</v>
      </c>
      <c r="E16" s="125">
        <f>'5a) melléklet'!E16+'5b) melléklet'!E16+'5c) melléklet '!E16</f>
        <v>0</v>
      </c>
      <c r="F16" s="125">
        <f>'5a) melléklet'!F16+'5b) melléklet'!F16+'5c) melléklet '!F16</f>
        <v>0</v>
      </c>
    </row>
    <row r="17" spans="1:6" ht="30" customHeight="1">
      <c r="A17" s="12" t="s">
        <v>54</v>
      </c>
      <c r="B17" s="5" t="s">
        <v>16</v>
      </c>
      <c r="C17" s="19"/>
      <c r="D17" s="112">
        <f>'5a) melléklet'!D17+'5b) melléklet'!D17+'5c) melléklet '!D17</f>
        <v>0</v>
      </c>
      <c r="E17" s="125">
        <f>'5a) melléklet'!E17+'5b) melléklet'!E17+'5c) melléklet '!E17</f>
        <v>0</v>
      </c>
      <c r="F17" s="125">
        <f>'5a) melléklet'!F17+'5b) melléklet'!F17+'5c) melléklet '!F17</f>
        <v>0</v>
      </c>
    </row>
    <row r="18" spans="1:6" ht="30" customHeight="1">
      <c r="A18" s="14" t="s">
        <v>55</v>
      </c>
      <c r="B18" s="7" t="s">
        <v>276</v>
      </c>
      <c r="C18" s="20"/>
      <c r="D18" s="123">
        <f>'5a) melléklet'!D18+'5b) melléklet'!D18+'5c) melléklet '!D18</f>
        <v>0</v>
      </c>
      <c r="E18" s="125">
        <f>'5a) melléklet'!E18+'5b) melléklet'!E18+'5c) melléklet '!E18</f>
        <v>0</v>
      </c>
      <c r="F18" s="125">
        <f>'5a) melléklet'!F18+'5b) melléklet'!F18+'5c) melléklet '!F18</f>
        <v>0</v>
      </c>
    </row>
    <row r="19" spans="1:6" ht="30" customHeight="1">
      <c r="A19" s="14" t="s">
        <v>56</v>
      </c>
      <c r="B19" s="7" t="s">
        <v>72</v>
      </c>
      <c r="C19" s="20"/>
      <c r="D19" s="123">
        <f>'5a) melléklet'!D19+'5b) melléklet'!D19+'5c) melléklet '!D19</f>
        <v>237398</v>
      </c>
      <c r="E19" s="125">
        <f>'5a) melléklet'!E19+'5b) melléklet'!E19+'5c) melléklet '!E19</f>
        <v>2461118</v>
      </c>
      <c r="F19" s="125">
        <f>'5a) melléklet'!F19+'5b) melléklet'!F19+'5c) melléklet '!F19</f>
        <v>2476911</v>
      </c>
    </row>
    <row r="20" spans="1:6" ht="30" customHeight="1">
      <c r="A20" s="14" t="s">
        <v>57</v>
      </c>
      <c r="B20" s="7" t="s">
        <v>256</v>
      </c>
      <c r="C20" s="20"/>
      <c r="D20" s="112">
        <f>'5a) melléklet'!D20+'5b) melléklet'!D20+'5c) melléklet '!D20</f>
        <v>0</v>
      </c>
      <c r="E20" s="125">
        <f>'5a) melléklet'!E20+'5b) melléklet'!E20+'5c) melléklet '!E20</f>
        <v>0</v>
      </c>
      <c r="F20" s="125">
        <f>'5a) melléklet'!F20+'5b) melléklet'!F20+'5c) melléklet '!F20</f>
        <v>0</v>
      </c>
    </row>
    <row r="21" spans="1:6" ht="30" customHeight="1">
      <c r="A21" s="14" t="s">
        <v>58</v>
      </c>
      <c r="B21" s="7" t="s">
        <v>263</v>
      </c>
      <c r="C21" s="20"/>
      <c r="D21" s="112">
        <f>'5a) melléklet'!D21+'5b) melléklet'!D21+'5c) melléklet '!D21</f>
        <v>0</v>
      </c>
      <c r="E21" s="125">
        <f>'5a) melléklet'!E21+'5b) melléklet'!E21+'5c) melléklet '!E21</f>
        <v>0</v>
      </c>
      <c r="F21" s="125">
        <f>'5a) melléklet'!F21+'5b) melléklet'!F21+'5c) melléklet '!F21</f>
        <v>0</v>
      </c>
    </row>
    <row r="22" spans="1:6" ht="30" customHeight="1">
      <c r="A22" s="11" t="s">
        <v>20</v>
      </c>
      <c r="B22" s="1" t="s">
        <v>21</v>
      </c>
      <c r="C22" s="21" t="s">
        <v>131</v>
      </c>
      <c r="D22" s="112">
        <f>'5a) melléklet'!D22+'5b) melléklet'!D22+'5c) melléklet '!D22</f>
        <v>0</v>
      </c>
      <c r="E22" s="125">
        <f>'5a) melléklet'!E22+'5b) melléklet'!E22+'5c) melléklet '!E22</f>
        <v>0</v>
      </c>
      <c r="F22" s="125">
        <f>'5a) melléklet'!F22+'5b) melléklet'!F22+'5c) melléklet '!F22</f>
        <v>0</v>
      </c>
    </row>
    <row r="23" spans="1:6" ht="30" customHeight="1">
      <c r="A23" s="12" t="s">
        <v>59</v>
      </c>
      <c r="B23" s="5" t="s">
        <v>75</v>
      </c>
      <c r="C23" s="21"/>
      <c r="D23" s="112">
        <f>'5a) melléklet'!D23+'5b) melléklet'!D23+'5c) melléklet '!D23</f>
        <v>0</v>
      </c>
      <c r="E23" s="125">
        <f>'5a) melléklet'!E23+'5b) melléklet'!E23+'5c) melléklet '!E23</f>
        <v>0</v>
      </c>
      <c r="F23" s="125">
        <f>'5a) melléklet'!F23+'5b) melléklet'!F23+'5c) melléklet '!F23</f>
        <v>0</v>
      </c>
    </row>
    <row r="24" spans="1:6" ht="30" customHeight="1">
      <c r="A24" s="12" t="s">
        <v>77</v>
      </c>
      <c r="B24" s="31" t="s">
        <v>76</v>
      </c>
      <c r="C24" s="19"/>
      <c r="D24" s="112">
        <f>'5a) melléklet'!D24+'5b) melléklet'!D24+'5c) melléklet '!D24</f>
        <v>0</v>
      </c>
      <c r="E24" s="125">
        <f>'5a) melléklet'!E24+'5b) melléklet'!E24+'5c) melléklet '!E24</f>
        <v>0</v>
      </c>
      <c r="F24" s="125">
        <f>'5a) melléklet'!F24+'5b) melléklet'!F24+'5c) melléklet '!F24</f>
        <v>0</v>
      </c>
    </row>
    <row r="25" spans="1:6" ht="30" customHeight="1">
      <c r="A25" s="15" t="s">
        <v>22</v>
      </c>
      <c r="B25" s="1" t="s">
        <v>23</v>
      </c>
      <c r="C25" s="15" t="s">
        <v>132</v>
      </c>
      <c r="D25" s="112">
        <f>'5a) melléklet'!D25+'5b) melléklet'!D25+'5c) melléklet '!D25</f>
        <v>19274</v>
      </c>
      <c r="E25" s="125">
        <f>'5a) melléklet'!E25+'5b) melléklet'!E25+'5c) melléklet '!E25</f>
        <v>1016780</v>
      </c>
      <c r="F25" s="125">
        <f>'5a) melléklet'!F25+'5b) melléklet'!F25+'5c) melléklet '!F25</f>
        <v>1859990</v>
      </c>
    </row>
    <row r="26" spans="1:6" ht="30" customHeight="1">
      <c r="A26" s="12" t="s">
        <v>60</v>
      </c>
      <c r="B26" s="40" t="s">
        <v>24</v>
      </c>
      <c r="C26" s="19"/>
      <c r="D26" s="112">
        <f>'5a) melléklet'!D26+'5b) melléklet'!D26+'5c) melléklet '!D26</f>
        <v>0</v>
      </c>
      <c r="E26" s="125">
        <f>'5a) melléklet'!E26+'5b) melléklet'!E26+'5c) melléklet '!E26</f>
        <v>0</v>
      </c>
      <c r="F26" s="125">
        <f>'5a) melléklet'!F26+'5b) melléklet'!F26+'5c) melléklet '!F26</f>
        <v>0</v>
      </c>
    </row>
    <row r="27" spans="1:6" ht="30" customHeight="1">
      <c r="A27" s="12" t="s">
        <v>61</v>
      </c>
      <c r="B27" s="39" t="s">
        <v>25</v>
      </c>
      <c r="C27" s="19"/>
      <c r="D27" s="112">
        <f>'5a) melléklet'!D27+'5b) melléklet'!D27+'5c) melléklet '!D27</f>
        <v>0</v>
      </c>
      <c r="E27" s="125">
        <f>'5a) melléklet'!E27+'5b) melléklet'!E27+'5c) melléklet '!E27</f>
        <v>0</v>
      </c>
      <c r="F27" s="125">
        <f>'5a) melléklet'!F27+'5b) melléklet'!F27+'5c) melléklet '!F27</f>
        <v>0</v>
      </c>
    </row>
    <row r="28" spans="1:6" ht="30" customHeight="1">
      <c r="A28" s="12" t="s">
        <v>62</v>
      </c>
      <c r="B28" s="4" t="s">
        <v>26</v>
      </c>
      <c r="C28" s="19"/>
      <c r="D28" s="112">
        <f>'5a) melléklet'!D28+'5b) melléklet'!D28+'5c) melléklet '!D28</f>
        <v>0</v>
      </c>
      <c r="E28" s="125">
        <f>'5a) melléklet'!E28+'5b) melléklet'!E28+'5c) melléklet '!E28</f>
        <v>0</v>
      </c>
      <c r="F28" s="125">
        <f>'5a) melléklet'!F28+'5b) melléklet'!F28+'5c) melléklet '!F28</f>
        <v>0</v>
      </c>
    </row>
    <row r="29" spans="1:6" ht="30" customHeight="1">
      <c r="A29" s="12" t="s">
        <v>63</v>
      </c>
      <c r="B29" s="40" t="s">
        <v>129</v>
      </c>
      <c r="C29" s="19"/>
      <c r="D29" s="112">
        <f>'5a) melléklet'!D29+'5b) melléklet'!D29+'5c) melléklet '!D29</f>
        <v>15176</v>
      </c>
      <c r="E29" s="125">
        <f>'5a) melléklet'!E29+'5b) melléklet'!E29+'5c) melléklet '!E29</f>
        <v>15176</v>
      </c>
      <c r="F29" s="125">
        <f>'5a) melléklet'!F29+'5b) melléklet'!F29+'5c) melléklet '!F29</f>
        <v>15177</v>
      </c>
    </row>
    <row r="30" spans="1:6" ht="30" customHeight="1">
      <c r="A30" s="12" t="s">
        <v>64</v>
      </c>
      <c r="B30" s="40" t="s">
        <v>27</v>
      </c>
      <c r="C30" s="19"/>
      <c r="D30" s="112">
        <f>'5a) melléklet'!D30+'5b) melléklet'!D30+'5c) melléklet '!D30</f>
        <v>4098</v>
      </c>
      <c r="E30" s="125">
        <f>'5a) melléklet'!E30+'5b) melléklet'!E30+'5c) melléklet '!E30</f>
        <v>4098</v>
      </c>
      <c r="F30" s="125">
        <f>'5a) melléklet'!F30+'5b) melléklet'!F30+'5c) melléklet '!F30</f>
        <v>4098</v>
      </c>
    </row>
    <row r="31" spans="1:6" ht="30" customHeight="1">
      <c r="A31" s="12" t="s">
        <v>65</v>
      </c>
      <c r="B31" s="40" t="s">
        <v>28</v>
      </c>
      <c r="C31" s="19"/>
      <c r="D31" s="112">
        <f>'5a) melléklet'!D31+'5b) melléklet'!D31+'5c) melléklet '!D31</f>
        <v>0</v>
      </c>
      <c r="E31" s="125">
        <f>'5a) melléklet'!E31+'5b) melléklet'!E31+'5c) melléklet '!E31</f>
        <v>0</v>
      </c>
      <c r="F31" s="125">
        <f>'5a) melléklet'!F31+'5b) melléklet'!F31+'5c) melléklet '!F31</f>
        <v>53000</v>
      </c>
    </row>
    <row r="32" spans="1:6" ht="30" customHeight="1">
      <c r="A32" s="12" t="s">
        <v>66</v>
      </c>
      <c r="B32" s="40" t="s">
        <v>29</v>
      </c>
      <c r="C32" s="19"/>
      <c r="D32" s="112">
        <f>'5a) melléklet'!D32+'5b) melléklet'!D32+'5c) melléklet '!D32</f>
        <v>0</v>
      </c>
      <c r="E32" s="125">
        <f>'5a) melléklet'!E32+'5b) melléklet'!E32+'5c) melléklet '!E32</f>
        <v>997506</v>
      </c>
      <c r="F32" s="125">
        <f>'5a) melléklet'!F32+'5b) melléklet'!F32+'5c) melléklet '!F32</f>
        <v>1762402</v>
      </c>
    </row>
    <row r="33" spans="1:6" ht="30" customHeight="1">
      <c r="A33" s="12" t="s">
        <v>67</v>
      </c>
      <c r="B33" s="126" t="s">
        <v>348</v>
      </c>
      <c r="C33" s="19"/>
      <c r="D33" s="112">
        <f>'5a) melléklet'!D33+'5b) melléklet'!D33+'5c) melléklet '!D33</f>
        <v>0</v>
      </c>
      <c r="E33" s="125">
        <f>'5a) melléklet'!E33+'5b) melléklet'!E33+'5c) melléklet '!E33</f>
        <v>0</v>
      </c>
      <c r="F33" s="125">
        <f>'5a) melléklet'!F33+'5b) melléklet'!F33+'5c) melléklet '!F33</f>
        <v>25313</v>
      </c>
    </row>
    <row r="34" spans="1:6" ht="30" customHeight="1">
      <c r="A34" s="11" t="s">
        <v>30</v>
      </c>
      <c r="B34" s="1" t="s">
        <v>31</v>
      </c>
      <c r="C34" s="15" t="s">
        <v>133</v>
      </c>
      <c r="D34" s="112">
        <f>'5a) melléklet'!D34+'5b) melléklet'!D34+'5c) melléklet '!D34</f>
        <v>0</v>
      </c>
      <c r="E34" s="125">
        <f>'5a) melléklet'!E34+'5b) melléklet'!E34+'5c) melléklet '!E34</f>
        <v>0</v>
      </c>
      <c r="F34" s="125">
        <f>'5a) melléklet'!F34+'5b) melléklet'!F34+'5c) melléklet '!F34</f>
        <v>0</v>
      </c>
    </row>
    <row r="35" spans="1:6" ht="30" customHeight="1">
      <c r="A35" s="12" t="s">
        <v>68</v>
      </c>
      <c r="B35" s="5" t="s">
        <v>73</v>
      </c>
      <c r="C35" s="18"/>
      <c r="D35" s="112">
        <f>'5a) melléklet'!D35+'5b) melléklet'!D35+'5c) melléklet '!D35</f>
        <v>0</v>
      </c>
      <c r="E35" s="125">
        <f>'5a) melléklet'!E35+'5b) melléklet'!E35+'5c) melléklet '!E35</f>
        <v>0</v>
      </c>
      <c r="F35" s="125">
        <f>'5a) melléklet'!F35+'5b) melléklet'!F35+'5c) melléklet '!F35</f>
        <v>0</v>
      </c>
    </row>
    <row r="36" spans="1:6" ht="30" customHeight="1">
      <c r="A36" s="12" t="s">
        <v>69</v>
      </c>
      <c r="B36" s="5" t="s">
        <v>74</v>
      </c>
      <c r="C36" s="18"/>
      <c r="D36" s="112">
        <f>'5a) melléklet'!D36+'5b) melléklet'!D36+'5c) melléklet '!D36</f>
        <v>0</v>
      </c>
      <c r="E36" s="125">
        <f>'5a) melléklet'!E36+'5b) melléklet'!E36+'5c) melléklet '!E36</f>
        <v>0</v>
      </c>
      <c r="F36" s="125">
        <f>'5a) melléklet'!F36+'5b) melléklet'!F36+'5c) melléklet '!F36</f>
        <v>0</v>
      </c>
    </row>
    <row r="37" spans="1:6" ht="30" customHeight="1">
      <c r="A37" s="11" t="s">
        <v>32</v>
      </c>
      <c r="B37" s="1" t="s">
        <v>33</v>
      </c>
      <c r="C37" s="15" t="s">
        <v>134</v>
      </c>
      <c r="D37" s="112">
        <f>'5a) melléklet'!D37+'5b) melléklet'!D37+'5c) melléklet '!D37</f>
        <v>157809195</v>
      </c>
      <c r="E37" s="125">
        <f>'5a) melléklet'!E37+'5b) melléklet'!E37+'5c) melléklet '!E37</f>
        <v>189968830</v>
      </c>
      <c r="F37" s="125">
        <f>'5a) melléklet'!F37+'5b) melléklet'!F37+'5c) melléklet '!F37</f>
        <v>189968830</v>
      </c>
    </row>
    <row r="38" spans="1:6" ht="30" customHeight="1">
      <c r="A38" s="12" t="s">
        <v>70</v>
      </c>
      <c r="B38" s="4" t="s">
        <v>34</v>
      </c>
      <c r="C38" s="19"/>
      <c r="D38" s="112">
        <f>'5a) melléklet'!D38+'5b) melléklet'!D38+'5c) melléklet '!D38</f>
        <v>3282467</v>
      </c>
      <c r="E38" s="125">
        <f>'5a) melléklet'!E38+'5b) melléklet'!E38+'5c) melléklet '!E38</f>
        <v>3282467</v>
      </c>
      <c r="F38" s="125">
        <f>'5a) melléklet'!F38+'5b) melléklet'!F38+'5c) melléklet '!F38</f>
        <v>3282467</v>
      </c>
    </row>
    <row r="39" spans="1:6" ht="30" customHeight="1">
      <c r="A39" s="12" t="s">
        <v>71</v>
      </c>
      <c r="B39" s="4" t="s">
        <v>35</v>
      </c>
      <c r="C39" s="19"/>
      <c r="D39" s="112">
        <f>'5a) melléklet'!D39+'5b) melléklet'!D39+'5c) melléklet '!D39</f>
        <v>154526728</v>
      </c>
      <c r="E39" s="125">
        <f>'5a) melléklet'!E39+'5b) melléklet'!E39+'5c) melléklet '!E39</f>
        <v>186686363</v>
      </c>
      <c r="F39" s="125">
        <f>'5a) melléklet'!F39+'5b) melléklet'!F39+'5c) melléklet '!F39</f>
        <v>186686363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112">
        <f>'5a) melléklet'!D40+'5b) melléklet'!D40+'5c) melléklet '!D40</f>
        <v>158182867</v>
      </c>
      <c r="E40" s="125">
        <f>'5a) melléklet'!E40+'5b) melléklet'!E40+'5c) melléklet '!E40</f>
        <v>193663728</v>
      </c>
      <c r="F40" s="125">
        <f>'5a) melléklet'!F40+'5b) melléklet'!F40+'5c) melléklet '!F40</f>
        <v>194505731</v>
      </c>
    </row>
    <row r="41" spans="1:6" ht="30" customHeight="1">
      <c r="A41" s="11" t="s">
        <v>38</v>
      </c>
      <c r="B41" s="1" t="s">
        <v>39</v>
      </c>
      <c r="C41" s="23"/>
      <c r="D41" s="123">
        <f>'5a) melléklet'!D41+'5b) melléklet'!D41+'5c) melléklet '!D41</f>
        <v>0</v>
      </c>
      <c r="E41" s="125">
        <f>'5a) melléklet'!E41+'5b) melléklet'!E41+'5c) melléklet '!E41</f>
        <v>0</v>
      </c>
      <c r="F41" s="125">
        <f>'5a) melléklet'!F41+'5b) melléklet'!F41+'5c) melléklet '!F41</f>
        <v>0</v>
      </c>
    </row>
    <row r="42" spans="1:6" ht="30" customHeight="1">
      <c r="A42" s="11" t="s">
        <v>40</v>
      </c>
      <c r="B42" s="1" t="s">
        <v>37</v>
      </c>
      <c r="C42" s="15"/>
      <c r="D42" s="112">
        <f>'5a) melléklet'!D42+'5b) melléklet'!D42+'5c) melléklet '!D42</f>
        <v>158182867</v>
      </c>
      <c r="E42" s="125">
        <f>'5a) melléklet'!E42+'5b) melléklet'!E42+'5c) melléklet '!E42</f>
        <v>193663728</v>
      </c>
      <c r="F42" s="125">
        <f>'5a) melléklet'!F42+'5b) melléklet'!F42+'5c) melléklet '!F42</f>
        <v>194505731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workbookViewId="0">
      <selection activeCell="F42" sqref="F42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330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283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0</v>
      </c>
      <c r="E13" s="6">
        <f>E14+E15+E16+E17+E18+E19+E20+E21</f>
        <v>0</v>
      </c>
      <c r="F13" s="6">
        <f>F14+F15+F16+F17+F18+F19+F20+F21</f>
        <v>0</v>
      </c>
    </row>
    <row r="14" spans="1:6" ht="45.75" customHeight="1">
      <c r="A14" s="12" t="s">
        <v>51</v>
      </c>
      <c r="B14" s="110" t="s">
        <v>258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270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276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256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263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131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132</v>
      </c>
      <c r="D25" s="24">
        <f>D26+D27+D28+D29+D30+D31+D32+D33</f>
        <v>0</v>
      </c>
      <c r="E25" s="24">
        <f>E26+E27+E28+E29+E30+E31+E32+E33</f>
        <v>434107</v>
      </c>
      <c r="F25" s="24">
        <f>F26+F27+F28+F29+F30+F31+F32+F33</f>
        <v>471452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129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0</v>
      </c>
      <c r="E32" s="6">
        <v>434107</v>
      </c>
      <c r="F32" s="6">
        <v>458224</v>
      </c>
    </row>
    <row r="33" spans="1:6" ht="30" customHeight="1">
      <c r="A33" s="12" t="s">
        <v>67</v>
      </c>
      <c r="B33" s="126" t="s">
        <v>347</v>
      </c>
      <c r="C33" s="19"/>
      <c r="D33" s="6">
        <v>0</v>
      </c>
      <c r="E33" s="6">
        <v>0</v>
      </c>
      <c r="F33" s="6">
        <v>13228</v>
      </c>
    </row>
    <row r="34" spans="1:6" ht="30" customHeight="1">
      <c r="A34" s="11" t="s">
        <v>30</v>
      </c>
      <c r="B34" s="1" t="s">
        <v>31</v>
      </c>
      <c r="C34" s="15" t="s">
        <v>133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134</v>
      </c>
      <c r="D37" s="24">
        <f>D38+D39</f>
        <v>32499788</v>
      </c>
      <c r="E37" s="24">
        <f>E38+E39</f>
        <v>48305175</v>
      </c>
      <c r="F37" s="24">
        <f>F38+F39</f>
        <v>48305175</v>
      </c>
    </row>
    <row r="38" spans="1:6" ht="30" customHeight="1">
      <c r="A38" s="12" t="s">
        <v>70</v>
      </c>
      <c r="B38" s="4" t="s">
        <v>34</v>
      </c>
      <c r="C38" s="19"/>
      <c r="D38" s="6">
        <v>519150</v>
      </c>
      <c r="E38" s="6">
        <v>519150</v>
      </c>
      <c r="F38" s="6">
        <v>519150</v>
      </c>
    </row>
    <row r="39" spans="1:6" ht="30" customHeight="1">
      <c r="A39" s="12" t="s">
        <v>71</v>
      </c>
      <c r="B39" s="4" t="s">
        <v>35</v>
      </c>
      <c r="C39" s="19"/>
      <c r="D39" s="6">
        <v>31980638</v>
      </c>
      <c r="E39" s="6">
        <v>47786025</v>
      </c>
      <c r="F39" s="6">
        <v>47786025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32499788</v>
      </c>
      <c r="E40" s="27">
        <f>E6+E22+E25+E34+E37</f>
        <v>48739282</v>
      </c>
      <c r="F40" s="27">
        <f>F6+F22+F25+F34+F37</f>
        <v>48776627</v>
      </c>
    </row>
    <row r="41" spans="1:6" ht="30" customHeight="1">
      <c r="A41" s="11" t="s">
        <v>38</v>
      </c>
      <c r="B41" s="1" t="s">
        <v>39</v>
      </c>
      <c r="C41" s="23"/>
      <c r="D41" s="24">
        <v>0</v>
      </c>
      <c r="E41" s="24">
        <v>0</v>
      </c>
      <c r="F41" s="24">
        <v>0</v>
      </c>
    </row>
    <row r="42" spans="1:6" ht="30" customHeight="1">
      <c r="A42" s="11" t="s">
        <v>40</v>
      </c>
      <c r="B42" s="1" t="s">
        <v>37</v>
      </c>
      <c r="C42" s="15"/>
      <c r="D42" s="24">
        <f>D40-D41</f>
        <v>32499788</v>
      </c>
      <c r="E42" s="24">
        <f>E40-E41</f>
        <v>48739282</v>
      </c>
      <c r="F42" s="24">
        <f>F40-F41</f>
        <v>48776627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4" workbookViewId="0">
      <selection activeCell="F40" sqref="F40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331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284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24">
        <f>D7+D8+D13</f>
        <v>254398</v>
      </c>
      <c r="E6" s="24">
        <f>E7+E8+E13</f>
        <v>2678118</v>
      </c>
      <c r="F6" s="24">
        <f>F7+F8+F13</f>
        <v>2676911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254398</v>
      </c>
      <c r="E13" s="6">
        <f>E14+E15+E16+E17+E18+E19+E20+E21</f>
        <v>2678118</v>
      </c>
      <c r="F13" s="6">
        <f>F14+F15+F16+F17+F18+F19+F20+F21</f>
        <v>2676911</v>
      </c>
    </row>
    <row r="14" spans="1:6" ht="42" customHeight="1">
      <c r="A14" s="12" t="s">
        <v>51</v>
      </c>
      <c r="B14" s="110" t="s">
        <v>258</v>
      </c>
      <c r="C14" s="18"/>
      <c r="D14" s="6">
        <v>17000</v>
      </c>
      <c r="E14" s="6">
        <v>217000</v>
      </c>
      <c r="F14" s="6">
        <v>200000</v>
      </c>
    </row>
    <row r="15" spans="1:6" ht="47.25" customHeight="1">
      <c r="A15" s="12" t="s">
        <v>52</v>
      </c>
      <c r="B15" s="5" t="s">
        <v>270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275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>
        <v>237398</v>
      </c>
      <c r="E19" s="26">
        <v>2461118</v>
      </c>
      <c r="F19" s="26">
        <v>2476911</v>
      </c>
    </row>
    <row r="20" spans="1:6" ht="30" customHeight="1">
      <c r="A20" s="14" t="s">
        <v>57</v>
      </c>
      <c r="B20" s="7" t="s">
        <v>256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263</v>
      </c>
      <c r="C21" s="20"/>
      <c r="D21" s="26"/>
      <c r="E21" s="26"/>
      <c r="F21" s="26"/>
    </row>
    <row r="22" spans="1:6" ht="30" customHeight="1">
      <c r="A22" s="11" t="s">
        <v>20</v>
      </c>
      <c r="B22" s="1" t="s">
        <v>21</v>
      </c>
      <c r="C22" s="21" t="s">
        <v>131</v>
      </c>
      <c r="D22" s="24">
        <f>D23+D24</f>
        <v>0</v>
      </c>
      <c r="E22" s="24">
        <f>E23+E24</f>
        <v>0</v>
      </c>
      <c r="F22" s="24">
        <f>F23+F24</f>
        <v>0</v>
      </c>
    </row>
    <row r="23" spans="1:6" ht="30" customHeight="1">
      <c r="A23" s="12" t="s">
        <v>59</v>
      </c>
      <c r="B23" s="5" t="s">
        <v>75</v>
      </c>
      <c r="C23" s="21"/>
      <c r="D23" s="24"/>
      <c r="E23" s="24"/>
      <c r="F23" s="24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" t="s">
        <v>23</v>
      </c>
      <c r="C25" s="15" t="s">
        <v>132</v>
      </c>
      <c r="D25" s="24">
        <f>D26+D27+D28+D29+D30+D31+D32+D33</f>
        <v>19274</v>
      </c>
      <c r="E25" s="24">
        <f>E26+E27+E28+E29+E30+E31+E32+E33</f>
        <v>476930</v>
      </c>
      <c r="F25" s="24">
        <f>F26+F27+F28+F29+F30+F31+F32+F33</f>
        <v>1282795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129</v>
      </c>
      <c r="C29" s="19"/>
      <c r="D29" s="6">
        <v>15176</v>
      </c>
      <c r="E29" s="6">
        <v>15176</v>
      </c>
      <c r="F29" s="6">
        <v>15177</v>
      </c>
    </row>
    <row r="30" spans="1:6" ht="30" customHeight="1">
      <c r="A30" s="12" t="s">
        <v>64</v>
      </c>
      <c r="B30" s="40" t="s">
        <v>27</v>
      </c>
      <c r="C30" s="19"/>
      <c r="D30" s="6">
        <v>4098</v>
      </c>
      <c r="E30" s="6">
        <v>4098</v>
      </c>
      <c r="F30" s="6">
        <v>4098</v>
      </c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>
        <v>53000</v>
      </c>
    </row>
    <row r="32" spans="1:6" ht="30" customHeight="1">
      <c r="A32" s="12" t="s">
        <v>66</v>
      </c>
      <c r="B32" s="40" t="s">
        <v>29</v>
      </c>
      <c r="C32" s="19"/>
      <c r="D32" s="6">
        <v>0</v>
      </c>
      <c r="E32" s="6">
        <v>457656</v>
      </c>
      <c r="F32" s="6">
        <v>1198435</v>
      </c>
    </row>
    <row r="33" spans="1:6" ht="30" customHeight="1">
      <c r="A33" s="12" t="s">
        <v>67</v>
      </c>
      <c r="B33" s="126" t="s">
        <v>348</v>
      </c>
      <c r="C33" s="19"/>
      <c r="D33" s="6">
        <v>0</v>
      </c>
      <c r="E33" s="6">
        <v>0</v>
      </c>
      <c r="F33" s="6">
        <v>12085</v>
      </c>
    </row>
    <row r="34" spans="1:6" ht="30" customHeight="1">
      <c r="A34" s="11" t="s">
        <v>30</v>
      </c>
      <c r="B34" s="1" t="s">
        <v>31</v>
      </c>
      <c r="C34" s="15" t="s">
        <v>133</v>
      </c>
      <c r="D34" s="24">
        <f>D35+D36</f>
        <v>0</v>
      </c>
      <c r="E34" s="24">
        <f>E35+E36</f>
        <v>0</v>
      </c>
      <c r="F34" s="24">
        <f>F35+F36</f>
        <v>0</v>
      </c>
    </row>
    <row r="35" spans="1:6" ht="30" customHeight="1">
      <c r="A35" s="12" t="s">
        <v>68</v>
      </c>
      <c r="B35" s="5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5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" t="s">
        <v>33</v>
      </c>
      <c r="C37" s="15" t="s">
        <v>134</v>
      </c>
      <c r="D37" s="24">
        <f>D38+D39</f>
        <v>111852423</v>
      </c>
      <c r="E37" s="24">
        <f>E38+E39</f>
        <v>128224155</v>
      </c>
      <c r="F37" s="24">
        <f>F38+F39</f>
        <v>128224155</v>
      </c>
    </row>
    <row r="38" spans="1:6" ht="30" customHeight="1">
      <c r="A38" s="12" t="s">
        <v>70</v>
      </c>
      <c r="B38" s="4" t="s">
        <v>34</v>
      </c>
      <c r="C38" s="19"/>
      <c r="D38" s="6">
        <v>2763317</v>
      </c>
      <c r="E38" s="6">
        <v>2763317</v>
      </c>
      <c r="F38" s="6">
        <v>2763317</v>
      </c>
    </row>
    <row r="39" spans="1:6" ht="30" customHeight="1">
      <c r="A39" s="12" t="s">
        <v>71</v>
      </c>
      <c r="B39" s="4" t="s">
        <v>35</v>
      </c>
      <c r="C39" s="19"/>
      <c r="D39" s="6">
        <v>109089106</v>
      </c>
      <c r="E39" s="6">
        <v>125460838</v>
      </c>
      <c r="F39" s="6">
        <v>125460838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112126095</v>
      </c>
      <c r="E40" s="27">
        <f>E6+E22+E25+E34+E37</f>
        <v>131379203</v>
      </c>
      <c r="F40" s="27">
        <f>F6+F22+F25+F34+F37</f>
        <v>132183861</v>
      </c>
    </row>
    <row r="41" spans="1:6" ht="30" customHeight="1">
      <c r="A41" s="11" t="s">
        <v>38</v>
      </c>
      <c r="B41" s="1" t="s">
        <v>39</v>
      </c>
      <c r="C41" s="23"/>
      <c r="D41" s="24"/>
      <c r="E41" s="24"/>
      <c r="F41" s="24"/>
    </row>
    <row r="42" spans="1:6" ht="30" customHeight="1">
      <c r="A42" s="11" t="s">
        <v>40</v>
      </c>
      <c r="B42" s="1" t="s">
        <v>37</v>
      </c>
      <c r="C42" s="15"/>
      <c r="D42" s="24">
        <f>D40-D41</f>
        <v>112126095</v>
      </c>
      <c r="E42" s="24">
        <f>E40-E41</f>
        <v>131379203</v>
      </c>
      <c r="F42" s="24">
        <f>F40-F41</f>
        <v>132183861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opLeftCell="A25" zoomScaleSheetLayoutView="100" workbookViewId="0">
      <selection activeCell="F40" sqref="F40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332</v>
      </c>
      <c r="B1" s="140"/>
      <c r="C1" s="140"/>
      <c r="D1" s="140"/>
      <c r="E1" s="140"/>
      <c r="F1" s="140"/>
    </row>
    <row r="2" spans="1:6">
      <c r="A2" s="9"/>
    </row>
    <row r="3" spans="1:6" ht="30.75" customHeight="1">
      <c r="A3" s="142" t="s">
        <v>285</v>
      </c>
      <c r="B3" s="142"/>
      <c r="C3" s="142"/>
      <c r="D3" s="142"/>
      <c r="E3" s="142"/>
      <c r="F3" s="142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29" t="s">
        <v>7</v>
      </c>
      <c r="B6" s="2" t="s">
        <v>8</v>
      </c>
      <c r="C6" s="15" t="s">
        <v>130</v>
      </c>
      <c r="D6" s="107">
        <f>D7+D8+D13</f>
        <v>100000</v>
      </c>
      <c r="E6" s="107">
        <f>E7+E8+E13</f>
        <v>0</v>
      </c>
      <c r="F6" s="107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103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103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103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103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</f>
        <v>100000</v>
      </c>
      <c r="E13" s="6">
        <f>E14+E15+E16+E17+E18+E19+E20+E21</f>
        <v>0</v>
      </c>
      <c r="F13" s="6">
        <f>F14+F15+F16+F17+F18+F19+F20+F21</f>
        <v>0</v>
      </c>
    </row>
    <row r="14" spans="1:6" ht="45.75" customHeight="1">
      <c r="A14" s="12" t="s">
        <v>51</v>
      </c>
      <c r="B14" s="110" t="s">
        <v>258</v>
      </c>
      <c r="C14" s="18"/>
      <c r="D14" s="6">
        <v>100000</v>
      </c>
      <c r="E14" s="6">
        <v>0</v>
      </c>
      <c r="F14" s="6">
        <v>0</v>
      </c>
    </row>
    <row r="15" spans="1:6" ht="47.25" customHeight="1">
      <c r="A15" s="12" t="s">
        <v>52</v>
      </c>
      <c r="B15" s="103" t="s">
        <v>270</v>
      </c>
      <c r="C15" s="19"/>
      <c r="D15" s="6"/>
      <c r="E15" s="6"/>
      <c r="F15" s="6"/>
    </row>
    <row r="16" spans="1:6" ht="30" customHeight="1">
      <c r="A16" s="13" t="s">
        <v>53</v>
      </c>
      <c r="B16" s="103" t="s">
        <v>42</v>
      </c>
      <c r="C16" s="19"/>
      <c r="D16" s="25"/>
      <c r="E16" s="25"/>
      <c r="F16" s="25"/>
    </row>
    <row r="17" spans="1:6" ht="46.5" customHeight="1">
      <c r="A17" s="12" t="s">
        <v>54</v>
      </c>
      <c r="B17" s="103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275</v>
      </c>
      <c r="C18" s="20"/>
      <c r="D18" s="26"/>
      <c r="E18" s="26"/>
      <c r="F18" s="26"/>
    </row>
    <row r="19" spans="1:6" ht="30" customHeight="1">
      <c r="A19" s="14" t="s">
        <v>56</v>
      </c>
      <c r="B19" s="7" t="s">
        <v>72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256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263</v>
      </c>
      <c r="C21" s="20"/>
      <c r="D21" s="26"/>
      <c r="E21" s="26"/>
      <c r="F21" s="26"/>
    </row>
    <row r="22" spans="1:6" ht="30" customHeight="1">
      <c r="A22" s="11" t="s">
        <v>20</v>
      </c>
      <c r="B22" s="104" t="s">
        <v>21</v>
      </c>
      <c r="C22" s="21" t="s">
        <v>131</v>
      </c>
      <c r="D22" s="107">
        <f>D23+D24</f>
        <v>0</v>
      </c>
      <c r="E22" s="107">
        <f>E23+E24</f>
        <v>0</v>
      </c>
      <c r="F22" s="107">
        <f>F23+F24</f>
        <v>0</v>
      </c>
    </row>
    <row r="23" spans="1:6" ht="30" customHeight="1">
      <c r="A23" s="12" t="s">
        <v>59</v>
      </c>
      <c r="B23" s="103" t="s">
        <v>75</v>
      </c>
      <c r="C23" s="21"/>
      <c r="D23" s="107"/>
      <c r="E23" s="107"/>
      <c r="F23" s="107"/>
    </row>
    <row r="24" spans="1:6" ht="30" customHeight="1">
      <c r="A24" s="12" t="s">
        <v>77</v>
      </c>
      <c r="B24" s="31" t="s">
        <v>76</v>
      </c>
      <c r="C24" s="19"/>
      <c r="D24" s="6"/>
      <c r="E24" s="6"/>
      <c r="F24" s="6"/>
    </row>
    <row r="25" spans="1:6" ht="30" customHeight="1">
      <c r="A25" s="15" t="s">
        <v>22</v>
      </c>
      <c r="B25" s="104" t="s">
        <v>23</v>
      </c>
      <c r="C25" s="15" t="s">
        <v>132</v>
      </c>
      <c r="D25" s="107">
        <f>D26+D27+D28+D29+D30+D31+D32+D33</f>
        <v>0</v>
      </c>
      <c r="E25" s="107">
        <f>E26+E27+E28+E29+E30+E31+E32+E33</f>
        <v>105743</v>
      </c>
      <c r="F25" s="107">
        <f>F26+F27+F28+F29+F30+F31+F32+F33</f>
        <v>105743</v>
      </c>
    </row>
    <row r="26" spans="1:6" ht="30" customHeight="1">
      <c r="A26" s="12" t="s">
        <v>60</v>
      </c>
      <c r="B26" s="40" t="s">
        <v>24</v>
      </c>
      <c r="C26" s="19"/>
      <c r="D26" s="6"/>
      <c r="E26" s="6"/>
      <c r="F26" s="6"/>
    </row>
    <row r="27" spans="1:6" ht="30" customHeight="1">
      <c r="A27" s="12" t="s">
        <v>61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62</v>
      </c>
      <c r="B28" s="4" t="s">
        <v>26</v>
      </c>
      <c r="C28" s="19"/>
      <c r="D28" s="6"/>
      <c r="E28" s="6"/>
      <c r="F28" s="6"/>
    </row>
    <row r="29" spans="1:6" ht="30" customHeight="1">
      <c r="A29" s="12" t="s">
        <v>63</v>
      </c>
      <c r="B29" s="40" t="s">
        <v>129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27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29</v>
      </c>
      <c r="C32" s="19"/>
      <c r="D32" s="6">
        <v>0</v>
      </c>
      <c r="E32" s="6">
        <v>105743</v>
      </c>
      <c r="F32" s="6">
        <v>105743</v>
      </c>
    </row>
    <row r="33" spans="1:6" ht="30" customHeight="1">
      <c r="A33" s="12" t="s">
        <v>67</v>
      </c>
      <c r="B33" s="126" t="s">
        <v>348</v>
      </c>
      <c r="C33" s="19"/>
      <c r="D33" s="6"/>
      <c r="E33" s="6"/>
      <c r="F33" s="6"/>
    </row>
    <row r="34" spans="1:6" ht="30" customHeight="1">
      <c r="A34" s="11" t="s">
        <v>30</v>
      </c>
      <c r="B34" s="104" t="s">
        <v>31</v>
      </c>
      <c r="C34" s="15" t="s">
        <v>133</v>
      </c>
      <c r="D34" s="107">
        <f>D35+D36</f>
        <v>0</v>
      </c>
      <c r="E34" s="107">
        <f>E35+E36</f>
        <v>0</v>
      </c>
      <c r="F34" s="107">
        <f>F35+F36</f>
        <v>0</v>
      </c>
    </row>
    <row r="35" spans="1:6" ht="30" customHeight="1">
      <c r="A35" s="12" t="s">
        <v>68</v>
      </c>
      <c r="B35" s="103" t="s">
        <v>73</v>
      </c>
      <c r="C35" s="18"/>
      <c r="D35" s="6"/>
      <c r="E35" s="6"/>
      <c r="F35" s="6"/>
    </row>
    <row r="36" spans="1:6" ht="30" customHeight="1">
      <c r="A36" s="12" t="s">
        <v>69</v>
      </c>
      <c r="B36" s="103" t="s">
        <v>74</v>
      </c>
      <c r="C36" s="18"/>
      <c r="D36" s="6"/>
      <c r="E36" s="6"/>
      <c r="F36" s="6"/>
    </row>
    <row r="37" spans="1:6" ht="30" customHeight="1">
      <c r="A37" s="11" t="s">
        <v>32</v>
      </c>
      <c r="B37" s="104" t="s">
        <v>33</v>
      </c>
      <c r="C37" s="15" t="s">
        <v>134</v>
      </c>
      <c r="D37" s="107">
        <f>D38+D39</f>
        <v>13456984</v>
      </c>
      <c r="E37" s="107">
        <f>E38+E39</f>
        <v>13439500</v>
      </c>
      <c r="F37" s="107">
        <f>F38+F39</f>
        <v>13439500</v>
      </c>
    </row>
    <row r="38" spans="1:6" ht="30" customHeight="1">
      <c r="A38" s="12" t="s">
        <v>70</v>
      </c>
      <c r="B38" s="4" t="s">
        <v>34</v>
      </c>
      <c r="C38" s="19"/>
      <c r="D38" s="6"/>
      <c r="E38" s="6"/>
      <c r="F38" s="6"/>
    </row>
    <row r="39" spans="1:6" ht="30" customHeight="1">
      <c r="A39" s="12" t="s">
        <v>71</v>
      </c>
      <c r="B39" s="4" t="s">
        <v>35</v>
      </c>
      <c r="C39" s="19"/>
      <c r="D39" s="6">
        <v>13456984</v>
      </c>
      <c r="E39" s="6">
        <v>13439500</v>
      </c>
      <c r="F39" s="6">
        <v>13439500</v>
      </c>
    </row>
    <row r="40" spans="1:6" ht="30" customHeight="1">
      <c r="A40" s="16" t="s">
        <v>36</v>
      </c>
      <c r="B40" s="8" t="s">
        <v>41</v>
      </c>
      <c r="C40" s="22" t="s">
        <v>135</v>
      </c>
      <c r="D40" s="27">
        <f>D6+D22+D25+D34+D37</f>
        <v>13556984</v>
      </c>
      <c r="E40" s="27">
        <f>E6+E22+E25+E34+E37</f>
        <v>13545243</v>
      </c>
      <c r="F40" s="27">
        <f>F6+F22+F25+F34+F37</f>
        <v>13545243</v>
      </c>
    </row>
    <row r="41" spans="1:6" ht="30" customHeight="1">
      <c r="A41" s="11" t="s">
        <v>38</v>
      </c>
      <c r="B41" s="104" t="s">
        <v>39</v>
      </c>
      <c r="C41" s="23"/>
      <c r="D41" s="107"/>
      <c r="E41" s="107"/>
      <c r="F41" s="107"/>
    </row>
    <row r="42" spans="1:6" ht="30" customHeight="1">
      <c r="A42" s="11" t="s">
        <v>40</v>
      </c>
      <c r="B42" s="104" t="s">
        <v>37</v>
      </c>
      <c r="C42" s="15"/>
      <c r="D42" s="107">
        <f>D40-D41</f>
        <v>13556984</v>
      </c>
      <c r="E42" s="107">
        <f>E40-E41</f>
        <v>13545243</v>
      </c>
      <c r="F42" s="107">
        <f>F40-F41</f>
        <v>13545243</v>
      </c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workbookViewId="0">
      <selection activeCell="J39" sqref="J39"/>
    </sheetView>
  </sheetViews>
  <sheetFormatPr defaultRowHeight="14.4"/>
  <cols>
    <col min="1" max="1" width="9.88671875" style="17" customWidth="1"/>
    <col min="2" max="2" width="42.88671875" customWidth="1"/>
    <col min="3" max="3" width="11.5546875" style="17" customWidth="1"/>
    <col min="4" max="4" width="16.88671875" customWidth="1"/>
    <col min="5" max="5" width="16.6640625" customWidth="1"/>
    <col min="6" max="6" width="17.109375" customWidth="1"/>
  </cols>
  <sheetData>
    <row r="1" spans="1:6">
      <c r="A1" s="140" t="s">
        <v>333</v>
      </c>
      <c r="B1" s="140"/>
      <c r="C1" s="140"/>
      <c r="D1" s="140"/>
      <c r="E1" s="140"/>
      <c r="F1" s="140"/>
    </row>
    <row r="2" spans="1:6">
      <c r="A2" s="9"/>
    </row>
    <row r="3" spans="1:6">
      <c r="A3" s="141" t="s">
        <v>286</v>
      </c>
      <c r="B3" s="141"/>
      <c r="C3" s="141"/>
      <c r="D3" s="141"/>
      <c r="E3" s="141"/>
      <c r="F3" s="141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78</v>
      </c>
      <c r="C6" s="15" t="s">
        <v>136</v>
      </c>
      <c r="D6" s="24">
        <f>'6a) melléklet'!D6+'6b) melléklet'!D6+'6c) melléklet'!D6</f>
        <v>102609616</v>
      </c>
      <c r="E6" s="125">
        <f>'6a) melléklet'!E6+'6b) melléklet'!E6+'6c) melléklet'!E6</f>
        <v>127501638</v>
      </c>
      <c r="F6" s="125">
        <f>'6a) melléklet'!F6+'6b) melléklet'!F6+'6c) melléklet'!F6</f>
        <v>127302471</v>
      </c>
    </row>
    <row r="7" spans="1:6" ht="30" customHeight="1">
      <c r="A7" s="18" t="s">
        <v>44</v>
      </c>
      <c r="B7" s="5" t="s">
        <v>79</v>
      </c>
      <c r="C7" s="18"/>
      <c r="D7" s="112">
        <f>'6a) melléklet'!D7+'6b) melléklet'!D7+'6c) melléklet'!D7</f>
        <v>98928776</v>
      </c>
      <c r="E7" s="125">
        <f>'6a) melléklet'!E7+'6b) melléklet'!E7+'6c) melléklet'!E7</f>
        <v>123423901</v>
      </c>
      <c r="F7" s="125">
        <f>'6a) melléklet'!F7+'6b) melléklet'!F7+'6c) melléklet'!F7</f>
        <v>123224734</v>
      </c>
    </row>
    <row r="8" spans="1:6" ht="30" customHeight="1">
      <c r="A8" s="18" t="s">
        <v>45</v>
      </c>
      <c r="B8" s="5" t="s">
        <v>80</v>
      </c>
      <c r="C8" s="18"/>
      <c r="D8" s="112">
        <f>'6a) melléklet'!D8+'6b) melléklet'!D8+'6c) melléklet'!D8</f>
        <v>3680840</v>
      </c>
      <c r="E8" s="125">
        <f>'6a) melléklet'!E8+'6b) melléklet'!E8+'6c) melléklet'!E8</f>
        <v>4077737</v>
      </c>
      <c r="F8" s="125">
        <f>'6a) melléklet'!F8+'6b) melléklet'!F8+'6c) melléklet'!F8</f>
        <v>4077737</v>
      </c>
    </row>
    <row r="9" spans="1:6" ht="30" customHeight="1">
      <c r="A9" s="15" t="s">
        <v>20</v>
      </c>
      <c r="B9" s="1" t="s">
        <v>81</v>
      </c>
      <c r="C9" s="15" t="s">
        <v>137</v>
      </c>
      <c r="D9" s="112">
        <f>'6a) melléklet'!D9+'6b) melléklet'!D9+'6c) melléklet'!D9</f>
        <v>12505606</v>
      </c>
      <c r="E9" s="125">
        <f>'6a) melléklet'!E9+'6b) melléklet'!E9+'6c) melléklet'!E9</f>
        <v>15897955</v>
      </c>
      <c r="F9" s="125">
        <f>'6a) melléklet'!F9+'6b) melléklet'!F9+'6c) melléklet'!F9</f>
        <v>15676605</v>
      </c>
    </row>
    <row r="10" spans="1:6" ht="30" customHeight="1">
      <c r="A10" s="18" t="s">
        <v>59</v>
      </c>
      <c r="B10" s="5" t="s">
        <v>82</v>
      </c>
      <c r="C10" s="18"/>
      <c r="D10" s="112">
        <f>'6a) melléklet'!D10+'6b) melléklet'!D10+'6c) melléklet'!D10</f>
        <v>12505606</v>
      </c>
      <c r="E10" s="125">
        <f>'6a) melléklet'!E10+'6b) melléklet'!E10+'6c) melléklet'!E10</f>
        <v>15586019</v>
      </c>
      <c r="F10" s="125">
        <f>'6a) melléklet'!F10+'6b) melléklet'!F10+'6c) melléklet'!F10</f>
        <v>15364669</v>
      </c>
    </row>
    <row r="11" spans="1:6" ht="30" customHeight="1">
      <c r="A11" s="18" t="s">
        <v>77</v>
      </c>
      <c r="B11" s="5" t="s">
        <v>83</v>
      </c>
      <c r="C11" s="18"/>
      <c r="D11" s="112">
        <f>'6a) melléklet'!D11+'6b) melléklet'!D11+'6c) melléklet'!D11</f>
        <v>0</v>
      </c>
      <c r="E11" s="125">
        <f>'6a) melléklet'!E11+'6b) melléklet'!E11+'6c) melléklet'!E11</f>
        <v>0</v>
      </c>
      <c r="F11" s="125">
        <f>'6a) melléklet'!F11+'6b) melléklet'!F11+'6c) melléklet'!F11</f>
        <v>0</v>
      </c>
    </row>
    <row r="12" spans="1:6" ht="30" customHeight="1">
      <c r="A12" s="18" t="s">
        <v>114</v>
      </c>
      <c r="B12" s="5" t="s">
        <v>84</v>
      </c>
      <c r="C12" s="18"/>
      <c r="D12" s="112">
        <f>'6a) melléklet'!D12+'6b) melléklet'!D12+'6c) melléklet'!D12</f>
        <v>0</v>
      </c>
      <c r="E12" s="125">
        <f>'6a) melléklet'!E12+'6b) melléklet'!E12+'6c) melléklet'!E12</f>
        <v>311936</v>
      </c>
      <c r="F12" s="125">
        <f>'6a) melléklet'!F12+'6b) melléklet'!F12+'6c) melléklet'!F12</f>
        <v>311936</v>
      </c>
    </row>
    <row r="13" spans="1:6" ht="30" customHeight="1">
      <c r="A13" s="18" t="s">
        <v>115</v>
      </c>
      <c r="B13" s="5" t="s">
        <v>85</v>
      </c>
      <c r="C13" s="18"/>
      <c r="D13" s="112">
        <f>'6a) melléklet'!D13+'6b) melléklet'!D13+'6c) melléklet'!D13</f>
        <v>0</v>
      </c>
      <c r="E13" s="125">
        <f>'6a) melléklet'!E13+'6b) melléklet'!E13+'6c) melléklet'!E13</f>
        <v>0</v>
      </c>
      <c r="F13" s="125">
        <f>'6a) melléklet'!F13+'6b) melléklet'!F13+'6c) melléklet'!F13</f>
        <v>0</v>
      </c>
    </row>
    <row r="14" spans="1:6" ht="30" customHeight="1">
      <c r="A14" s="18" t="s">
        <v>116</v>
      </c>
      <c r="B14" s="5" t="s">
        <v>86</v>
      </c>
      <c r="C14" s="18"/>
      <c r="D14" s="112">
        <f>'6a) melléklet'!D14+'6b) melléklet'!D14+'6c) melléklet'!D14</f>
        <v>0</v>
      </c>
      <c r="E14" s="125">
        <f>'6a) melléklet'!E14+'6b) melléklet'!E14+'6c) melléklet'!E14</f>
        <v>0</v>
      </c>
      <c r="F14" s="125">
        <f>'6a) melléklet'!F14+'6b) melléklet'!F14+'6c) melléklet'!F14</f>
        <v>0</v>
      </c>
    </row>
    <row r="15" spans="1:6" ht="30" customHeight="1">
      <c r="A15" s="15" t="s">
        <v>22</v>
      </c>
      <c r="B15" s="1" t="s">
        <v>87</v>
      </c>
      <c r="C15" s="15" t="s">
        <v>138</v>
      </c>
      <c r="D15" s="112">
        <f>'6a) melléklet'!D15+'6b) melléklet'!D15+'6c) melléklet'!D15</f>
        <v>39172995</v>
      </c>
      <c r="E15" s="125">
        <f>'6a) melléklet'!E15+'6b) melléklet'!E15+'6c) melléklet'!E15</f>
        <v>34953333</v>
      </c>
      <c r="F15" s="125">
        <f>'6a) melléklet'!F15+'6b) melléklet'!F15+'6c) melléklet'!F15</f>
        <v>34172446</v>
      </c>
    </row>
    <row r="16" spans="1:6" ht="30" customHeight="1">
      <c r="A16" s="18" t="s">
        <v>60</v>
      </c>
      <c r="B16" s="5" t="s">
        <v>88</v>
      </c>
      <c r="C16" s="18"/>
      <c r="D16" s="112">
        <f>'6a) melléklet'!D16+'6b) melléklet'!D16+'6c) melléklet'!D16</f>
        <v>1710000</v>
      </c>
      <c r="E16" s="125">
        <f>'6a) melléklet'!E16+'6b) melléklet'!E16+'6c) melléklet'!E16</f>
        <v>2490669</v>
      </c>
      <c r="F16" s="125">
        <f>'6a) melléklet'!F16+'6b) melléklet'!F16+'6c) melléklet'!F16</f>
        <v>2440241</v>
      </c>
    </row>
    <row r="17" spans="1:6" ht="30" customHeight="1">
      <c r="A17" s="18" t="s">
        <v>61</v>
      </c>
      <c r="B17" s="5" t="s">
        <v>89</v>
      </c>
      <c r="C17" s="18"/>
      <c r="D17" s="112">
        <f>'6a) melléklet'!D17+'6b) melléklet'!D17+'6c) melléklet'!D17</f>
        <v>39725</v>
      </c>
      <c r="E17" s="125">
        <f>'6a) melléklet'!E17+'6b) melléklet'!E17+'6c) melléklet'!E17</f>
        <v>39725</v>
      </c>
      <c r="F17" s="125">
        <f>'6a) melléklet'!F17+'6b) melléklet'!F17+'6c) melléklet'!F17</f>
        <v>31560</v>
      </c>
    </row>
    <row r="18" spans="1:6" ht="30" customHeight="1">
      <c r="A18" s="18" t="s">
        <v>62</v>
      </c>
      <c r="B18" s="5" t="s">
        <v>90</v>
      </c>
      <c r="C18" s="18"/>
      <c r="D18" s="112">
        <f>'6a) melléklet'!D18+'6b) melléklet'!D18+'6c) melléklet'!D18</f>
        <v>29482202</v>
      </c>
      <c r="E18" s="125">
        <f>'6a) melléklet'!E18+'6b) melléklet'!E18+'6c) melléklet'!E18</f>
        <v>25345934</v>
      </c>
      <c r="F18" s="125">
        <f>'6a) melléklet'!F18+'6b) melléklet'!F18+'6c) melléklet'!F18</f>
        <v>24792341</v>
      </c>
    </row>
    <row r="19" spans="1:6" ht="30" customHeight="1">
      <c r="A19" s="18" t="s">
        <v>63</v>
      </c>
      <c r="B19" s="5" t="s">
        <v>91</v>
      </c>
      <c r="C19" s="18"/>
      <c r="D19" s="112">
        <f>'6a) melléklet'!D19+'6b) melléklet'!D19+'6c) melléklet'!D19</f>
        <v>0</v>
      </c>
      <c r="E19" s="125">
        <f>'6a) melléklet'!E19+'6b) melléklet'!E19+'6c) melléklet'!E19</f>
        <v>48195</v>
      </c>
      <c r="F19" s="125">
        <f>'6a) melléklet'!F19+'6b) melléklet'!F19+'6c) melléklet'!F19</f>
        <v>26038</v>
      </c>
    </row>
    <row r="20" spans="1:6" ht="30" customHeight="1">
      <c r="A20" s="18" t="s">
        <v>64</v>
      </c>
      <c r="B20" s="5" t="s">
        <v>92</v>
      </c>
      <c r="C20" s="18"/>
      <c r="D20" s="112">
        <f>'6a) melléklet'!D20+'6b) melléklet'!D20+'6c) melléklet'!D20</f>
        <v>7941068</v>
      </c>
      <c r="E20" s="125">
        <f>'6a) melléklet'!E20+'6b) melléklet'!E20+'6c) melléklet'!E20</f>
        <v>7028810</v>
      </c>
      <c r="F20" s="125">
        <f>'6a) melléklet'!F20+'6b) melléklet'!F20+'6c) melléklet'!F20</f>
        <v>6882266</v>
      </c>
    </row>
    <row r="21" spans="1:6" ht="30" customHeight="1">
      <c r="A21" s="18" t="s">
        <v>117</v>
      </c>
      <c r="B21" s="5" t="s">
        <v>93</v>
      </c>
      <c r="C21" s="18"/>
      <c r="D21" s="112">
        <f>'6a) melléklet'!D21+'6b) melléklet'!D21+'6c) melléklet'!D21</f>
        <v>7851068</v>
      </c>
      <c r="E21" s="125">
        <f>'6a) melléklet'!E21+'6b) melléklet'!E21+'6c) melléklet'!E21</f>
        <v>6938810</v>
      </c>
      <c r="F21" s="125">
        <f>'6a) melléklet'!F21+'6b) melléklet'!F21+'6c) melléklet'!F21</f>
        <v>6798633</v>
      </c>
    </row>
    <row r="22" spans="1:6" ht="30" customHeight="1">
      <c r="A22" s="18" t="s">
        <v>118</v>
      </c>
      <c r="B22" s="5" t="s">
        <v>94</v>
      </c>
      <c r="C22" s="18"/>
      <c r="D22" s="112">
        <f>'6a) melléklet'!D22+'6b) melléklet'!D22+'6c) melléklet'!D22</f>
        <v>0</v>
      </c>
      <c r="E22" s="125">
        <f>'6a) melléklet'!E22+'6b) melléklet'!E22+'6c) melléklet'!E22</f>
        <v>0</v>
      </c>
      <c r="F22" s="125">
        <f>'6a) melléklet'!F22+'6b) melléklet'!F22+'6c) melléklet'!F22</f>
        <v>0</v>
      </c>
    </row>
    <row r="23" spans="1:6" ht="30" customHeight="1">
      <c r="A23" s="18" t="s">
        <v>119</v>
      </c>
      <c r="B23" s="5" t="s">
        <v>95</v>
      </c>
      <c r="C23" s="18"/>
      <c r="D23" s="112">
        <f>'6a) melléklet'!D23+'6b) melléklet'!D23+'6c) melléklet'!D23</f>
        <v>0</v>
      </c>
      <c r="E23" s="125">
        <f>'6a) melléklet'!E23+'6b) melléklet'!E23+'6c) melléklet'!E23</f>
        <v>0</v>
      </c>
      <c r="F23" s="125">
        <f>'6a) melléklet'!F23+'6b) melléklet'!F23+'6c) melléklet'!F23</f>
        <v>0</v>
      </c>
    </row>
    <row r="24" spans="1:6" ht="30" customHeight="1">
      <c r="A24" s="18" t="s">
        <v>120</v>
      </c>
      <c r="B24" s="5" t="s">
        <v>96</v>
      </c>
      <c r="C24" s="18"/>
      <c r="D24" s="112">
        <f>'6a) melléklet'!D24+'6b) melléklet'!D24+'6c) melléklet'!D24</f>
        <v>90000</v>
      </c>
      <c r="E24" s="125">
        <f>'6a) melléklet'!E24+'6b) melléklet'!E24+'6c) melléklet'!E24</f>
        <v>90000</v>
      </c>
      <c r="F24" s="125">
        <f>'6a) melléklet'!F24+'6b) melléklet'!F24+'6c) melléklet'!F24</f>
        <v>83633</v>
      </c>
    </row>
    <row r="25" spans="1:6" ht="30" customHeight="1">
      <c r="A25" s="15" t="s">
        <v>30</v>
      </c>
      <c r="B25" s="1" t="s">
        <v>97</v>
      </c>
      <c r="C25" s="15" t="s">
        <v>139</v>
      </c>
      <c r="D25" s="112">
        <f>'6a) melléklet'!D25+'6b) melléklet'!D25+'6c) melléklet'!D25</f>
        <v>0</v>
      </c>
      <c r="E25" s="125">
        <f>'6a) melléklet'!E25+'6b) melléklet'!E25+'6c) melléklet'!E25</f>
        <v>0</v>
      </c>
      <c r="F25" s="125">
        <f>'6a) melléklet'!F25+'6b) melléklet'!F25+'6c) melléklet'!F25</f>
        <v>0</v>
      </c>
    </row>
    <row r="26" spans="1:6" ht="30" customHeight="1">
      <c r="A26" s="15" t="s">
        <v>32</v>
      </c>
      <c r="B26" s="1" t="s">
        <v>98</v>
      </c>
      <c r="C26" s="15" t="s">
        <v>140</v>
      </c>
      <c r="D26" s="112">
        <f>'6a) melléklet'!D26+'6b) melléklet'!D26+'6c) melléklet'!D26</f>
        <v>0</v>
      </c>
      <c r="E26" s="125">
        <f>'6a) melléklet'!E26+'6b) melléklet'!E26+'6c) melléklet'!E26</f>
        <v>0</v>
      </c>
      <c r="F26" s="125">
        <f>'6a) melléklet'!F26+'6b) melléklet'!F26+'6c) melléklet'!F26</f>
        <v>0</v>
      </c>
    </row>
    <row r="27" spans="1:6" ht="30" customHeight="1">
      <c r="A27" s="15" t="s">
        <v>99</v>
      </c>
      <c r="B27" s="1" t="s">
        <v>100</v>
      </c>
      <c r="C27" s="15" t="s">
        <v>141</v>
      </c>
      <c r="D27" s="112">
        <f>'6a) melléklet'!D27+'6b) melléklet'!D27+'6c) melléklet'!D27</f>
        <v>1038200</v>
      </c>
      <c r="E27" s="125">
        <f>'6a) melléklet'!E27+'6b) melléklet'!E27+'6c) melléklet'!E27</f>
        <v>12030912</v>
      </c>
      <c r="F27" s="125">
        <f>'6a) melléklet'!F27+'6b) melléklet'!F27+'6c) melléklet'!F27</f>
        <v>11845015</v>
      </c>
    </row>
    <row r="28" spans="1:6" ht="30" customHeight="1">
      <c r="A28" s="15" t="s">
        <v>40</v>
      </c>
      <c r="B28" s="1" t="s">
        <v>101</v>
      </c>
      <c r="C28" s="15" t="s">
        <v>140</v>
      </c>
      <c r="D28" s="112">
        <f>'6a) melléklet'!D28+'6b) melléklet'!D28+'6c) melléklet'!D28</f>
        <v>2856450</v>
      </c>
      <c r="E28" s="125">
        <f>'6a) melléklet'!E28+'6b) melléklet'!E28+'6c) melléklet'!E28</f>
        <v>3279890</v>
      </c>
      <c r="F28" s="125">
        <f>'6a) melléklet'!F28+'6b) melléklet'!F28+'6c) melléklet'!F28</f>
        <v>3279890</v>
      </c>
    </row>
    <row r="29" spans="1:6" ht="42" customHeight="1">
      <c r="A29" s="18" t="s">
        <v>121</v>
      </c>
      <c r="B29" s="5" t="s">
        <v>269</v>
      </c>
      <c r="C29" s="18"/>
      <c r="D29" s="112">
        <f>'6a) melléklet'!D29+'6b) melléklet'!D29+'6c) melléklet'!D29</f>
        <v>0</v>
      </c>
      <c r="E29" s="125">
        <f>'6a) melléklet'!E29+'6b) melléklet'!E29+'6c) melléklet'!E29</f>
        <v>0</v>
      </c>
      <c r="F29" s="125">
        <f>'6a) melléklet'!F29+'6b) melléklet'!F29+'6c) melléklet'!F29</f>
        <v>0</v>
      </c>
    </row>
    <row r="30" spans="1:6" ht="45.75" customHeight="1">
      <c r="A30" s="18" t="s">
        <v>122</v>
      </c>
      <c r="B30" s="5" t="s">
        <v>350</v>
      </c>
      <c r="C30" s="18"/>
      <c r="D30" s="112">
        <f>'6a) melléklet'!D30+'6b) melléklet'!D30+'6c) melléklet'!D30</f>
        <v>2856450</v>
      </c>
      <c r="E30" s="125">
        <f>'6a) melléklet'!E30+'6b) melléklet'!E30+'6c) melléklet'!E30</f>
        <v>3279890</v>
      </c>
      <c r="F30" s="125">
        <f>'6a) melléklet'!F30+'6b) melléklet'!F30+'6c) melléklet'!F30</f>
        <v>3279890</v>
      </c>
    </row>
    <row r="31" spans="1:6" ht="30" customHeight="1">
      <c r="A31" s="18" t="s">
        <v>123</v>
      </c>
      <c r="B31" s="5" t="s">
        <v>102</v>
      </c>
      <c r="C31" s="18"/>
      <c r="D31" s="112">
        <f>'6a) melléklet'!D31+'6b) melléklet'!D31+'6c) melléklet'!D31</f>
        <v>0</v>
      </c>
      <c r="E31" s="125">
        <f>'6a) melléklet'!E31+'6b) melléklet'!E31+'6c) melléklet'!E31</f>
        <v>0</v>
      </c>
      <c r="F31" s="125">
        <f>'6a) melléklet'!F31+'6b) melléklet'!F31+'6c) melléklet'!F31</f>
        <v>0</v>
      </c>
    </row>
    <row r="32" spans="1:6" ht="30" customHeight="1">
      <c r="A32" s="15" t="s">
        <v>103</v>
      </c>
      <c r="B32" s="1" t="s">
        <v>104</v>
      </c>
      <c r="C32" s="15" t="s">
        <v>142</v>
      </c>
      <c r="D32" s="112">
        <f>'6a) melléklet'!D32+'6b) melléklet'!D32+'6c) melléklet'!D32</f>
        <v>0</v>
      </c>
      <c r="E32" s="125">
        <f>'6a) melléklet'!E32+'6b) melléklet'!E32+'6c) melléklet'!E32</f>
        <v>0</v>
      </c>
      <c r="F32" s="125">
        <f>'6a) melléklet'!F32+'6b) melléklet'!F32+'6c) melléklet'!F32</f>
        <v>0</v>
      </c>
    </row>
    <row r="33" spans="1:6" ht="30" customHeight="1">
      <c r="A33" s="15" t="s">
        <v>105</v>
      </c>
      <c r="B33" s="1" t="s">
        <v>106</v>
      </c>
      <c r="C33" s="15" t="s">
        <v>143</v>
      </c>
      <c r="D33" s="112">
        <f>'6a) melléklet'!D33+'6b) melléklet'!D33+'6c) melléklet'!D33</f>
        <v>0</v>
      </c>
      <c r="E33" s="125">
        <f>'6a) melléklet'!E33+'6b) melléklet'!E33+'6c) melléklet'!E33</f>
        <v>0</v>
      </c>
      <c r="F33" s="125">
        <f>'6a) melléklet'!F33+'6b) melléklet'!F33+'6c) melléklet'!F33</f>
        <v>0</v>
      </c>
    </row>
    <row r="34" spans="1:6" ht="30" customHeight="1">
      <c r="A34" s="18" t="s">
        <v>124</v>
      </c>
      <c r="B34" s="5" t="s">
        <v>267</v>
      </c>
      <c r="C34" s="18"/>
      <c r="D34" s="112">
        <f>'6a) melléklet'!D34+'6b) melléklet'!D34+'6c) melléklet'!D34</f>
        <v>0</v>
      </c>
      <c r="E34" s="125">
        <f>'6a) melléklet'!E34+'6b) melléklet'!E34+'6c) melléklet'!E34</f>
        <v>0</v>
      </c>
      <c r="F34" s="125">
        <f>'6a) melléklet'!F34+'6b) melléklet'!F34+'6c) melléklet'!F34</f>
        <v>0</v>
      </c>
    </row>
    <row r="35" spans="1:6" ht="30" customHeight="1">
      <c r="A35" s="18" t="s">
        <v>125</v>
      </c>
      <c r="B35" s="5" t="s">
        <v>107</v>
      </c>
      <c r="C35" s="18"/>
      <c r="D35" s="112">
        <f>'6a) melléklet'!D35+'6b) melléklet'!D35+'6c) melléklet'!D35</f>
        <v>0</v>
      </c>
      <c r="E35" s="125">
        <f>'6a) melléklet'!E35+'6b) melléklet'!E35+'6c) melléklet'!E35</f>
        <v>0</v>
      </c>
      <c r="F35" s="125">
        <f>'6a) melléklet'!F35+'6b) melléklet'!F35+'6c) melléklet'!F35</f>
        <v>0</v>
      </c>
    </row>
    <row r="36" spans="1:6" ht="30" customHeight="1">
      <c r="A36" s="18" t="s">
        <v>126</v>
      </c>
      <c r="B36" s="5" t="s">
        <v>108</v>
      </c>
      <c r="C36" s="18"/>
      <c r="D36" s="112">
        <f>'6a) melléklet'!D36+'6b) melléklet'!D36+'6c) melléklet'!D36</f>
        <v>0</v>
      </c>
      <c r="E36" s="125">
        <f>'6a) melléklet'!E36+'6b) melléklet'!E36+'6c) melléklet'!E36</f>
        <v>0</v>
      </c>
      <c r="F36" s="125">
        <f>'6a) melléklet'!F36+'6b) melléklet'!F36+'6c) melléklet'!F36</f>
        <v>0</v>
      </c>
    </row>
    <row r="37" spans="1:6" ht="30" customHeight="1">
      <c r="A37" s="18" t="s">
        <v>127</v>
      </c>
      <c r="B37" s="5" t="s">
        <v>271</v>
      </c>
      <c r="C37" s="18"/>
      <c r="D37" s="112">
        <f>'6a) melléklet'!D37+'6b) melléklet'!D37+'6c) melléklet'!D37</f>
        <v>0</v>
      </c>
      <c r="E37" s="125">
        <f>'6a) melléklet'!E37+'6b) melléklet'!E37+'6c) melléklet'!E37</f>
        <v>0</v>
      </c>
      <c r="F37" s="125">
        <f>'6a) melléklet'!F37+'6b) melléklet'!F37+'6c) melléklet'!F37</f>
        <v>0</v>
      </c>
    </row>
    <row r="38" spans="1:6" ht="30" customHeight="1">
      <c r="A38" s="15" t="s">
        <v>109</v>
      </c>
      <c r="B38" s="33" t="s">
        <v>128</v>
      </c>
      <c r="C38" s="15" t="s">
        <v>144</v>
      </c>
      <c r="D38" s="112">
        <f>'6a) melléklet'!D38+'6b) melléklet'!D38+'6c) melléklet'!D38</f>
        <v>158182867</v>
      </c>
      <c r="E38" s="125">
        <f>'6a) melléklet'!E38+'6b) melléklet'!E38+'6c) melléklet'!E38</f>
        <v>193663728</v>
      </c>
      <c r="F38" s="125">
        <f>'6a) melléklet'!F38+'6b) melléklet'!F38+'6c) melléklet'!F38</f>
        <v>192276427</v>
      </c>
    </row>
    <row r="39" spans="1:6" ht="30" customHeight="1">
      <c r="A39" s="15" t="s">
        <v>111</v>
      </c>
      <c r="B39" s="5" t="s">
        <v>112</v>
      </c>
      <c r="C39" s="15"/>
      <c r="D39" s="112">
        <f>'6a) melléklet'!D39+'6b) melléklet'!D39+'6c) melléklet'!D39</f>
        <v>0</v>
      </c>
      <c r="E39" s="125">
        <f>'6a) melléklet'!E39+'6b) melléklet'!E39+'6c) melléklet'!E39</f>
        <v>0</v>
      </c>
      <c r="F39" s="125">
        <f>'6a) melléklet'!F39+'6b) melléklet'!F39+'6c) melléklet'!F39</f>
        <v>0</v>
      </c>
    </row>
    <row r="40" spans="1:6" ht="30" customHeight="1">
      <c r="A40" s="15" t="s">
        <v>113</v>
      </c>
      <c r="B40" s="1" t="s">
        <v>110</v>
      </c>
      <c r="C40" s="15"/>
      <c r="D40" s="112">
        <f>'6a) melléklet'!D40+'6b) melléklet'!D40+'6c) melléklet'!D40</f>
        <v>158182867</v>
      </c>
      <c r="E40" s="125">
        <f>'6a) melléklet'!E40+'6b) melléklet'!E40+'6c) melléklet'!E40</f>
        <v>193663728</v>
      </c>
      <c r="F40" s="125">
        <f>'6a) melléklet'!F40+'6b) melléklet'!F40+'6c) melléklet'!F40</f>
        <v>192276427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fitToHeight="0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1.melléklet</vt:lpstr>
      <vt:lpstr>2.melléklet</vt:lpstr>
      <vt:lpstr>3. melléklet</vt:lpstr>
      <vt:lpstr>4. melléklet</vt:lpstr>
      <vt:lpstr>5. melléklet</vt:lpstr>
      <vt:lpstr>5a) melléklet</vt:lpstr>
      <vt:lpstr>5b) melléklet</vt:lpstr>
      <vt:lpstr>5c) melléklet </vt:lpstr>
      <vt:lpstr>6. mellélet</vt:lpstr>
      <vt:lpstr>6a) melléklet</vt:lpstr>
      <vt:lpstr>6b) melléklet</vt:lpstr>
      <vt:lpstr>6c) melléklet</vt:lpstr>
      <vt:lpstr>7. melléklet</vt:lpstr>
      <vt:lpstr>8. melléklet</vt:lpstr>
      <vt:lpstr>9. melléklet</vt:lpstr>
      <vt:lpstr>10. melléklet</vt:lpstr>
      <vt:lpstr>11. melléklet</vt:lpstr>
      <vt:lpstr>12. melléklet</vt:lpstr>
      <vt:lpstr>13. melléklet</vt:lpstr>
      <vt:lpstr>14. melléklet</vt:lpstr>
      <vt:lpstr>15a) melléklet</vt:lpstr>
      <vt:lpstr>15b) mellélet</vt:lpstr>
      <vt:lpstr>Munka1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2024-05-14T11:25:17Z</cp:lastPrinted>
  <dcterms:created xsi:type="dcterms:W3CDTF">2018-02-13T16:53:39Z</dcterms:created>
  <dcterms:modified xsi:type="dcterms:W3CDTF">2024-05-14T11:27:12Z</dcterms:modified>
</cp:coreProperties>
</file>