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552" yWindow="192" windowWidth="17820" windowHeight="11652"/>
  </bookViews>
  <sheets>
    <sheet name="7.2. mell. Céljelleggel érk." sheetId="2" r:id="rId1"/>
    <sheet name="8.2.mell. Önk. többlettám." sheetId="30" r:id="rId2"/>
    <sheet name="Előir. mód.9. mell." sheetId="56" r:id="rId3"/>
    <sheet name="4. Bevétel nagytábla" sheetId="49" r:id="rId4"/>
    <sheet name="5.Bev.Címrend" sheetId="50" r:id="rId5"/>
    <sheet name="6. mell.Pályázaton nyert " sheetId="51" r:id="rId6"/>
    <sheet name="7. Kiadások Nagytábla" sheetId="52" r:id="rId7"/>
    <sheet name="8. Kiad.Címrend " sheetId="53" r:id="rId8"/>
    <sheet name="9. mell.Pénzforg. megvalós." sheetId="54" r:id="rId9"/>
    <sheet name=" 10.Szállítók-vevők" sheetId="55" r:id="rId10"/>
    <sheet name="11. mell. Áram" sheetId="42" r:id="rId11"/>
    <sheet name="12. mell. Gáz" sheetId="43" r:id="rId12"/>
    <sheet name="13. mell. Termál" sheetId="44" r:id="rId13"/>
    <sheet name="14. Víz- és szennyvíz" sheetId="57" r:id="rId14"/>
  </sheets>
  <definedNames>
    <definedName name="_xlnm.Print_Titles" localSheetId="4">'5.Bev.Címrend'!$1:$3</definedName>
    <definedName name="_xlnm.Print_Titles" localSheetId="7">'8. Kiad.Címrend '!$1:$3</definedName>
    <definedName name="_xlnm.Print_Titles" localSheetId="1">'8.2.mell. Önk. többlettám.'!$3:$4</definedName>
    <definedName name="_xlnm.Print_Area" localSheetId="9">' 10.Szállítók-vevők'!$A$1:$O$37</definedName>
    <definedName name="_xlnm.Print_Area" localSheetId="10">'11. mell. Áram'!$A$1:$E$23</definedName>
    <definedName name="_xlnm.Print_Area" localSheetId="11">'12. mell. Gáz'!$A$1:$E$18</definedName>
    <definedName name="_xlnm.Print_Area" localSheetId="12">'13. mell. Termál'!$A$1:$E$20</definedName>
    <definedName name="_xlnm.Print_Area" localSheetId="13">'14. Víz- és szennyvíz'!$A$1:$E$21</definedName>
    <definedName name="_xlnm.Print_Area" localSheetId="4">'5.Bev.Címrend'!$A$1:$F$363</definedName>
    <definedName name="_xlnm.Print_Area" localSheetId="6">'7. Kiadások Nagytábla'!$A$1:$W$63</definedName>
    <definedName name="_xlnm.Print_Area" localSheetId="7">'8. Kiad.Címrend '!$A$1:$E$565</definedName>
    <definedName name="_xlnm.Print_Area" localSheetId="1">'8.2.mell. Önk. többlettám.'!$A$1:$E$147</definedName>
    <definedName name="_xlnm.Print_Area" localSheetId="8">'9. mell.Pénzforg. megvalós.'!$A$1:$D$154</definedName>
    <definedName name="_xlnm.Print_Area" localSheetId="2">'Előir. mód.9. mell.'!$A$1:$H$34</definedName>
  </definedNames>
  <calcPr calcId="124519"/>
</workbook>
</file>

<file path=xl/calcChain.xml><?xml version="1.0" encoding="utf-8"?>
<calcChain xmlns="http://schemas.openxmlformats.org/spreadsheetml/2006/main">
  <c r="C361" i="50"/>
  <c r="F357"/>
  <c r="D357"/>
  <c r="E357"/>
  <c r="C357"/>
  <c r="E352"/>
  <c r="D352"/>
  <c r="D248"/>
  <c r="E248"/>
  <c r="F248" s="1"/>
  <c r="C248"/>
  <c r="F13"/>
  <c r="F14"/>
  <c r="F15"/>
  <c r="F26"/>
  <c r="F27"/>
  <c r="F29"/>
  <c r="F32"/>
  <c r="F35"/>
  <c r="F36"/>
  <c r="F37"/>
  <c r="F40"/>
  <c r="F41"/>
  <c r="F51"/>
  <c r="F52"/>
  <c r="F57"/>
  <c r="F62"/>
  <c r="F72"/>
  <c r="F76"/>
  <c r="F77"/>
  <c r="F79"/>
  <c r="F82"/>
  <c r="F86"/>
  <c r="F87"/>
  <c r="F90"/>
  <c r="F91"/>
  <c r="F92"/>
  <c r="F101"/>
  <c r="F102"/>
  <c r="F104"/>
  <c r="F108"/>
  <c r="F112"/>
  <c r="F128"/>
  <c r="F130"/>
  <c r="F137"/>
  <c r="F138"/>
  <c r="F142"/>
  <c r="F143"/>
  <c r="F153"/>
  <c r="F154"/>
  <c r="F156"/>
  <c r="F158"/>
  <c r="F162"/>
  <c r="F164"/>
  <c r="F166"/>
  <c r="F167"/>
  <c r="F172"/>
  <c r="F178"/>
  <c r="F179"/>
  <c r="F181"/>
  <c r="F183"/>
  <c r="F187"/>
  <c r="F188"/>
  <c r="F189"/>
  <c r="F191"/>
  <c r="F192"/>
  <c r="F193"/>
  <c r="F197"/>
  <c r="F203"/>
  <c r="F204"/>
  <c r="F206"/>
  <c r="F209"/>
  <c r="F213"/>
  <c r="F228"/>
  <c r="F229"/>
  <c r="F231"/>
  <c r="F234"/>
  <c r="F235"/>
  <c r="F238"/>
  <c r="F239"/>
  <c r="F240"/>
  <c r="F242"/>
  <c r="F243"/>
  <c r="F244"/>
  <c r="F250"/>
  <c r="F254"/>
  <c r="F255"/>
  <c r="F259"/>
  <c r="F265"/>
  <c r="F268"/>
  <c r="F273"/>
  <c r="F279"/>
  <c r="F280"/>
  <c r="F282"/>
  <c r="F284"/>
  <c r="F287"/>
  <c r="F289"/>
  <c r="F290"/>
  <c r="F291"/>
  <c r="F293"/>
  <c r="F295"/>
  <c r="F296"/>
  <c r="F299"/>
  <c r="F301"/>
  <c r="F304"/>
  <c r="F305"/>
  <c r="F307"/>
  <c r="F308"/>
  <c r="F313"/>
  <c r="F316"/>
  <c r="F320"/>
  <c r="F321"/>
  <c r="F331"/>
  <c r="F334"/>
  <c r="F338"/>
  <c r="F339"/>
  <c r="F340"/>
  <c r="F341"/>
  <c r="F342"/>
  <c r="F343"/>
  <c r="F344"/>
  <c r="F345"/>
  <c r="F346"/>
  <c r="F347"/>
  <c r="F348"/>
  <c r="F350"/>
  <c r="F353"/>
  <c r="F354"/>
  <c r="F355"/>
  <c r="F358"/>
  <c r="F359"/>
  <c r="F360"/>
  <c r="F362"/>
  <c r="F9"/>
  <c r="F10"/>
  <c r="F11"/>
  <c r="F6"/>
  <c r="D363"/>
  <c r="C363"/>
  <c r="D360"/>
  <c r="E360"/>
  <c r="C360"/>
  <c r="D256"/>
  <c r="E256"/>
  <c r="C256"/>
  <c r="D359"/>
  <c r="E359"/>
  <c r="C359"/>
  <c r="D358"/>
  <c r="E358"/>
  <c r="E245"/>
  <c r="F245" s="1"/>
  <c r="D235"/>
  <c r="E235"/>
  <c r="C235"/>
  <c r="C339"/>
  <c r="D239"/>
  <c r="D343" s="1"/>
  <c r="E239"/>
  <c r="C239"/>
  <c r="C343" s="1"/>
  <c r="E343"/>
  <c r="C358"/>
  <c r="D255"/>
  <c r="E255"/>
  <c r="C255"/>
  <c r="C257"/>
  <c r="E254"/>
  <c r="C254"/>
  <c r="D29"/>
  <c r="E29"/>
  <c r="E6" i="53"/>
  <c r="E8"/>
  <c r="E9"/>
  <c r="E11"/>
  <c r="E12"/>
  <c r="E13"/>
  <c r="E14"/>
  <c r="E16"/>
  <c r="E17"/>
  <c r="E18"/>
  <c r="E19"/>
  <c r="E20"/>
  <c r="E22"/>
  <c r="E23"/>
  <c r="E25"/>
  <c r="E33"/>
  <c r="E45"/>
  <c r="E46"/>
  <c r="E47"/>
  <c r="E49"/>
  <c r="E51"/>
  <c r="E52"/>
  <c r="E53"/>
  <c r="E54"/>
  <c r="E55"/>
  <c r="E56"/>
  <c r="E57"/>
  <c r="E58"/>
  <c r="E59"/>
  <c r="E60"/>
  <c r="E62"/>
  <c r="E63"/>
  <c r="E65"/>
  <c r="E73"/>
  <c r="E74"/>
  <c r="E85"/>
  <c r="E86"/>
  <c r="E88"/>
  <c r="E89"/>
  <c r="E91"/>
  <c r="E92"/>
  <c r="E93"/>
  <c r="E94"/>
  <c r="E95"/>
  <c r="E96"/>
  <c r="E97"/>
  <c r="E98"/>
  <c r="E99"/>
  <c r="E100"/>
  <c r="E102"/>
  <c r="E105"/>
  <c r="E113"/>
  <c r="E114"/>
  <c r="E125"/>
  <c r="E126"/>
  <c r="E128"/>
  <c r="E129"/>
  <c r="E131"/>
  <c r="E132"/>
  <c r="E133"/>
  <c r="E134"/>
  <c r="E135"/>
  <c r="E136"/>
  <c r="E137"/>
  <c r="E138"/>
  <c r="E139"/>
  <c r="E140"/>
  <c r="E142"/>
  <c r="E143"/>
  <c r="E144"/>
  <c r="E145"/>
  <c r="E149"/>
  <c r="E151"/>
  <c r="E153"/>
  <c r="E154"/>
  <c r="E165"/>
  <c r="E166"/>
  <c r="E168"/>
  <c r="E169"/>
  <c r="E171"/>
  <c r="E172"/>
  <c r="E173"/>
  <c r="E174"/>
  <c r="E176"/>
  <c r="E178"/>
  <c r="E179"/>
  <c r="E180"/>
  <c r="E182"/>
  <c r="E185"/>
  <c r="E194"/>
  <c r="E205"/>
  <c r="E206"/>
  <c r="E208"/>
  <c r="E209"/>
  <c r="E211"/>
  <c r="E212"/>
  <c r="E213"/>
  <c r="E214"/>
  <c r="E215"/>
  <c r="E216"/>
  <c r="E217"/>
  <c r="E218"/>
  <c r="E219"/>
  <c r="E220"/>
  <c r="E222"/>
  <c r="E223"/>
  <c r="E225"/>
  <c r="E233"/>
  <c r="E245"/>
  <c r="E246"/>
  <c r="E248"/>
  <c r="E249"/>
  <c r="E250"/>
  <c r="E251"/>
  <c r="E252"/>
  <c r="E253"/>
  <c r="E255"/>
  <c r="E256"/>
  <c r="E257"/>
  <c r="E258"/>
  <c r="E259"/>
  <c r="E260"/>
  <c r="E262"/>
  <c r="E263"/>
  <c r="E265"/>
  <c r="E268"/>
  <c r="E269"/>
  <c r="E273"/>
  <c r="E285"/>
  <c r="E286"/>
  <c r="E288"/>
  <c r="E289"/>
  <c r="E291"/>
  <c r="E292"/>
  <c r="E293"/>
  <c r="E294"/>
  <c r="E295"/>
  <c r="E296"/>
  <c r="E297"/>
  <c r="E298"/>
  <c r="E299"/>
  <c r="E300"/>
  <c r="E302"/>
  <c r="E303"/>
  <c r="E305"/>
  <c r="E308"/>
  <c r="E309"/>
  <c r="E313"/>
  <c r="E314"/>
  <c r="E325"/>
  <c r="E326"/>
  <c r="E328"/>
  <c r="E329"/>
  <c r="E331"/>
  <c r="E332"/>
  <c r="E333"/>
  <c r="E334"/>
  <c r="E336"/>
  <c r="E339"/>
  <c r="E340"/>
  <c r="E342"/>
  <c r="E345"/>
  <c r="E354"/>
  <c r="E405"/>
  <c r="E406"/>
  <c r="E408"/>
  <c r="E409"/>
  <c r="E411"/>
  <c r="E412"/>
  <c r="E413"/>
  <c r="E415"/>
  <c r="E416"/>
  <c r="E418"/>
  <c r="E419"/>
  <c r="E420"/>
  <c r="E421"/>
  <c r="E422"/>
  <c r="E423"/>
  <c r="E425"/>
  <c r="E428"/>
  <c r="E431"/>
  <c r="E433"/>
  <c r="E445"/>
  <c r="E446"/>
  <c r="E448"/>
  <c r="E449"/>
  <c r="E451"/>
  <c r="E452"/>
  <c r="E453"/>
  <c r="E454"/>
  <c r="E455"/>
  <c r="E456"/>
  <c r="E457"/>
  <c r="E458"/>
  <c r="E459"/>
  <c r="E460"/>
  <c r="E461"/>
  <c r="E462"/>
  <c r="E463"/>
  <c r="E464"/>
  <c r="E465"/>
  <c r="E467"/>
  <c r="E468"/>
  <c r="E471"/>
  <c r="E473"/>
  <c r="E474"/>
  <c r="E475"/>
  <c r="E478"/>
  <c r="E479"/>
  <c r="E480"/>
  <c r="E481"/>
  <c r="E482"/>
  <c r="E486"/>
  <c r="E487"/>
  <c r="E499"/>
  <c r="E500"/>
  <c r="E503"/>
  <c r="E504"/>
  <c r="E506"/>
  <c r="E564"/>
  <c r="E5"/>
  <c r="D10" i="51"/>
  <c r="E10"/>
  <c r="C10"/>
  <c r="C308" i="50"/>
  <c r="D308"/>
  <c r="E308"/>
  <c r="D17" i="57" l="1"/>
  <c r="D16" i="44"/>
  <c r="D14"/>
  <c r="D17"/>
  <c r="D9" i="43"/>
  <c r="D8" i="42" l="1"/>
  <c r="D366" i="53" l="1"/>
  <c r="D367"/>
  <c r="E367" s="1"/>
  <c r="D368"/>
  <c r="D369"/>
  <c r="E369" s="1"/>
  <c r="D370"/>
  <c r="D371"/>
  <c r="E371" s="1"/>
  <c r="D372"/>
  <c r="D373"/>
  <c r="E373" s="1"/>
  <c r="D374"/>
  <c r="D375"/>
  <c r="E375" s="1"/>
  <c r="D376"/>
  <c r="D377"/>
  <c r="D378"/>
  <c r="D379"/>
  <c r="D380"/>
  <c r="D381"/>
  <c r="D382"/>
  <c r="D383"/>
  <c r="D384"/>
  <c r="D385"/>
  <c r="D387"/>
  <c r="D388"/>
  <c r="D389"/>
  <c r="D390"/>
  <c r="D391"/>
  <c r="D392"/>
  <c r="D393"/>
  <c r="D394"/>
  <c r="D395"/>
  <c r="D396"/>
  <c r="D397"/>
  <c r="D398"/>
  <c r="D399"/>
  <c r="D400"/>
  <c r="D401"/>
  <c r="C366"/>
  <c r="C367"/>
  <c r="C368"/>
  <c r="C369"/>
  <c r="C370"/>
  <c r="C371"/>
  <c r="C372"/>
  <c r="C373"/>
  <c r="C374"/>
  <c r="C375"/>
  <c r="C376"/>
  <c r="D365"/>
  <c r="C377"/>
  <c r="C378"/>
  <c r="C379"/>
  <c r="C380"/>
  <c r="C381"/>
  <c r="C382"/>
  <c r="C383"/>
  <c r="C384"/>
  <c r="C385"/>
  <c r="C387"/>
  <c r="C388"/>
  <c r="C549" s="1"/>
  <c r="C389"/>
  <c r="C390"/>
  <c r="C391"/>
  <c r="C392"/>
  <c r="C393"/>
  <c r="C394"/>
  <c r="C395"/>
  <c r="C396"/>
  <c r="C397"/>
  <c r="C398"/>
  <c r="C399"/>
  <c r="C400"/>
  <c r="C401"/>
  <c r="C365"/>
  <c r="V39" i="52"/>
  <c r="U39"/>
  <c r="T39"/>
  <c r="C145" i="54"/>
  <c r="D549" i="53" l="1"/>
  <c r="E549" s="1"/>
  <c r="E388"/>
  <c r="E393"/>
  <c r="E391"/>
  <c r="E389"/>
  <c r="E385"/>
  <c r="E383"/>
  <c r="E379"/>
  <c r="E377"/>
  <c r="E365"/>
  <c r="E394"/>
  <c r="E384"/>
  <c r="E382"/>
  <c r="E380"/>
  <c r="E378"/>
  <c r="E376"/>
  <c r="E374"/>
  <c r="E372"/>
  <c r="E370"/>
  <c r="E368"/>
  <c r="E366"/>
  <c r="W39" i="52"/>
  <c r="C466" i="53"/>
  <c r="C483" s="1"/>
  <c r="D466"/>
  <c r="D483" l="1"/>
  <c r="E483" s="1"/>
  <c r="E466"/>
  <c r="C153" i="54"/>
  <c r="C426" i="53" l="1"/>
  <c r="C442" s="1"/>
  <c r="D426"/>
  <c r="E426" l="1"/>
  <c r="D442"/>
  <c r="E442" s="1"/>
  <c r="M66" i="49"/>
  <c r="L66"/>
  <c r="K66"/>
  <c r="N66"/>
  <c r="D282" i="50"/>
  <c r="E282"/>
  <c r="C282"/>
  <c r="E146" i="30" l="1"/>
  <c r="D507" i="53"/>
  <c r="C507"/>
  <c r="C523" s="1"/>
  <c r="D523" l="1"/>
  <c r="E507"/>
  <c r="C334" i="50"/>
  <c r="D334"/>
  <c r="E334"/>
  <c r="E523" i="53" l="1"/>
  <c r="C346"/>
  <c r="D346"/>
  <c r="C362" l="1"/>
  <c r="D362"/>
  <c r="E346"/>
  <c r="D231" i="50"/>
  <c r="E231"/>
  <c r="C231"/>
  <c r="D15" i="57"/>
  <c r="D16"/>
  <c r="E362" i="53" l="1"/>
  <c r="D266"/>
  <c r="C266"/>
  <c r="C282" s="1"/>
  <c r="E266" l="1"/>
  <c r="D282"/>
  <c r="E282" s="1"/>
  <c r="C181" i="50"/>
  <c r="D181"/>
  <c r="E181"/>
  <c r="D13" i="57" l="1"/>
  <c r="D14"/>
  <c r="C94" i="54" l="1"/>
  <c r="C80"/>
  <c r="C95" s="1"/>
  <c r="D306" i="53"/>
  <c r="C306"/>
  <c r="D206" i="50"/>
  <c r="E206"/>
  <c r="C206"/>
  <c r="N11" i="49"/>
  <c r="E85" i="30"/>
  <c r="D8" i="57"/>
  <c r="D6" i="42"/>
  <c r="T5" i="52"/>
  <c r="E306" i="53" l="1"/>
  <c r="C322"/>
  <c r="D322"/>
  <c r="N5" i="49"/>
  <c r="K5"/>
  <c r="E322" i="53" l="1"/>
  <c r="C18" i="54"/>
  <c r="C17"/>
  <c r="C22" l="1"/>
  <c r="E31" i="30"/>
  <c r="C31"/>
  <c r="C18" i="57"/>
  <c r="B18"/>
  <c r="D12"/>
  <c r="D11"/>
  <c r="D10"/>
  <c r="D9"/>
  <c r="D7"/>
  <c r="D18" l="1"/>
  <c r="O26" i="55"/>
  <c r="E17" i="30"/>
  <c r="E60"/>
  <c r="C60"/>
  <c r="C74" i="54"/>
  <c r="C58"/>
  <c r="C62" s="1"/>
  <c r="C46"/>
  <c r="C40"/>
  <c r="C12"/>
  <c r="C47" l="1"/>
  <c r="C154" s="1"/>
  <c r="K9" i="49" l="1"/>
  <c r="K8"/>
  <c r="K7"/>
  <c r="K6"/>
  <c r="K4"/>
  <c r="C104" i="50" l="1"/>
  <c r="D104"/>
  <c r="E104"/>
  <c r="E141" i="30"/>
  <c r="H34" i="56"/>
  <c r="G34"/>
  <c r="F34"/>
  <c r="E34"/>
  <c r="D34"/>
  <c r="C34"/>
  <c r="B34"/>
  <c r="H19"/>
  <c r="G16"/>
  <c r="G19" s="1"/>
  <c r="F16"/>
  <c r="F19" s="1"/>
  <c r="E16"/>
  <c r="E19" s="1"/>
  <c r="D16"/>
  <c r="D19" s="1"/>
  <c r="C16"/>
  <c r="C19" s="1"/>
  <c r="B16"/>
  <c r="B19" s="1"/>
  <c r="N34" i="55" l="1"/>
  <c r="M34"/>
  <c r="L34"/>
  <c r="K34"/>
  <c r="J34"/>
  <c r="I34"/>
  <c r="H34"/>
  <c r="G34"/>
  <c r="F34"/>
  <c r="C34"/>
  <c r="B34"/>
  <c r="O33"/>
  <c r="O32"/>
  <c r="O31"/>
  <c r="O30"/>
  <c r="O29"/>
  <c r="O28"/>
  <c r="O27"/>
  <c r="O25"/>
  <c r="O24"/>
  <c r="O23"/>
  <c r="O22"/>
  <c r="N19"/>
  <c r="M19"/>
  <c r="L19"/>
  <c r="K19"/>
  <c r="J19"/>
  <c r="I19"/>
  <c r="H19"/>
  <c r="G19"/>
  <c r="F19"/>
  <c r="E19"/>
  <c r="D19"/>
  <c r="C19"/>
  <c r="B19"/>
  <c r="O18"/>
  <c r="O17"/>
  <c r="O16"/>
  <c r="O15"/>
  <c r="O14"/>
  <c r="O13"/>
  <c r="O12"/>
  <c r="O11"/>
  <c r="O10"/>
  <c r="O9"/>
  <c r="O8"/>
  <c r="O7"/>
  <c r="O6"/>
  <c r="O5"/>
  <c r="O4"/>
  <c r="O34" l="1"/>
  <c r="O19"/>
  <c r="B523" i="53"/>
  <c r="B466"/>
  <c r="B483" s="1"/>
  <c r="B426"/>
  <c r="B442" s="1"/>
  <c r="D562"/>
  <c r="C562"/>
  <c r="B401"/>
  <c r="B562" s="1"/>
  <c r="D561"/>
  <c r="E561" s="1"/>
  <c r="C561"/>
  <c r="B400"/>
  <c r="B561" s="1"/>
  <c r="D560"/>
  <c r="C560"/>
  <c r="B399"/>
  <c r="B560" s="1"/>
  <c r="D559"/>
  <c r="E559" s="1"/>
  <c r="C559"/>
  <c r="B398"/>
  <c r="B559" s="1"/>
  <c r="D558"/>
  <c r="C558"/>
  <c r="B397"/>
  <c r="B558" s="1"/>
  <c r="D557"/>
  <c r="C557"/>
  <c r="B396"/>
  <c r="B557" s="1"/>
  <c r="D556"/>
  <c r="C556"/>
  <c r="B395"/>
  <c r="B556" s="1"/>
  <c r="D555"/>
  <c r="B394"/>
  <c r="B555" s="1"/>
  <c r="C554"/>
  <c r="B393"/>
  <c r="B554" s="1"/>
  <c r="D553"/>
  <c r="C553"/>
  <c r="B392"/>
  <c r="B553" s="1"/>
  <c r="C552"/>
  <c r="B391"/>
  <c r="B552" s="1"/>
  <c r="D551"/>
  <c r="C551"/>
  <c r="B390"/>
  <c r="B551" s="1"/>
  <c r="C550"/>
  <c r="B389"/>
  <c r="B550" s="1"/>
  <c r="B388"/>
  <c r="B549" s="1"/>
  <c r="D548"/>
  <c r="C548"/>
  <c r="B387"/>
  <c r="B548" s="1"/>
  <c r="C546"/>
  <c r="B385"/>
  <c r="B546" s="1"/>
  <c r="C545"/>
  <c r="B384"/>
  <c r="B545" s="1"/>
  <c r="C544"/>
  <c r="B383"/>
  <c r="B544" s="1"/>
  <c r="C543"/>
  <c r="B382"/>
  <c r="B543" s="1"/>
  <c r="D542"/>
  <c r="E542" s="1"/>
  <c r="C542"/>
  <c r="B381"/>
  <c r="B542" s="1"/>
  <c r="C541"/>
  <c r="B380"/>
  <c r="B541" s="1"/>
  <c r="C540"/>
  <c r="B379"/>
  <c r="B540" s="1"/>
  <c r="C539"/>
  <c r="B378"/>
  <c r="B539" s="1"/>
  <c r="C538"/>
  <c r="B377"/>
  <c r="B538" s="1"/>
  <c r="C537"/>
  <c r="B376"/>
  <c r="B537" s="1"/>
  <c r="C536"/>
  <c r="B375"/>
  <c r="B536" s="1"/>
  <c r="C535"/>
  <c r="B374"/>
  <c r="B535" s="1"/>
  <c r="C534"/>
  <c r="B373"/>
  <c r="B534" s="1"/>
  <c r="C533"/>
  <c r="B372"/>
  <c r="B533" s="1"/>
  <c r="C532"/>
  <c r="B371"/>
  <c r="B532" s="1"/>
  <c r="C531"/>
  <c r="B370"/>
  <c r="B531" s="1"/>
  <c r="C530"/>
  <c r="B369"/>
  <c r="B530" s="1"/>
  <c r="C529"/>
  <c r="B368"/>
  <c r="B529" s="1"/>
  <c r="C528"/>
  <c r="B367"/>
  <c r="B528" s="1"/>
  <c r="C527"/>
  <c r="B366"/>
  <c r="B527" s="1"/>
  <c r="C526"/>
  <c r="B365"/>
  <c r="B526" s="1"/>
  <c r="B346"/>
  <c r="B306"/>
  <c r="B322" s="1"/>
  <c r="B282"/>
  <c r="D226"/>
  <c r="C226"/>
  <c r="B226"/>
  <c r="B242" s="1"/>
  <c r="B202"/>
  <c r="D186"/>
  <c r="C186"/>
  <c r="C202" s="1"/>
  <c r="D146"/>
  <c r="C146"/>
  <c r="C162" s="1"/>
  <c r="B146"/>
  <c r="B162" s="1"/>
  <c r="D106"/>
  <c r="C106"/>
  <c r="C122" s="1"/>
  <c r="B106"/>
  <c r="B122" s="1"/>
  <c r="D66"/>
  <c r="E66" s="1"/>
  <c r="C66"/>
  <c r="C82" s="1"/>
  <c r="B66"/>
  <c r="B82" s="1"/>
  <c r="D26"/>
  <c r="C26"/>
  <c r="C42" s="1"/>
  <c r="B26"/>
  <c r="B42" s="1"/>
  <c r="E146" l="1"/>
  <c r="D162"/>
  <c r="E162" s="1"/>
  <c r="D202"/>
  <c r="E202" s="1"/>
  <c r="E186"/>
  <c r="E226"/>
  <c r="D386"/>
  <c r="C242"/>
  <c r="C402" s="1"/>
  <c r="C563" s="1"/>
  <c r="C565" s="1"/>
  <c r="C386"/>
  <c r="E555"/>
  <c r="E26"/>
  <c r="E106"/>
  <c r="E548"/>
  <c r="E556"/>
  <c r="E560"/>
  <c r="E562"/>
  <c r="D82"/>
  <c r="E82" s="1"/>
  <c r="D526"/>
  <c r="E526" s="1"/>
  <c r="D528"/>
  <c r="E528" s="1"/>
  <c r="D530"/>
  <c r="E530" s="1"/>
  <c r="D532"/>
  <c r="E532" s="1"/>
  <c r="D534"/>
  <c r="E534" s="1"/>
  <c r="D536"/>
  <c r="E536" s="1"/>
  <c r="D538"/>
  <c r="E538" s="1"/>
  <c r="D540"/>
  <c r="E540" s="1"/>
  <c r="D544"/>
  <c r="E544" s="1"/>
  <c r="D546"/>
  <c r="E546" s="1"/>
  <c r="B386"/>
  <c r="B547" s="1"/>
  <c r="D42"/>
  <c r="E42" s="1"/>
  <c r="D122"/>
  <c r="E122" s="1"/>
  <c r="D527"/>
  <c r="E527" s="1"/>
  <c r="D529"/>
  <c r="E529" s="1"/>
  <c r="D531"/>
  <c r="E531" s="1"/>
  <c r="D533"/>
  <c r="E533" s="1"/>
  <c r="D535"/>
  <c r="E535" s="1"/>
  <c r="D537"/>
  <c r="E537" s="1"/>
  <c r="D539"/>
  <c r="E539" s="1"/>
  <c r="D541"/>
  <c r="E541" s="1"/>
  <c r="D543"/>
  <c r="E543" s="1"/>
  <c r="D545"/>
  <c r="E545" s="1"/>
  <c r="D550"/>
  <c r="E550" s="1"/>
  <c r="D552"/>
  <c r="E552" s="1"/>
  <c r="D554"/>
  <c r="E554" s="1"/>
  <c r="B362"/>
  <c r="B402" s="1"/>
  <c r="B563" s="1"/>
  <c r="B565" s="1"/>
  <c r="C555"/>
  <c r="C547"/>
  <c r="D242"/>
  <c r="E242" l="1"/>
  <c r="D402"/>
  <c r="E386"/>
  <c r="D547"/>
  <c r="E547" s="1"/>
  <c r="V62" i="52"/>
  <c r="U62"/>
  <c r="T62"/>
  <c r="S61"/>
  <c r="R61"/>
  <c r="Q61"/>
  <c r="P61"/>
  <c r="O61"/>
  <c r="N61"/>
  <c r="M61"/>
  <c r="L61"/>
  <c r="K61"/>
  <c r="J61"/>
  <c r="I61"/>
  <c r="H61"/>
  <c r="G61"/>
  <c r="F61"/>
  <c r="E61"/>
  <c r="D61"/>
  <c r="C61"/>
  <c r="B61"/>
  <c r="V60"/>
  <c r="U60"/>
  <c r="T60"/>
  <c r="V59"/>
  <c r="U59"/>
  <c r="T59"/>
  <c r="V58"/>
  <c r="W58" s="1"/>
  <c r="U58"/>
  <c r="T58"/>
  <c r="V57"/>
  <c r="U57"/>
  <c r="T57"/>
  <c r="V56"/>
  <c r="V61" s="1"/>
  <c r="U56"/>
  <c r="S55"/>
  <c r="R55"/>
  <c r="Q55"/>
  <c r="P55"/>
  <c r="O55"/>
  <c r="N55"/>
  <c r="M55"/>
  <c r="L55"/>
  <c r="K55"/>
  <c r="J55"/>
  <c r="I55"/>
  <c r="H55"/>
  <c r="G55"/>
  <c r="F55"/>
  <c r="E55"/>
  <c r="D55"/>
  <c r="C55"/>
  <c r="B55"/>
  <c r="V54"/>
  <c r="U54"/>
  <c r="W54" s="1"/>
  <c r="T54"/>
  <c r="V53"/>
  <c r="U53"/>
  <c r="T53"/>
  <c r="V52"/>
  <c r="U52"/>
  <c r="W52" s="1"/>
  <c r="T52"/>
  <c r="V51"/>
  <c r="U51"/>
  <c r="T51"/>
  <c r="V50"/>
  <c r="U50"/>
  <c r="T50"/>
  <c r="V49"/>
  <c r="U49"/>
  <c r="T49"/>
  <c r="V48"/>
  <c r="U48"/>
  <c r="T48"/>
  <c r="V47"/>
  <c r="U47"/>
  <c r="T47"/>
  <c r="V46"/>
  <c r="U46"/>
  <c r="W46" s="1"/>
  <c r="T46"/>
  <c r="V45"/>
  <c r="U45"/>
  <c r="T45"/>
  <c r="V44"/>
  <c r="U44"/>
  <c r="T44"/>
  <c r="V43"/>
  <c r="U43"/>
  <c r="T43"/>
  <c r="V42"/>
  <c r="U42"/>
  <c r="T42"/>
  <c r="V41"/>
  <c r="U41"/>
  <c r="T41"/>
  <c r="V40"/>
  <c r="U40"/>
  <c r="T40"/>
  <c r="V38"/>
  <c r="U38"/>
  <c r="T38"/>
  <c r="V37"/>
  <c r="U37"/>
  <c r="T37"/>
  <c r="V36"/>
  <c r="U36"/>
  <c r="T36"/>
  <c r="V35"/>
  <c r="U35"/>
  <c r="W35" s="1"/>
  <c r="T35"/>
  <c r="V34"/>
  <c r="U34"/>
  <c r="T34"/>
  <c r="V33"/>
  <c r="U33"/>
  <c r="T33"/>
  <c r="V32"/>
  <c r="U32"/>
  <c r="T32"/>
  <c r="V31"/>
  <c r="U31"/>
  <c r="W31" s="1"/>
  <c r="T31"/>
  <c r="V30"/>
  <c r="U30"/>
  <c r="T30"/>
  <c r="V29"/>
  <c r="U29"/>
  <c r="W29" s="1"/>
  <c r="T29"/>
  <c r="V28"/>
  <c r="U28"/>
  <c r="T28"/>
  <c r="V27"/>
  <c r="U27"/>
  <c r="W27" s="1"/>
  <c r="T27"/>
  <c r="V26"/>
  <c r="U26"/>
  <c r="T26"/>
  <c r="V25"/>
  <c r="U25"/>
  <c r="T25"/>
  <c r="V24"/>
  <c r="U24"/>
  <c r="T24"/>
  <c r="V23"/>
  <c r="U23"/>
  <c r="W23" s="1"/>
  <c r="T23"/>
  <c r="V22"/>
  <c r="U22"/>
  <c r="V21"/>
  <c r="U21"/>
  <c r="T21"/>
  <c r="V20"/>
  <c r="U20"/>
  <c r="T20"/>
  <c r="V19"/>
  <c r="W19" s="1"/>
  <c r="U19"/>
  <c r="T19"/>
  <c r="V18"/>
  <c r="U18"/>
  <c r="T18"/>
  <c r="V17"/>
  <c r="U17"/>
  <c r="T17"/>
  <c r="T16"/>
  <c r="V15"/>
  <c r="U15"/>
  <c r="U55" s="1"/>
  <c r="T15"/>
  <c r="S13"/>
  <c r="S63" s="1"/>
  <c r="R13"/>
  <c r="Q13"/>
  <c r="Q63" s="1"/>
  <c r="P13"/>
  <c r="O13"/>
  <c r="O63" s="1"/>
  <c r="N13"/>
  <c r="M13"/>
  <c r="M63" s="1"/>
  <c r="L13"/>
  <c r="K13"/>
  <c r="K63" s="1"/>
  <c r="J13"/>
  <c r="I13"/>
  <c r="I63" s="1"/>
  <c r="H13"/>
  <c r="G13"/>
  <c r="G63" s="1"/>
  <c r="F13"/>
  <c r="E13"/>
  <c r="E63" s="1"/>
  <c r="D13"/>
  <c r="C13"/>
  <c r="C63" s="1"/>
  <c r="B13"/>
  <c r="V12"/>
  <c r="U12"/>
  <c r="T12"/>
  <c r="V11"/>
  <c r="U11"/>
  <c r="T11"/>
  <c r="V10"/>
  <c r="U10"/>
  <c r="T10"/>
  <c r="V9"/>
  <c r="U9"/>
  <c r="T9"/>
  <c r="V8"/>
  <c r="U8"/>
  <c r="W8" s="1"/>
  <c r="T8"/>
  <c r="V7"/>
  <c r="U7"/>
  <c r="T7"/>
  <c r="V6"/>
  <c r="U6"/>
  <c r="W6" s="1"/>
  <c r="T6"/>
  <c r="V5"/>
  <c r="W5" s="1"/>
  <c r="U5"/>
  <c r="V4"/>
  <c r="U4"/>
  <c r="T4"/>
  <c r="E402" i="53" l="1"/>
  <c r="D563"/>
  <c r="W37" i="52"/>
  <c r="W25"/>
  <c r="T55"/>
  <c r="V55"/>
  <c r="W55" s="1"/>
  <c r="W18"/>
  <c r="W20"/>
  <c r="W24"/>
  <c r="W26"/>
  <c r="W34"/>
  <c r="W36"/>
  <c r="W38"/>
  <c r="W41"/>
  <c r="W45"/>
  <c r="W47"/>
  <c r="W49"/>
  <c r="W51"/>
  <c r="W53"/>
  <c r="W11"/>
  <c r="B63"/>
  <c r="D63"/>
  <c r="F63"/>
  <c r="H63"/>
  <c r="J63"/>
  <c r="L63"/>
  <c r="N63"/>
  <c r="P63"/>
  <c r="R63"/>
  <c r="U61"/>
  <c r="T61"/>
  <c r="W57"/>
  <c r="W61"/>
  <c r="W62"/>
  <c r="U13"/>
  <c r="U63" s="1"/>
  <c r="W10"/>
  <c r="W12"/>
  <c r="T13"/>
  <c r="T63" s="1"/>
  <c r="V13"/>
  <c r="W13" s="1"/>
  <c r="W7"/>
  <c r="W9"/>
  <c r="W15"/>
  <c r="W4"/>
  <c r="D565" i="53" l="1"/>
  <c r="E565" s="1"/>
  <c r="E563"/>
  <c r="V63" i="52"/>
  <c r="W63" s="1"/>
  <c r="B359" i="50"/>
  <c r="B347"/>
  <c r="B344"/>
  <c r="B342"/>
  <c r="B334"/>
  <c r="B308"/>
  <c r="B282"/>
  <c r="B256"/>
  <c r="B360" s="1"/>
  <c r="B255"/>
  <c r="E253"/>
  <c r="C253"/>
  <c r="E252"/>
  <c r="E356" s="1"/>
  <c r="C252"/>
  <c r="C356" s="1"/>
  <c r="E251"/>
  <c r="E355" s="1"/>
  <c r="C251"/>
  <c r="C355" s="1"/>
  <c r="E250"/>
  <c r="E354" s="1"/>
  <c r="C250"/>
  <c r="C354" s="1"/>
  <c r="E249"/>
  <c r="E353" s="1"/>
  <c r="C249"/>
  <c r="C353" s="1"/>
  <c r="C352"/>
  <c r="E247"/>
  <c r="E351" s="1"/>
  <c r="C247"/>
  <c r="C351" s="1"/>
  <c r="E246"/>
  <c r="E350" s="1"/>
  <c r="C246"/>
  <c r="C350" s="1"/>
  <c r="E349"/>
  <c r="C245"/>
  <c r="C349" s="1"/>
  <c r="E244"/>
  <c r="E348" s="1"/>
  <c r="C244"/>
  <c r="C348" s="1"/>
  <c r="B244"/>
  <c r="B348" s="1"/>
  <c r="E243"/>
  <c r="E347" s="1"/>
  <c r="C243"/>
  <c r="C347" s="1"/>
  <c r="B243"/>
  <c r="E242"/>
  <c r="E346" s="1"/>
  <c r="C242"/>
  <c r="C346" s="1"/>
  <c r="B242"/>
  <c r="B346" s="1"/>
  <c r="E241"/>
  <c r="E345" s="1"/>
  <c r="C241"/>
  <c r="C345" s="1"/>
  <c r="E240"/>
  <c r="E344" s="1"/>
  <c r="C240"/>
  <c r="B240"/>
  <c r="B239"/>
  <c r="B343" s="1"/>
  <c r="E238"/>
  <c r="E342" s="1"/>
  <c r="C238"/>
  <c r="C342" s="1"/>
  <c r="B238"/>
  <c r="E237"/>
  <c r="E341" s="1"/>
  <c r="C237"/>
  <c r="C341" s="1"/>
  <c r="E236"/>
  <c r="E340" s="1"/>
  <c r="C236"/>
  <c r="C340" s="1"/>
  <c r="E339"/>
  <c r="B235"/>
  <c r="B339" s="1"/>
  <c r="E234"/>
  <c r="E338" s="1"/>
  <c r="D234"/>
  <c r="D338" s="1"/>
  <c r="C234"/>
  <c r="C338" s="1"/>
  <c r="B234"/>
  <c r="B338" s="1"/>
  <c r="B231"/>
  <c r="B257" s="1"/>
  <c r="B206"/>
  <c r="B181"/>
  <c r="E156"/>
  <c r="D156"/>
  <c r="C156"/>
  <c r="B156"/>
  <c r="E130"/>
  <c r="D130"/>
  <c r="C130"/>
  <c r="B130"/>
  <c r="B104"/>
  <c r="E79"/>
  <c r="D79"/>
  <c r="C79"/>
  <c r="B79"/>
  <c r="E54"/>
  <c r="F54" s="1"/>
  <c r="D54"/>
  <c r="C54"/>
  <c r="B54"/>
  <c r="C29"/>
  <c r="B29"/>
  <c r="M69" i="49"/>
  <c r="N69" s="1"/>
  <c r="L69"/>
  <c r="K69"/>
  <c r="J68"/>
  <c r="I68"/>
  <c r="H68"/>
  <c r="G68"/>
  <c r="F68"/>
  <c r="E68"/>
  <c r="D68"/>
  <c r="C68"/>
  <c r="B68"/>
  <c r="M67"/>
  <c r="L67"/>
  <c r="K67"/>
  <c r="M65"/>
  <c r="M68" s="1"/>
  <c r="L65"/>
  <c r="K65"/>
  <c r="K68" s="1"/>
  <c r="J63"/>
  <c r="I63"/>
  <c r="H63"/>
  <c r="G63"/>
  <c r="F63"/>
  <c r="E63"/>
  <c r="D63"/>
  <c r="C63"/>
  <c r="B63"/>
  <c r="M62"/>
  <c r="L62"/>
  <c r="K62"/>
  <c r="M61"/>
  <c r="L61"/>
  <c r="N61" s="1"/>
  <c r="K61"/>
  <c r="M60"/>
  <c r="L60"/>
  <c r="K60"/>
  <c r="M59"/>
  <c r="L59"/>
  <c r="N59" s="1"/>
  <c r="K59"/>
  <c r="M58"/>
  <c r="L58"/>
  <c r="K58"/>
  <c r="M57"/>
  <c r="L57"/>
  <c r="N57" s="1"/>
  <c r="K57"/>
  <c r="M56"/>
  <c r="L56"/>
  <c r="M55"/>
  <c r="L55"/>
  <c r="K55"/>
  <c r="M54"/>
  <c r="L54"/>
  <c r="K54"/>
  <c r="M53"/>
  <c r="L53"/>
  <c r="K53"/>
  <c r="M52"/>
  <c r="L52"/>
  <c r="K52"/>
  <c r="M51"/>
  <c r="L51"/>
  <c r="K51"/>
  <c r="M50"/>
  <c r="L50"/>
  <c r="K50"/>
  <c r="M49"/>
  <c r="N49" s="1"/>
  <c r="L49"/>
  <c r="K49"/>
  <c r="M48"/>
  <c r="L48"/>
  <c r="K48"/>
  <c r="M47"/>
  <c r="N47" s="1"/>
  <c r="L47"/>
  <c r="K47"/>
  <c r="M46"/>
  <c r="L46"/>
  <c r="K46"/>
  <c r="M45"/>
  <c r="N45" s="1"/>
  <c r="L45"/>
  <c r="K45"/>
  <c r="M44"/>
  <c r="L44"/>
  <c r="K44"/>
  <c r="M43"/>
  <c r="N43" s="1"/>
  <c r="L43"/>
  <c r="K43"/>
  <c r="M42"/>
  <c r="L42"/>
  <c r="K42"/>
  <c r="M41"/>
  <c r="L41"/>
  <c r="K41"/>
  <c r="M40"/>
  <c r="L40"/>
  <c r="K40"/>
  <c r="M39"/>
  <c r="N39" s="1"/>
  <c r="L39"/>
  <c r="K39"/>
  <c r="M38"/>
  <c r="L38"/>
  <c r="K38"/>
  <c r="M37"/>
  <c r="L37"/>
  <c r="K37"/>
  <c r="M36"/>
  <c r="L36"/>
  <c r="K36"/>
  <c r="M35"/>
  <c r="L35"/>
  <c r="K35"/>
  <c r="M34"/>
  <c r="L34"/>
  <c r="K34"/>
  <c r="M33"/>
  <c r="N33" s="1"/>
  <c r="L33"/>
  <c r="K33"/>
  <c r="M32"/>
  <c r="L32"/>
  <c r="K32"/>
  <c r="M31"/>
  <c r="N31" s="1"/>
  <c r="L31"/>
  <c r="K31"/>
  <c r="M30"/>
  <c r="L30"/>
  <c r="K30"/>
  <c r="M29"/>
  <c r="L29"/>
  <c r="K29"/>
  <c r="M28"/>
  <c r="L28"/>
  <c r="K28"/>
  <c r="M27"/>
  <c r="L27"/>
  <c r="K27"/>
  <c r="M26"/>
  <c r="L26"/>
  <c r="K26"/>
  <c r="M25"/>
  <c r="L25"/>
  <c r="K25"/>
  <c r="M24"/>
  <c r="L24"/>
  <c r="K24"/>
  <c r="M23"/>
  <c r="N23" s="1"/>
  <c r="L23"/>
  <c r="K23"/>
  <c r="M22"/>
  <c r="L22"/>
  <c r="K22"/>
  <c r="M21"/>
  <c r="N21" s="1"/>
  <c r="L21"/>
  <c r="K21"/>
  <c r="M20"/>
  <c r="L20"/>
  <c r="K20"/>
  <c r="M19"/>
  <c r="N19" s="1"/>
  <c r="L19"/>
  <c r="K19"/>
  <c r="M18"/>
  <c r="L18"/>
  <c r="K18"/>
  <c r="M17"/>
  <c r="L17"/>
  <c r="K17"/>
  <c r="M16"/>
  <c r="L16"/>
  <c r="K16"/>
  <c r="M15"/>
  <c r="M63" s="1"/>
  <c r="L15"/>
  <c r="K15"/>
  <c r="M14"/>
  <c r="L14"/>
  <c r="K14"/>
  <c r="J13"/>
  <c r="J70" s="1"/>
  <c r="I13"/>
  <c r="I70" s="1"/>
  <c r="H13"/>
  <c r="H70" s="1"/>
  <c r="G13"/>
  <c r="G70" s="1"/>
  <c r="G72" s="1"/>
  <c r="F13"/>
  <c r="F70" s="1"/>
  <c r="F72" s="1"/>
  <c r="E13"/>
  <c r="E70" s="1"/>
  <c r="E72" s="1"/>
  <c r="D13"/>
  <c r="D70" s="1"/>
  <c r="D72" s="1"/>
  <c r="C13"/>
  <c r="C70" s="1"/>
  <c r="C72" s="1"/>
  <c r="B13"/>
  <c r="M12"/>
  <c r="L12"/>
  <c r="K12"/>
  <c r="M11"/>
  <c r="L11"/>
  <c r="K11"/>
  <c r="M10"/>
  <c r="L10"/>
  <c r="K10"/>
  <c r="M9"/>
  <c r="L9"/>
  <c r="N9" s="1"/>
  <c r="M8"/>
  <c r="L8"/>
  <c r="N8" s="1"/>
  <c r="M7"/>
  <c r="L7"/>
  <c r="N7" s="1"/>
  <c r="M6"/>
  <c r="L6"/>
  <c r="N6" s="1"/>
  <c r="M5"/>
  <c r="L5"/>
  <c r="M4"/>
  <c r="L4"/>
  <c r="N4" s="1"/>
  <c r="E361" i="50" l="1"/>
  <c r="F349"/>
  <c r="F352"/>
  <c r="C344"/>
  <c r="L63" i="49"/>
  <c r="N16"/>
  <c r="N20"/>
  <c r="N22"/>
  <c r="N30"/>
  <c r="N32"/>
  <c r="N34"/>
  <c r="N36"/>
  <c r="N40"/>
  <c r="N44"/>
  <c r="N46"/>
  <c r="N48"/>
  <c r="N50"/>
  <c r="N54"/>
  <c r="N56"/>
  <c r="N58"/>
  <c r="N60"/>
  <c r="N62"/>
  <c r="B70"/>
  <c r="B72" s="1"/>
  <c r="K63"/>
  <c r="N65"/>
  <c r="N10"/>
  <c r="M13"/>
  <c r="M70" s="1"/>
  <c r="N12"/>
  <c r="E257" i="50"/>
  <c r="F257" s="1"/>
  <c r="B361"/>
  <c r="B363" s="1"/>
  <c r="H72" i="49"/>
  <c r="K71"/>
  <c r="J72"/>
  <c r="M71"/>
  <c r="M72" s="1"/>
  <c r="I72"/>
  <c r="L71"/>
  <c r="N63"/>
  <c r="K13"/>
  <c r="L13"/>
  <c r="N15"/>
  <c r="L68"/>
  <c r="N68" s="1"/>
  <c r="F361" i="50" l="1"/>
  <c r="E363"/>
  <c r="F363" s="1"/>
  <c r="K70" i="49"/>
  <c r="K72" s="1"/>
  <c r="L70"/>
  <c r="L72" s="1"/>
  <c r="N72" s="1"/>
  <c r="N13"/>
  <c r="N71"/>
  <c r="N70" l="1"/>
  <c r="C18" i="44"/>
  <c r="B18"/>
  <c r="D12"/>
  <c r="D18" l="1"/>
  <c r="C17" i="43"/>
  <c r="B17"/>
  <c r="D16"/>
  <c r="D15"/>
  <c r="D14"/>
  <c r="D13"/>
  <c r="D12"/>
  <c r="D11"/>
  <c r="D10"/>
  <c r="D8"/>
  <c r="D7"/>
  <c r="D6"/>
  <c r="D17" l="1"/>
  <c r="C18" i="42"/>
  <c r="B18"/>
  <c r="D17"/>
  <c r="D15"/>
  <c r="D14"/>
  <c r="D13"/>
  <c r="D12"/>
  <c r="D11"/>
  <c r="D10"/>
  <c r="D9"/>
  <c r="D7"/>
  <c r="D5"/>
  <c r="D18" l="1"/>
  <c r="C146" i="30"/>
  <c r="C17"/>
  <c r="C141"/>
  <c r="E101" l="1"/>
  <c r="C101"/>
  <c r="E69" l="1"/>
  <c r="C69"/>
  <c r="E55"/>
  <c r="C55"/>
  <c r="C45"/>
  <c r="E45"/>
  <c r="C147" l="1"/>
  <c r="E93"/>
  <c r="E147" s="1"/>
</calcChain>
</file>

<file path=xl/sharedStrings.xml><?xml version="1.0" encoding="utf-8"?>
<sst xmlns="http://schemas.openxmlformats.org/spreadsheetml/2006/main" count="1620" uniqueCount="546">
  <si>
    <t>Megnevezés</t>
  </si>
  <si>
    <t>Bevétel</t>
  </si>
  <si>
    <t>Összeg</t>
  </si>
  <si>
    <t>Kiadás</t>
  </si>
  <si>
    <t>Összesen:</t>
  </si>
  <si>
    <t>Csongrádi Óvodák Igazgatósága</t>
  </si>
  <si>
    <t>Művelődési Központ és Városi Galéria</t>
  </si>
  <si>
    <t>Gazdasági Ellátó Szervezet</t>
  </si>
  <si>
    <t>ÖSSZESEN:</t>
  </si>
  <si>
    <t xml:space="preserve">Városellátó Intézmény </t>
  </si>
  <si>
    <t>Dologi kiadás</t>
  </si>
  <si>
    <t>Csongrádi Polgármesteri Hivatal</t>
  </si>
  <si>
    <t>Csongrád Városi Önkormányzat</t>
  </si>
  <si>
    <t xml:space="preserve">Megnevezés </t>
  </si>
  <si>
    <t>II. negyedéves módosítás I.</t>
  </si>
  <si>
    <t xml:space="preserve">II. negyedéves módosítás II. </t>
  </si>
  <si>
    <t>III. negyedéves módosítás</t>
  </si>
  <si>
    <t>IV/1. negyedéves módosítás</t>
  </si>
  <si>
    <t>BEVÉTEL</t>
  </si>
  <si>
    <t xml:space="preserve"> </t>
  </si>
  <si>
    <t xml:space="preserve">1. Önkormányzati körben: </t>
  </si>
  <si>
    <t xml:space="preserve">2. Hitel (fejlesztési) </t>
  </si>
  <si>
    <t xml:space="preserve">BEVÉTELEK ÖSSZESEN </t>
  </si>
  <si>
    <t xml:space="preserve">KIADÁS </t>
  </si>
  <si>
    <t xml:space="preserve">KIADÁSOK ÖSSZESEN </t>
  </si>
  <si>
    <t xml:space="preserve">                                       II. Céljelleggel érkezett előirányzatok</t>
  </si>
  <si>
    <t>Polgármesteri Hivatal</t>
  </si>
  <si>
    <t>INTÉZMÉNY/FELADAT</t>
  </si>
  <si>
    <t xml:space="preserve">Mindösszesen  </t>
  </si>
  <si>
    <t xml:space="preserve">Piroskavárosi Idősek Otthona </t>
  </si>
  <si>
    <t xml:space="preserve">Szociális Ellátások Intézménye </t>
  </si>
  <si>
    <t>Alkotóház</t>
  </si>
  <si>
    <t>Művelődési Központ</t>
  </si>
  <si>
    <t>Intézményi kintlevőségek</t>
  </si>
  <si>
    <t xml:space="preserve">     - működés </t>
  </si>
  <si>
    <t>Kifizetetlen számlák állományai szállítók felé</t>
  </si>
  <si>
    <t>2015. 
dec. 31.</t>
  </si>
  <si>
    <t>Önkormányzat össz. halm. nélkül</t>
  </si>
  <si>
    <t>-Intézményfinanszírozás</t>
  </si>
  <si>
    <t>Önkormányzat összesen:</t>
  </si>
  <si>
    <t xml:space="preserve">11. Cs.V.Ö. Homokhátság Gesztor Intézménye </t>
  </si>
  <si>
    <t>Hivatali feladat összesen</t>
  </si>
  <si>
    <t xml:space="preserve">041233 Hosszabb időtartamú közfoglalkoztatás </t>
  </si>
  <si>
    <t xml:space="preserve">011130 Önkormányzatok és önkormányzati hivatalok jogalkotó és igazgatási tevékenysége </t>
  </si>
  <si>
    <t>10. Hivatali feladat</t>
  </si>
  <si>
    <t xml:space="preserve">Önkormányzati feladat összesen </t>
  </si>
  <si>
    <t xml:space="preserve">Likvid hitel </t>
  </si>
  <si>
    <t>041237 Közfoglalkoztatási mintaprogram</t>
  </si>
  <si>
    <t xml:space="preserve">ATMÖT támogatása </t>
  </si>
  <si>
    <t>Esély Szociális és Gyermekjóléti Alapellátási Kp. támog.</t>
  </si>
  <si>
    <t>074040 Fertőző megbetegedések megelőzése</t>
  </si>
  <si>
    <t xml:space="preserve">Nagyboldogasszony Katolikus Ált. Isk. kedvezményes étkeztetésben részesülő tanulók támogatása, ösztöndíj program </t>
  </si>
  <si>
    <t>Települési támogatás (egyéb szociális pénzbeli ellátás)</t>
  </si>
  <si>
    <t>084070 A fiatalok társadalmi integrációját segítő struktúra, szakmai szolgáltatások fejlesztése, működtetése</t>
  </si>
  <si>
    <t xml:space="preserve">084031 Civil szervezetek működési támogatása </t>
  </si>
  <si>
    <t>083030 Egyéb kiadói tevékenység</t>
  </si>
  <si>
    <t>082091 Közművelődés-közösségi és társadalmi részvétel fejleszt.</t>
  </si>
  <si>
    <t xml:space="preserve">081045 Sportegyesületek támogatása, bizottsági keret </t>
  </si>
  <si>
    <t>074051 Nem fertőző megbetegedések megelőzése</t>
  </si>
  <si>
    <t xml:space="preserve">072111 Háziorvosi alapellátás </t>
  </si>
  <si>
    <t xml:space="preserve">064010 Közvilágítás </t>
  </si>
  <si>
    <t xml:space="preserve">061030 Lakáshoz jutást segítő támogatások </t>
  </si>
  <si>
    <t xml:space="preserve">045140 Városi és elővárosi közúti személyszállítás </t>
  </si>
  <si>
    <t xml:space="preserve">018010 Önkormányzatok elszámolásai a központi költségvetéssel </t>
  </si>
  <si>
    <t>013350 Az önkormányzati vagyonnal való gazd. kapcs.feladatok</t>
  </si>
  <si>
    <t>011220 Adó-, vám- és jövedéki igazgatás</t>
  </si>
  <si>
    <t xml:space="preserve">011130 Önkormányzatok és önkormányzati hivatalok jogalkotó
 és általános igazgatási tevékenysége </t>
  </si>
  <si>
    <t>Intézmények összesen:</t>
  </si>
  <si>
    <t xml:space="preserve">2. Városellátó Intézmény                             </t>
  </si>
  <si>
    <t xml:space="preserve">1. GESZ                                                         </t>
  </si>
  <si>
    <t>%</t>
  </si>
  <si>
    <t>Összes bevétel</t>
  </si>
  <si>
    <t>Önkormányzati támogatás</t>
  </si>
  <si>
    <t>Átvett pénzeszköz</t>
  </si>
  <si>
    <t>Saját bevétel</t>
  </si>
  <si>
    <t xml:space="preserve">Hivatali feladatok összesen </t>
  </si>
  <si>
    <t>013350 Az önkormányzati vagyonnal való gazdálkodással kapcsolatos feladatok</t>
  </si>
  <si>
    <t>Likvid hitel törlesztés</t>
  </si>
  <si>
    <t>Szolidaritási hozzájárulás</t>
  </si>
  <si>
    <t xml:space="preserve">Esély Szociális és Gyermekjóléti Alapellátási Központ támogatása </t>
  </si>
  <si>
    <t>Közmű Kft. támogatása</t>
  </si>
  <si>
    <t xml:space="preserve">107060 Egyéb szociális pénzbeli és természetbeni ellátások, támogatások </t>
  </si>
  <si>
    <t xml:space="preserve">106020 Lakásfenntartással, lakhatással kapcsolatos ellátások </t>
  </si>
  <si>
    <t xml:space="preserve">Nagyboldogasszony Katolikus Ált. Isk. tanulóinak kedvezményes étkeztetése, ösztöndíj program </t>
  </si>
  <si>
    <t xml:space="preserve">074054 Komplex egészségfejlesztési program </t>
  </si>
  <si>
    <t>083050 Televíziós műsorszolgáltatás</t>
  </si>
  <si>
    <t xml:space="preserve">082091 Közművelődés - közösségi és társadalmi részvétel fejlesztése </t>
  </si>
  <si>
    <t>081045 Sportorvosi ellátás</t>
  </si>
  <si>
    <t>081030 Sportlétesítmények, edzőtáborok működtetése és fejlesztése</t>
  </si>
  <si>
    <t xml:space="preserve">074011 Foglalkozás-egészségügyi ellátás </t>
  </si>
  <si>
    <t xml:space="preserve">041237 Közfoglalkoztatási Mintaprogram </t>
  </si>
  <si>
    <t>Intézmény összesen</t>
  </si>
  <si>
    <t xml:space="preserve">3. Óvodák Igazgatósága </t>
  </si>
  <si>
    <t xml:space="preserve">2. Városellátó Intézmény </t>
  </si>
  <si>
    <t xml:space="preserve">1. GESZ </t>
  </si>
  <si>
    <t>Összes kiadás</t>
  </si>
  <si>
    <t>Beruházás, felújítás</t>
  </si>
  <si>
    <t>Ellátottak pénzbeni jutt.</t>
  </si>
  <si>
    <t xml:space="preserve">Egyéb működési célú kiadás </t>
  </si>
  <si>
    <t xml:space="preserve">Járulék </t>
  </si>
  <si>
    <t xml:space="preserve">     Személyi juttatás</t>
  </si>
  <si>
    <t>Városellátó Intézmény</t>
  </si>
  <si>
    <t xml:space="preserve">1. </t>
  </si>
  <si>
    <t>Önkormányzathoz céljelleggel érkezett pénzeszközök</t>
  </si>
  <si>
    <t>- működési célú támogatások ÁH belülről</t>
  </si>
  <si>
    <t>- egyéb működési célú támogatások ÁH belülről</t>
  </si>
  <si>
    <t>-egyéb felhalmozási célú támogatások ÁH belülről</t>
  </si>
  <si>
    <t>- közhatalmi bevételek</t>
  </si>
  <si>
    <t>- készletértékesítés ellenértéke</t>
  </si>
  <si>
    <t>-szolgáltatások ellenértéke</t>
  </si>
  <si>
    <t>- közvetített szolgáltatások ellenértéke</t>
  </si>
  <si>
    <t>- tulajdonosi bevételek</t>
  </si>
  <si>
    <t>- ellátási díjak</t>
  </si>
  <si>
    <t>- ÁFA bevételek</t>
  </si>
  <si>
    <t xml:space="preserve">- ÁFA visszatérülések </t>
  </si>
  <si>
    <t>- kamatbevételek</t>
  </si>
  <si>
    <t>- egyéb pénzügyi műveletek bevételei</t>
  </si>
  <si>
    <t>-biztosító által fizetett kártérítés</t>
  </si>
  <si>
    <t>- egyéb működési bevételek</t>
  </si>
  <si>
    <t>- felhalmozási bevételek</t>
  </si>
  <si>
    <t>- működési célú átvett pénzeszköz ÁH-on kívülről</t>
  </si>
  <si>
    <t>- műk.célú támogatások, kölcsönök visszatérülése</t>
  </si>
  <si>
    <t>- felhalmozási célra átvett pénzeszköz ÁHT-on kívülről</t>
  </si>
  <si>
    <t>- felhalm.célú támogatások, kölcsönök visszatérülése</t>
  </si>
  <si>
    <t>-előző évi maradvány igénybevétele</t>
  </si>
  <si>
    <t>- irányító szervi támogatás</t>
  </si>
  <si>
    <t>- Finanszírozási bevétel (hitel, kölcsön)</t>
  </si>
  <si>
    <t>Összesen :</t>
  </si>
  <si>
    <t>3. Óvodák Igazgatósága</t>
  </si>
  <si>
    <t>INTÉZMÉNY ÖSSZESEN:</t>
  </si>
  <si>
    <t xml:space="preserve">MINDÖSSZESEN </t>
  </si>
  <si>
    <t xml:space="preserve">1.GESZ  </t>
  </si>
  <si>
    <t xml:space="preserve">személyi juttatások </t>
  </si>
  <si>
    <t xml:space="preserve">munkaadókat terhelő jár. és szociális hozzájárulási adó </t>
  </si>
  <si>
    <t>dologi kiadások</t>
  </si>
  <si>
    <t xml:space="preserve"> -Szakmai anyagok beszerzése</t>
  </si>
  <si>
    <t>- Üzemeltetési anyagok beszerzése</t>
  </si>
  <si>
    <t>-Árubeszerzés</t>
  </si>
  <si>
    <t>-Informatikai szolgáltatás igénybevétele</t>
  </si>
  <si>
    <t>- Egyéb kommunikációs szolgáltatás</t>
  </si>
  <si>
    <t>- Közüzemi díjak</t>
  </si>
  <si>
    <t>- Vásárolt élelmezés</t>
  </si>
  <si>
    <t>- Bérleti és lízing díjak</t>
  </si>
  <si>
    <t>- Karbantartás, kisjavítási szolg.</t>
  </si>
  <si>
    <t>- Közvetített szolgáltatás</t>
  </si>
  <si>
    <t>-Szakmai tevékenységet segítő szolgáltatások</t>
  </si>
  <si>
    <t>-Egyéb szolgáltatások</t>
  </si>
  <si>
    <t>-Kiküldetés kiadásai</t>
  </si>
  <si>
    <t xml:space="preserve">-Működési célú ÁFA </t>
  </si>
  <si>
    <t>- Fizetendő ÁFA</t>
  </si>
  <si>
    <t>- Kamatkiadások</t>
  </si>
  <si>
    <t>- Egyéb dologi kiadások</t>
  </si>
  <si>
    <t>dologi kiadások összesen:</t>
  </si>
  <si>
    <t xml:space="preserve">ellátottak pénzbeli juttatásai </t>
  </si>
  <si>
    <t xml:space="preserve">egyéb működési célú kiadások : </t>
  </si>
  <si>
    <t xml:space="preserve">      ebből  egyéb működési célú támogatás ÁHT-on belülre </t>
  </si>
  <si>
    <t xml:space="preserve">                 egyéb működési célú kölcsönök ÁHT-on belülre</t>
  </si>
  <si>
    <t xml:space="preserve">                 egyéb működési célú támogatás ÁHT-on kívülre</t>
  </si>
  <si>
    <t xml:space="preserve">                 egyéb működési célú kölcsönök ÁHT-on kívülre</t>
  </si>
  <si>
    <t xml:space="preserve">beruházások  </t>
  </si>
  <si>
    <t>felújítások</t>
  </si>
  <si>
    <t xml:space="preserve">egyéb felhalmozási célú kiadások </t>
  </si>
  <si>
    <t xml:space="preserve">          ebből felhalmozási célú tám. ÁHT-on belülre</t>
  </si>
  <si>
    <t xml:space="preserve">                    felhalmozási célú kölcsönök ÁHT-on belülre</t>
  </si>
  <si>
    <t xml:space="preserve">                    lakástámogatás</t>
  </si>
  <si>
    <t xml:space="preserve">                   felhalmozási célú tám. ÁHT-on kívülre </t>
  </si>
  <si>
    <t xml:space="preserve">                   felhalmozási célú kölcsönök ÁHT-on kívülre </t>
  </si>
  <si>
    <t>finanszírozási kiadások( hitelek, kölcsönök törlesztése)</t>
  </si>
  <si>
    <t xml:space="preserve">2.Városellátó Intézmény </t>
  </si>
  <si>
    <t xml:space="preserve">3.Óvodák Igazgatósága </t>
  </si>
  <si>
    <t xml:space="preserve">INTÉZMÉNYEK ÖSSZESEN </t>
  </si>
  <si>
    <t>10. Önkormányzati feladatok</t>
  </si>
  <si>
    <t>- Tőketörlesztés + kamatkiadás</t>
  </si>
  <si>
    <t>- Tőketörlesztés + Kamatkiadás</t>
  </si>
  <si>
    <t>072111 Háziorvosi alapellátás</t>
  </si>
  <si>
    <t>ÖSSZEG FT-BAN</t>
  </si>
  <si>
    <t>Szolidaritási hozzájárulás megfizetése</t>
  </si>
  <si>
    <t xml:space="preserve">3. Óvodák Igazgatósága                               </t>
  </si>
  <si>
    <t>I. negyedéves 
módosítás</t>
  </si>
  <si>
    <t>IV/2. negyedéves módosítás</t>
  </si>
  <si>
    <t>2017.
dec. 31.</t>
  </si>
  <si>
    <t xml:space="preserve">GESZ </t>
  </si>
  <si>
    <t xml:space="preserve">011130 Önkormányzatok és önkormányzati hivatalok jogalkotó és általános igazgatási tevékenysége </t>
  </si>
  <si>
    <t>41233 Hosszabb időtartamú közfoglalkoztatás</t>
  </si>
  <si>
    <t xml:space="preserve">ATMÖT </t>
  </si>
  <si>
    <t>Óvodai iskolai szociális segítő tevékenység támogatása</t>
  </si>
  <si>
    <t xml:space="preserve">081045 Sportorvosi ellátás </t>
  </si>
  <si>
    <t>083050 Televíziós műsor szolgáltatás</t>
  </si>
  <si>
    <t xml:space="preserve">Előző évi költségvetési maradvány </t>
  </si>
  <si>
    <t>Állami támogatás megelőlegezés</t>
  </si>
  <si>
    <t>Központi, irányító szervi támogatások folyósítása</t>
  </si>
  <si>
    <t>-működési célú átvett pénzeszköz ÁH-on belülről egyéb</t>
  </si>
  <si>
    <t xml:space="preserve"> -      </t>
  </si>
  <si>
    <t xml:space="preserve"> MINDÖSSZESEN</t>
  </si>
  <si>
    <t>MINDÖSSZESEN:</t>
  </si>
  <si>
    <t>Bevétel
Előirányzat megnevezése</t>
  </si>
  <si>
    <t>Kiadás
Előirányzat megnevezése</t>
  </si>
  <si>
    <t>Települési önkormányzat  kulturális feladatainak kiegészítő támogatása</t>
  </si>
  <si>
    <t>Kulturális feladat bérjellegű támogatása</t>
  </si>
  <si>
    <t>Jó tanuló, jó sportoló jutalmazása</t>
  </si>
  <si>
    <t>CSOTERM támogatása</t>
  </si>
  <si>
    <t>Kölcsönök visszafizetése</t>
  </si>
  <si>
    <t>013210 Átfogó tervezési és statisztikai szolgáltatások</t>
  </si>
  <si>
    <t xml:space="preserve">Jó tanuló, jó sportoló </t>
  </si>
  <si>
    <t>Államháztartáson belül megelőlegezés visszafizetése</t>
  </si>
  <si>
    <t>2016. 
dec. 31.</t>
  </si>
  <si>
    <t xml:space="preserve">2018.
dec. 31. </t>
  </si>
  <si>
    <t xml:space="preserve">2019.
dec. 31. </t>
  </si>
  <si>
    <t xml:space="preserve">2020.
dec. 31. </t>
  </si>
  <si>
    <t xml:space="preserve">2021.
dec. 31. </t>
  </si>
  <si>
    <t xml:space="preserve">2022.
dec. 31. </t>
  </si>
  <si>
    <t>össz.
eFt</t>
  </si>
  <si>
    <t xml:space="preserve">1-30 nap
</t>
  </si>
  <si>
    <t xml:space="preserve">30-60 nap
</t>
  </si>
  <si>
    <t xml:space="preserve">61-90 nap
</t>
  </si>
  <si>
    <t xml:space="preserve">90 napon túli 
</t>
  </si>
  <si>
    <t xml:space="preserve">Összesen </t>
  </si>
  <si>
    <t>Óvodák Ig.</t>
  </si>
  <si>
    <t>Polg. Hiv. összesen</t>
  </si>
  <si>
    <t>Önkormányzat</t>
  </si>
  <si>
    <t>Homokhátsági Munka-szervezet</t>
  </si>
  <si>
    <t xml:space="preserve">  - működési célú visszatérítendő támogatások, kölcsönök</t>
  </si>
  <si>
    <t xml:space="preserve">    a. intézményi működési bevétel</t>
  </si>
  <si>
    <t xml:space="preserve">    b. vagyongazdálkodás működési bevétele </t>
  </si>
  <si>
    <t xml:space="preserve">    c. vagyongazdálkodás működési célú támogatása</t>
  </si>
  <si>
    <t xml:space="preserve">    d. közhatalmi bevételek</t>
  </si>
  <si>
    <t xml:space="preserve">    e. működési célú támogatás
       államháztartáson belülről 
      </t>
  </si>
  <si>
    <t xml:space="preserve">    f. felhalmozási és tőkejellegű bevételek </t>
  </si>
  <si>
    <t xml:space="preserve">    g. működési célú pénzeszköz átvétel</t>
  </si>
  <si>
    <t xml:space="preserve">    h. felhalmozási célú pénzeszköz átvétel 
       támogatásértékű bevétel </t>
  </si>
  <si>
    <t xml:space="preserve">    i. támogatási kölcsönök visszatérülése </t>
  </si>
  <si>
    <t xml:space="preserve">    j. likvid hitel </t>
  </si>
  <si>
    <t xml:space="preserve">    k. állami támogatás megelőlegezés</t>
  </si>
  <si>
    <t xml:space="preserve">    m. Összesen </t>
  </si>
  <si>
    <t xml:space="preserve">   a. személyi juttatás </t>
  </si>
  <si>
    <t xml:space="preserve">   b. járulékok </t>
  </si>
  <si>
    <t xml:space="preserve">   c. ellátottak pénzbeli juttatása </t>
  </si>
  <si>
    <t xml:space="preserve">   d. egyéb dologi kiadások </t>
  </si>
  <si>
    <t xml:space="preserve">   e. egyéb működési célú kiadás</t>
  </si>
  <si>
    <t xml:space="preserve">   f. beruházások</t>
  </si>
  <si>
    <t xml:space="preserve">   g. felújítások</t>
  </si>
  <si>
    <t xml:space="preserve">   h. kölcsön nyújtása </t>
  </si>
  <si>
    <t xml:space="preserve">   i. felhalmozási célú támogatás nyújtása</t>
  </si>
  <si>
    <t xml:space="preserve">   j. fejlesztési hitel törlesztés</t>
  </si>
  <si>
    <t xml:space="preserve">   k. likvid hitel törlesztése </t>
  </si>
  <si>
    <t>Dr. Szarka Ödön Egyesített Egészségügyi Intézmény</t>
  </si>
  <si>
    <t>Piroskavárosi Szociális Család- és Gyermekjóléti Intézmény</t>
  </si>
  <si>
    <t>Intézmény</t>
  </si>
  <si>
    <t>GESZ</t>
  </si>
  <si>
    <t>Dr. Szarka Ödön Egyesített Egészségügyi és Szoc. Intézmény</t>
  </si>
  <si>
    <t>Csongrádi Közmű Kft. Fürdő</t>
  </si>
  <si>
    <t>Közvilágítás</t>
  </si>
  <si>
    <t>2024. évi terv 
eredeti</t>
  </si>
  <si>
    <t>2024. évi terv
eredeti</t>
  </si>
  <si>
    <t xml:space="preserve">4. Csemegi Károly Könyvtár     </t>
  </si>
  <si>
    <t>5. Tari László Múzeum</t>
  </si>
  <si>
    <t xml:space="preserve">6. Művelődési Központ és Városi Galéria  </t>
  </si>
  <si>
    <t>7. Alkotóház</t>
  </si>
  <si>
    <t xml:space="preserve">8. Dr. Szarka Ödön Egyesített Eü. és Szociális Intézmény </t>
  </si>
  <si>
    <t>9. Piroskavárosi Szociális, Család és Gyermekjóléti Int.</t>
  </si>
  <si>
    <t xml:space="preserve">10. Önkormányzati feladat </t>
  </si>
  <si>
    <t>2022. évi költségvetési támogatás elszámolása</t>
  </si>
  <si>
    <t xml:space="preserve">     - Fejlesztés</t>
  </si>
  <si>
    <t xml:space="preserve">     - Működés</t>
  </si>
  <si>
    <t xml:space="preserve">     - Fejlesztési hitel felvétel</t>
  </si>
  <si>
    <t xml:space="preserve">     - Működésből fejlesztésre átkezelt összeg</t>
  </si>
  <si>
    <t>Minimálbér, bérminimum kompenzálására</t>
  </si>
  <si>
    <t>Pedagógus béremelés hatásának ellentételezése</t>
  </si>
  <si>
    <t>045140 Városi és elővárosi közúti személyszállítás</t>
  </si>
  <si>
    <t>vis maior keret</t>
  </si>
  <si>
    <t>Homokföveny Szociális Szövetkezet támogatása</t>
  </si>
  <si>
    <t>18030 Előző évi költségvetési maradvány</t>
  </si>
  <si>
    <t>2024. évi 
terv Ft-ban</t>
  </si>
  <si>
    <t>eredeti</t>
  </si>
  <si>
    <t>4. Csemegi Károly Könyvtár</t>
  </si>
  <si>
    <t xml:space="preserve">7. Piroskavárosi Idősek Otthona </t>
  </si>
  <si>
    <t>9. Alkotóház</t>
  </si>
  <si>
    <t>10. Polgármesteri Hivatal</t>
  </si>
  <si>
    <t>11.Önkormányzati feladatok</t>
  </si>
  <si>
    <t>- átkezelt bevétel</t>
  </si>
  <si>
    <t xml:space="preserve">12.Homokhátsági Konzorcium Munkaszervezete </t>
  </si>
  <si>
    <t xml:space="preserve">6. Művelődési Központ és Városi Galéria </t>
  </si>
  <si>
    <t>8. Dr. Szarka Ödön Egyesített Eü-i és Szociális Intézmény</t>
  </si>
  <si>
    <t>9. Piroskavárosi Szociális, Család és Gyermekjóléti Intézmény</t>
  </si>
  <si>
    <t xml:space="preserve">     - Fejlesztési hitel tőke törlesztés </t>
  </si>
  <si>
    <t>Vis maior keret</t>
  </si>
  <si>
    <t>2024. évi terv
 Ft-ban</t>
  </si>
  <si>
    <t>-  Reklám- és propagandakiadások</t>
  </si>
  <si>
    <t>4. Tari László Múzeum</t>
  </si>
  <si>
    <t>6. Művelődési Központ és Városi Galéria</t>
  </si>
  <si>
    <t>7. Piroskavárosi Idősek Otthona</t>
  </si>
  <si>
    <t>8. Dr. Szarka Ö. Egyesített Eü.és Szociális intézmény</t>
  </si>
  <si>
    <t>10. Hivatali feladatok</t>
  </si>
  <si>
    <t>11. Önkormányzati feladatok</t>
  </si>
  <si>
    <t xml:space="preserve">12. Homokhátsági Konzorcium Munkaszervezet </t>
  </si>
  <si>
    <t>Módosított
06.30.</t>
  </si>
  <si>
    <t xml:space="preserve"> Tény 06.30.</t>
  </si>
  <si>
    <t>Tény
06.30.</t>
  </si>
  <si>
    <t>Intézmény/feladat</t>
  </si>
  <si>
    <t>Önkormányzati önerő Ft</t>
  </si>
  <si>
    <t>Összesen Ft</t>
  </si>
  <si>
    <t>Tény 06.30.</t>
  </si>
  <si>
    <t xml:space="preserve">2023.
dec. 31. </t>
  </si>
  <si>
    <t>2024.  június 30.        Ft</t>
  </si>
  <si>
    <t xml:space="preserve">2024. évi 
előirányzat </t>
  </si>
  <si>
    <t>2.</t>
  </si>
  <si>
    <t>7.864.104</t>
  </si>
  <si>
    <t xml:space="preserve">Önkormányzat elszámolásai költségvetési szerveivel 
Dr. Szarka Ödön Egy. Eü-i és Szoc. Intézmény
Személyi juttatás 3.630.796Ft
Járulékok 472.004Ft
Dologi kiadás - 6.192.196Ft + 815.040Ft
Csongrádi Óvodák Igazgatósága
Szem. j. 7.908.842Ft
Járulékok 1.028.150Ft
Piroskavárosi Idősek Otthona
Dologi kiadás 882.960Ft
GESZ
Dologi kiadás -681.492Ft
</t>
  </si>
  <si>
    <t>Polgármesteri keret</t>
  </si>
  <si>
    <t>- Múzeumok éjszakájának támogatására</t>
  </si>
  <si>
    <t>- Csongrád Város a Tehetségekért Alapítvány támogatása</t>
  </si>
  <si>
    <t>- Rotary Tehetséges Gyermekekért Alapítvány támogatása</t>
  </si>
  <si>
    <t>- Múzeum kiállítás megnyitó (GESZ)</t>
  </si>
  <si>
    <t>- Szép Kertek rendezvény (GESZ)</t>
  </si>
  <si>
    <t>Dr. Szarka Ödön Egyesített Eü-i és Szociális Intézmény</t>
  </si>
  <si>
    <t>Önkormányzati vagyonnal való gazdálkodás feladat</t>
  </si>
  <si>
    <t>Intézmény finanszírozás /dologi kiadás/</t>
  </si>
  <si>
    <t>Mobilitás hétre</t>
  </si>
  <si>
    <t>- Semmelweis napi rendezvény (GESZ)</t>
  </si>
  <si>
    <t>- Tűzkárosult házaspár étkeztetésére (GESZ)</t>
  </si>
  <si>
    <t xml:space="preserve">Bokrosi Művelődési Ház kerítés építéséhez trapéz lemez
vásárlása </t>
  </si>
  <si>
    <t xml:space="preserve">Külföldi kapcsolatok </t>
  </si>
  <si>
    <t>Lengyel diákok étkeztetésére (GESZ)</t>
  </si>
  <si>
    <t xml:space="preserve">Fő u. 26. sz. alatti épület gázfogyasztása (5 hó) 
szerződés GESZ kötötte (dologi kiadás) </t>
  </si>
  <si>
    <t>Beruházás</t>
  </si>
  <si>
    <t>Nas synologi (adattároló)</t>
  </si>
  <si>
    <t>Vonalkód olvasó</t>
  </si>
  <si>
    <t>Füles kanna</t>
  </si>
  <si>
    <t>Ételszállító badella</t>
  </si>
  <si>
    <t>Szünetmentes tápegység</t>
  </si>
  <si>
    <t>Zsírfogó</t>
  </si>
  <si>
    <t>Óvodák Igazgatósága</t>
  </si>
  <si>
    <t>Felújítás</t>
  </si>
  <si>
    <t>Bokros tornaszoba</t>
  </si>
  <si>
    <t>Csemegi Károly Könyvtár</t>
  </si>
  <si>
    <t>Múzeum állandó kiállítás</t>
  </si>
  <si>
    <t>Tari László Múzeum</t>
  </si>
  <si>
    <t>Templom u. radiátor csere</t>
  </si>
  <si>
    <t>Fő u. melléképület</t>
  </si>
  <si>
    <t>Átvett pénz Közfoglalkoztatottak</t>
  </si>
  <si>
    <t>Közfoglalkoztatottak bér</t>
  </si>
  <si>
    <t>Közfoglalkoztatottak járulék</t>
  </si>
  <si>
    <t>Önkormányzat (Szentes)</t>
  </si>
  <si>
    <t>Átvett pénz TOP bértámogatás</t>
  </si>
  <si>
    <t>Top bér</t>
  </si>
  <si>
    <t>Top járulék</t>
  </si>
  <si>
    <t>Átvett pénz Ginop bértámogatás</t>
  </si>
  <si>
    <t>Ginop bér</t>
  </si>
  <si>
    <t>Ginop járulék</t>
  </si>
  <si>
    <t xml:space="preserve">Csongrádi Információs Központ Csemegi Károly Könyvtár </t>
  </si>
  <si>
    <t>Csongrád-Csanád Vármegyei Kormányhivatal</t>
  </si>
  <si>
    <r>
      <t xml:space="preserve">11. Kimutatás az </t>
    </r>
    <r>
      <rPr>
        <b/>
        <u/>
        <sz val="11"/>
        <rFont val="Times New Roman"/>
        <family val="1"/>
        <charset val="238"/>
      </rPr>
      <t>áramfogyasztás</t>
    </r>
    <r>
      <rPr>
        <b/>
        <sz val="11"/>
        <rFont val="Times New Roman"/>
        <family val="1"/>
        <charset val="238"/>
      </rPr>
      <t xml:space="preserve"> mennyiségéről, tervezett összegéről és I. féléves felhasználásáról
 2024. I. félévben</t>
    </r>
  </si>
  <si>
    <r>
      <t xml:space="preserve">12. Kimutatás az </t>
    </r>
    <r>
      <rPr>
        <b/>
        <u/>
        <sz val="11"/>
        <rFont val="Times New Roman"/>
        <family val="1"/>
        <charset val="238"/>
      </rPr>
      <t>gázfogyasztás</t>
    </r>
    <r>
      <rPr>
        <b/>
        <sz val="11"/>
        <rFont val="Times New Roman"/>
        <family val="1"/>
        <charset val="238"/>
      </rPr>
      <t xml:space="preserve"> mennyiségéről, tervezett összegéről és I. féléves felhasználásáról
 2024. I. félévben</t>
    </r>
  </si>
  <si>
    <t xml:space="preserve">2024. évi  tervezett összeg
Ft </t>
  </si>
  <si>
    <t>2024. évi I. féléves felhasználás
 Ft</t>
  </si>
  <si>
    <r>
      <t xml:space="preserve">13. Kimutatás a </t>
    </r>
    <r>
      <rPr>
        <b/>
        <u/>
        <sz val="11"/>
        <rFont val="Times New Roman"/>
        <family val="1"/>
        <charset val="238"/>
      </rPr>
      <t>termálenergia</t>
    </r>
    <r>
      <rPr>
        <b/>
        <sz val="11"/>
        <rFont val="Times New Roman"/>
        <family val="1"/>
        <charset val="238"/>
      </rPr>
      <t xml:space="preserve"> fogyasztás mennyiségéről és I. féléves felhasználásáról
 2024. I. félévben</t>
    </r>
  </si>
  <si>
    <r>
      <t xml:space="preserve">2024. évi  tervezett összeg
Ft                          </t>
    </r>
    <r>
      <rPr>
        <sz val="11"/>
        <rFont val="Times New Roman"/>
        <family val="1"/>
        <charset val="238"/>
      </rPr>
      <t>NETTÓ</t>
    </r>
  </si>
  <si>
    <r>
      <t xml:space="preserve">2024. évi I. féléves felhasználás
 Ft                            </t>
    </r>
    <r>
      <rPr>
        <sz val="11"/>
        <rFont val="Times New Roman"/>
        <family val="1"/>
        <charset val="238"/>
      </rPr>
      <t>NETTÓ</t>
    </r>
  </si>
  <si>
    <t>Távolléti díj - választások</t>
  </si>
  <si>
    <t>Távolléti díj - választások bér</t>
  </si>
  <si>
    <t>Távolléti díj - választások járulék</t>
  </si>
  <si>
    <t>Dologi kiadások átcsoportosítása beruházásra</t>
  </si>
  <si>
    <t>Motorfűrészek áfa</t>
  </si>
  <si>
    <t>Videosec kamera szett temető csőszházhoz áfa</t>
  </si>
  <si>
    <t>Műtrágyaszóró</t>
  </si>
  <si>
    <t>Monitorok</t>
  </si>
  <si>
    <t>Felújítás Bercsényi ( energetika)</t>
  </si>
  <si>
    <t>Felújítás Temető ravatalozó</t>
  </si>
  <si>
    <t>Motorfűrészek</t>
  </si>
  <si>
    <t>Videosec kamera szett temető csőszházhoz</t>
  </si>
  <si>
    <t>Egyéb működési bevétel</t>
  </si>
  <si>
    <t>Átcsoportosítás beruházásra</t>
  </si>
  <si>
    <t xml:space="preserve">Beruházás </t>
  </si>
  <si>
    <t>NEAK-tól átvett pénzeszköz</t>
  </si>
  <si>
    <t>Személyi juttatás</t>
  </si>
  <si>
    <t>Járulék</t>
  </si>
  <si>
    <t xml:space="preserve">Átcsoportosítás dologi kiadásra </t>
  </si>
  <si>
    <t>Átcsoportosítás építmény felújításra (bölcsőde udvarok)</t>
  </si>
  <si>
    <t>Választási távolléti díj megtérítésre átvett pénzeszköz</t>
  </si>
  <si>
    <t>Dr. Szarka Ödön Egyesített Egészségügyi és Szociális Intézmény</t>
  </si>
  <si>
    <t>Bölcsődei udvarok környezetrendezési terv készítése</t>
  </si>
  <si>
    <t>Epson lézernyomtató</t>
  </si>
  <si>
    <t>Irodaszék 8 db</t>
  </si>
  <si>
    <t>Nokia mobiltelefon</t>
  </si>
  <si>
    <t>HP EliteDesk számítógép</t>
  </si>
  <si>
    <t>HP Officejet nyomtató</t>
  </si>
  <si>
    <t>Bosch mosogatógép</t>
  </si>
  <si>
    <t>Bosch porszívó 2 db</t>
  </si>
  <si>
    <t>Kezelőfej UH géphez</t>
  </si>
  <si>
    <t>Kyocera Ecosys nyomtató</t>
  </si>
  <si>
    <t>Sony diktafon</t>
  </si>
  <si>
    <t>Sövénynyíró</t>
  </si>
  <si>
    <t>Beruházás összesen</t>
  </si>
  <si>
    <t>Vasút u. 92. épületben az összekötő folyosó szigetelése és festése</t>
  </si>
  <si>
    <t>Nyári tábor (5 hét) költségei</t>
  </si>
  <si>
    <t>Működési célú bevétel</t>
  </si>
  <si>
    <t>Nyári tábor részvételi díj 2.500 Ft/fő</t>
  </si>
  <si>
    <t>Működési célú támogatások</t>
  </si>
  <si>
    <t xml:space="preserve">EFOP 3.9.2. pályázat </t>
  </si>
  <si>
    <t>Működési célú támogatás</t>
  </si>
  <si>
    <t>Csongrádi Alkotóház</t>
  </si>
  <si>
    <t>Villaépület tetőfelújítás</t>
  </si>
  <si>
    <r>
      <rPr>
        <sz val="10"/>
        <rFont val="Times New Roman"/>
        <family val="1"/>
        <charset val="238"/>
      </rPr>
      <t xml:space="preserve">                                                                                                                      </t>
    </r>
    <r>
      <rPr>
        <sz val="9"/>
        <rFont val="Times New Roman"/>
        <family val="1"/>
        <charset val="238"/>
      </rPr>
      <t xml:space="preserve">  A Pü/22-1/2024. sz. előterjesztés 6. melléklete</t>
    </r>
    <r>
      <rPr>
        <b/>
        <sz val="10"/>
        <rFont val="Times New Roman"/>
        <family val="1"/>
        <charset val="238"/>
      </rPr>
      <t xml:space="preserve">
6. Tájékoztató az önkormányzat által elnyert pályázatok összegéről 2024. I. félévben 
</t>
    </r>
  </si>
  <si>
    <t>Előirányzat átcsoportosítás</t>
  </si>
  <si>
    <t xml:space="preserve">016010 Országgyűlési, önkormányzati és európai parlamenti képviselő választásokhoz kapcs. tev. </t>
  </si>
  <si>
    <t>Router</t>
  </si>
  <si>
    <t>Bútor</t>
  </si>
  <si>
    <t>Porszívó</t>
  </si>
  <si>
    <t>Kétfülkés szavazófülke</t>
  </si>
  <si>
    <t>Szavazófülke elemek</t>
  </si>
  <si>
    <t>Településrendezési terv</t>
  </si>
  <si>
    <t>MOL üzemanyagtöltő állomásnál lévő csomópont körforgalommá alakítása</t>
  </si>
  <si>
    <t>Sport utca gyalogút-sétány kialakítás kivitelezési munkák</t>
  </si>
  <si>
    <t>Szentháromság tér parkban futókör kialakítása</t>
  </si>
  <si>
    <t>07/59 hrsz adás-vétel</t>
  </si>
  <si>
    <t>Mars parkoló kialakítás</t>
  </si>
  <si>
    <t>Mobil konténer egység előleg</t>
  </si>
  <si>
    <t>Bökényalj út kereszteződésnél 2 db kandelláber csere</t>
  </si>
  <si>
    <t>MPM MKE15 főzőlap</t>
  </si>
  <si>
    <t>FONI épület homlokzat felújítás</t>
  </si>
  <si>
    <t>Belterületi utak felújítása</t>
  </si>
  <si>
    <t>Óvodák villamos rendszer felújításának felmérése, tervezése</t>
  </si>
  <si>
    <t>Könyvtár energetikai felújítási terv</t>
  </si>
  <si>
    <t>Járdaszakaszok felújítása aszfaltozással</t>
  </si>
  <si>
    <t>Kavics lakossági járda</t>
  </si>
  <si>
    <t>Fejlesztési hitel törlesztő részlete</t>
  </si>
  <si>
    <t>Első lakáshoz jutók kölcsön és támogatás</t>
  </si>
  <si>
    <t xml:space="preserve">Összesen: </t>
  </si>
  <si>
    <t>Számítógép</t>
  </si>
  <si>
    <t>Csongrád-Bokros Árpád vezér útja útburkolat felújítási munkák</t>
  </si>
  <si>
    <t>Laptop</t>
  </si>
  <si>
    <t>Székek fektetők, asztalok</t>
  </si>
  <si>
    <t>Gardrób szekrény</t>
  </si>
  <si>
    <t>Játékok</t>
  </si>
  <si>
    <t>Lamináló</t>
  </si>
  <si>
    <t>Festő vasaló</t>
  </si>
  <si>
    <t>Ruhaszárító</t>
  </si>
  <si>
    <t>Takarító MOP vissza</t>
  </si>
  <si>
    <t>Öltözőszekrény</t>
  </si>
  <si>
    <t>Lépcsős polc + tárolók</t>
  </si>
  <si>
    <t>Szerszám tároló ház</t>
  </si>
  <si>
    <t>Wifi beltéri</t>
  </si>
  <si>
    <t>Mosógép</t>
  </si>
  <si>
    <t>Nyomtató</t>
  </si>
  <si>
    <t>Roló</t>
  </si>
  <si>
    <t>Pelenkázó</t>
  </si>
  <si>
    <t>Wifi erősítő</t>
  </si>
  <si>
    <t>Kézszárító</t>
  </si>
  <si>
    <t>Irodaszék</t>
  </si>
  <si>
    <t>Faházak (5 db)</t>
  </si>
  <si>
    <t>Viselet</t>
  </si>
  <si>
    <t>Gipszkarton szerelési munka és a nyílászárók cseréje</t>
  </si>
  <si>
    <t>LG mosógép</t>
  </si>
  <si>
    <t>Rév I. utcai bekötőút kialak. miatt kapu áthelyezés kerítés építés</t>
  </si>
  <si>
    <t xml:space="preserve">Tinódi u. csapadékvíz-elvezető csatorna rekonstrukció </t>
  </si>
  <si>
    <t>Vidreéri, Percsorai, Kisréti gátőrháznál kerékpáros pihenők tervezése</t>
  </si>
  <si>
    <t>Attila utca - Kenderföldek utcája körforgalom burkolat szélesítés terv</t>
  </si>
  <si>
    <t>Fő utca - Arany J. utca -Vég utca csomópont körforgalom kialakítása</t>
  </si>
  <si>
    <t>Új termálkút terv Fürdő helyszínrajz, vázlattervek</t>
  </si>
  <si>
    <t>EUCF helyi fenntarth. energetikai beruh. elkész. benyújtás</t>
  </si>
  <si>
    <t>Kerékpárút és sétányvilágítás villamos rendsz. felmérés terv.</t>
  </si>
  <si>
    <t xml:space="preserve">Gáztűzhely önk. lakás </t>
  </si>
  <si>
    <t>Öregvár u. 56. kémény bontás és építés</t>
  </si>
  <si>
    <t>Fő u. 26. épület tetőfelújítás ács munka és anyagszükséglet</t>
  </si>
  <si>
    <t>Tanya 845/A. tetőfelújítás</t>
  </si>
  <si>
    <t>Nyílászáró csere Iskola utca 2. 4/28.</t>
  </si>
  <si>
    <t>Nyílászáró, üzleti portál csere Cipó bolt Fő u. 36.</t>
  </si>
  <si>
    <t>Jókai utca 3. 5. lakás fűtéskorszerűsítés, villanyszerelés</t>
  </si>
  <si>
    <t>Csemegi K. Könyvtár, Múzeum udvar felújítás tervdokumentáció</t>
  </si>
  <si>
    <t>Bokros, Gyójai utca tájház tetőfedés felújítás</t>
  </si>
  <si>
    <t>Könyvtár energetikai korszerűsítése műemlékvéd. szakvélemény</t>
  </si>
  <si>
    <t>Kereszt tér 1. nyomó vízvezeték cseréje</t>
  </si>
  <si>
    <t>Petőfi utca - Zrínyi utca burkolat felújítás tervdok.</t>
  </si>
  <si>
    <t>Hársfa utca - Gyöngyvirág utca összekötő út (négyöles) felújítás tervdok.</t>
  </si>
  <si>
    <t xml:space="preserve">Szentesi út, Hunyadi tér, Szentháromság tér, Erkel F. u. Dózsa Gy. tér </t>
  </si>
  <si>
    <t>Csapadékvízhálózat rekonstrukciója terv, előkészítés</t>
  </si>
  <si>
    <t>Fürdő energetikai korsz. mérnöki tanácsadás, szakértői közreműködés</t>
  </si>
  <si>
    <t xml:space="preserve">Előző évi elszámolásból származó kiadások </t>
  </si>
  <si>
    <t>Pénzeszköz betétként elhelyezése</t>
  </si>
  <si>
    <t>016010 Országgyűlési, önkormányzati és európai parlamenti képviselő választáshoz kapcs. tev.</t>
  </si>
  <si>
    <r>
      <rPr>
        <sz val="10"/>
        <rFont val="Times New Roman"/>
        <family val="1"/>
        <charset val="238"/>
      </rPr>
      <t xml:space="preserve">                                                                                                          </t>
    </r>
    <r>
      <rPr>
        <sz val="9"/>
        <rFont val="Times New Roman"/>
        <family val="1"/>
        <charset val="238"/>
      </rPr>
      <t xml:space="preserve">  A Pü/22-1/2024. sz. előterjesztés 9. melléklete</t>
    </r>
    <r>
      <rPr>
        <b/>
        <sz val="10"/>
        <rFont val="Times New Roman"/>
        <family val="1"/>
        <charset val="238"/>
      </rPr>
      <t xml:space="preserve">
9. PÉNZFORGALOMBAN MEGVALÓSULT BERUHÁZÁSI, FELÚJÍTÁSI FELADATOK 
2024. I. FÉLÉVBEN
</t>
    </r>
    <r>
      <rPr>
        <sz val="10"/>
        <rFont val="Times New Roman"/>
        <family val="1"/>
        <charset val="238"/>
      </rPr>
      <t>(KIADÁSI TÁBLÁVAL MEGEGYEZŐEN)</t>
    </r>
  </si>
  <si>
    <t>Óvodák Igazgatósága összesen:</t>
  </si>
  <si>
    <t>Csemegi Károly Könyvtár összesen:</t>
  </si>
  <si>
    <t>Felújítás összesen</t>
  </si>
  <si>
    <t>Dr. Szarka Ödön Egyesített Egészségügyi és Szociális Intézmény összesen:</t>
  </si>
  <si>
    <t>Hársfa u. - Gyöngyvirág útszakasz hrsz.: 5647/11, 5641/3 felújít. kivit. tervdok.</t>
  </si>
  <si>
    <t>Csongrádi Információs Központ Csemegi Károly Könyvtár</t>
  </si>
  <si>
    <t>Társulás megszűnése miatti vagyonfelosztás</t>
  </si>
  <si>
    <t xml:space="preserve">074054 Komplex egészségfejlesztő, prevenciós programok </t>
  </si>
  <si>
    <t>Lekötött bankbetét</t>
  </si>
  <si>
    <t>Előző évi elszámolásból adódó visszafizetés</t>
  </si>
  <si>
    <t xml:space="preserve">Szociális jellegű közfoglalkoztatás
2024.03.01. - 2025.02.28. 20 fő </t>
  </si>
  <si>
    <t>2.042.339</t>
  </si>
  <si>
    <t>9.906.443</t>
  </si>
  <si>
    <t xml:space="preserve">
-1.274.356
8.936.992
882.960
-681.492
</t>
  </si>
  <si>
    <t xml:space="preserve">  Adatok Ft-ban</t>
  </si>
  <si>
    <t xml:space="preserve">Városellátó Intézmény járdaépítés </t>
  </si>
  <si>
    <t>2023. évi szabadidősport keret maradvány</t>
  </si>
  <si>
    <t>Önkormányzati vagyonnal való gazd. kapcs. feladat</t>
  </si>
  <si>
    <t>Polgármesteri keretből városi rendezvény reprezentáció</t>
  </si>
  <si>
    <t xml:space="preserve">Működési bevétel </t>
  </si>
  <si>
    <t xml:space="preserve">Önkormányzati vagyonnal való gazd. kapcs. feladatok </t>
  </si>
  <si>
    <t>Közvetített szolgáltatás</t>
  </si>
  <si>
    <t>Kis-Tisza utca 8. közvetített szolgáltatás</t>
  </si>
  <si>
    <t>Magyar Művészeti Akadémia XXXIV. Plein Air Nemzetközi Alkotótábor támogatás</t>
  </si>
  <si>
    <t xml:space="preserve">
személyi juttatás 1.865.573Ft
járulék 176.766Ft
</t>
  </si>
  <si>
    <t>Átvett pénz választási átlagbér</t>
  </si>
  <si>
    <t>Működési célú támogatás áh-n belül Polg. Hivataltól</t>
  </si>
  <si>
    <t>Választási átlagbér</t>
  </si>
  <si>
    <t>Választási átlagbér járulék</t>
  </si>
  <si>
    <t>Dologi csökken</t>
  </si>
  <si>
    <t>Szegélykőrámpa</t>
  </si>
  <si>
    <t>Átcsoportosítás</t>
  </si>
  <si>
    <t>Bér csökken</t>
  </si>
  <si>
    <t>Járulék csökken</t>
  </si>
  <si>
    <t>Szétválás miatti ei. átadás</t>
  </si>
  <si>
    <t>Támogatás csökken</t>
  </si>
  <si>
    <t xml:space="preserve">Egyéb bevétel, áfa </t>
  </si>
  <si>
    <t xml:space="preserve">Bér csökken </t>
  </si>
  <si>
    <t>Szétválás miatti ei. átvétel</t>
  </si>
  <si>
    <t xml:space="preserve">Támogatás </t>
  </si>
  <si>
    <t>Bér</t>
  </si>
  <si>
    <t xml:space="preserve">Járulék  </t>
  </si>
  <si>
    <t>Talicska</t>
  </si>
  <si>
    <t>Faházak</t>
  </si>
  <si>
    <t>Dologi kiadás Galéria festés</t>
  </si>
  <si>
    <t>Áfa visszatérítés teljesítése</t>
  </si>
  <si>
    <t>Egyéb bevétel</t>
  </si>
  <si>
    <t>EP választás és önk. választás átlagbér megtérítése</t>
  </si>
  <si>
    <t>- Honismereti Nap rendezvény (GESZ)</t>
  </si>
  <si>
    <t>-intézményfinanszírozás</t>
  </si>
  <si>
    <t>-</t>
  </si>
  <si>
    <t>8. Dr. Szarka Ödön Egyesített Eü. És Szociális Intézmény</t>
  </si>
  <si>
    <t>Mindösszesen:</t>
  </si>
  <si>
    <t>Foglalkozás-egészségügyi ellátás</t>
  </si>
  <si>
    <t>TOP-Plusz 1.1.1-21 Ipari park projekt előkész. tev., műszaki tervezés</t>
  </si>
  <si>
    <t>TOP  Plusz 1.2.1. Élhető települések helyzetelemzés, igényfelmérés dok. előkészítés</t>
  </si>
  <si>
    <t>Beruházás áfa</t>
  </si>
  <si>
    <t>Felújítás áfa</t>
  </si>
  <si>
    <t xml:space="preserve">    l. előző évi költségvetési maradvány 
      igénybevétele</t>
  </si>
  <si>
    <t>Nyert összeg 
Ft-ban</t>
  </si>
  <si>
    <t>Dr. Szarka Ödön Egy. Eü-i Intézmény</t>
  </si>
  <si>
    <t>Szociális Ellátások Intézménye</t>
  </si>
  <si>
    <t xml:space="preserve">     - projektek Áfa</t>
  </si>
  <si>
    <r>
      <t xml:space="preserve">14. Kimutatás a </t>
    </r>
    <r>
      <rPr>
        <b/>
        <u/>
        <sz val="11"/>
        <rFont val="Times New Roman"/>
        <family val="1"/>
        <charset val="238"/>
      </rPr>
      <t>víz- és szennyvíz</t>
    </r>
    <r>
      <rPr>
        <b/>
        <sz val="11"/>
        <rFont val="Times New Roman"/>
        <family val="1"/>
        <charset val="238"/>
      </rPr>
      <t xml:space="preserve"> fogyasztás tervezett összegéről és I. féléves felhasználásáról
 2024. évben</t>
    </r>
  </si>
  <si>
    <t xml:space="preserve">Önkormányzatok elszámolásai működési célú költségvetési támogatás
1.2.1.1 Óvodaműködtetési támogatás
1.378.992Ft
1.2.2.1 Pedagógusok átlagbéralapú támog. 6.697.600Ft
1.2.3.1.1.1. Pedagógus II. kateg. kiegészítő tám. 860.400Ft
1.3.3.1.2 Bölcsődei dajkák bértám.
4.102.800Ft 
1.3.3.2 Bölcsőde üzemeltetési tám.
-6.192.196Ft
1.3.4.2 Intézményüzemeltetési tám.
1.698.000Ft 
1.4.1.2 Intézményi gyermek-étkeztetés üzemeltetési támogatás a májusi felmérés alapján 
-681.492Ft
</t>
  </si>
</sst>
</file>

<file path=xl/styles.xml><?xml version="1.0" encoding="utf-8"?>
<styleSheet xmlns="http://schemas.openxmlformats.org/spreadsheetml/2006/main">
  <numFmts count="7">
    <numFmt numFmtId="43" formatCode="_-* #,##0.00\ _F_t_-;\-* #,##0.00\ _F_t_-;_-* &quot;-&quot;??\ _F_t_-;_-@_-"/>
    <numFmt numFmtId="164" formatCode="#,##0;[Red]\-#,##0"/>
    <numFmt numFmtId="165" formatCode="_-* #,##0\ _F_t_-;\-* #,##0\ _F_t_-;_-* &quot;-&quot;??\ _F_t_-;_-@_-"/>
    <numFmt numFmtId="166" formatCode="_-* #,##0\ _F_t_-;\-* #,##0\ _F_t_-;_-* &quot;-&quot;??\ _F_t_-;_-@"/>
    <numFmt numFmtId="167" formatCode="0.0%"/>
    <numFmt numFmtId="168" formatCode="#,##0\ _F_t"/>
    <numFmt numFmtId="169" formatCode="0.0"/>
  </numFmts>
  <fonts count="58">
    <font>
      <sz val="10"/>
      <name val="Arial"/>
      <charset val="238"/>
    </font>
    <font>
      <b/>
      <sz val="11"/>
      <name val="Times New Roman"/>
      <family val="1"/>
      <charset val="238"/>
    </font>
    <font>
      <sz val="11"/>
      <name val="Times New Roman"/>
      <family val="1"/>
      <charset val="238"/>
    </font>
    <font>
      <b/>
      <i/>
      <sz val="11"/>
      <name val="Times New Roman"/>
      <family val="1"/>
      <charset val="238"/>
    </font>
    <font>
      <sz val="11"/>
      <name val="Arial"/>
      <family val="2"/>
      <charset val="238"/>
    </font>
    <font>
      <sz val="10"/>
      <name val="Arial"/>
      <family val="2"/>
      <charset val="238"/>
    </font>
    <font>
      <b/>
      <sz val="10"/>
      <name val="Arial"/>
      <family val="2"/>
      <charset val="238"/>
    </font>
    <font>
      <sz val="10"/>
      <name val="Times New Roman"/>
      <family val="1"/>
      <charset val="238"/>
    </font>
    <font>
      <b/>
      <sz val="9"/>
      <name val="Times New Roman"/>
      <family val="1"/>
      <charset val="238"/>
    </font>
    <font>
      <b/>
      <sz val="8"/>
      <name val="Times New Roman"/>
      <family val="1"/>
      <charset val="238"/>
    </font>
    <font>
      <b/>
      <sz val="10"/>
      <name val="Times New Roman"/>
      <family val="1"/>
      <charset val="238"/>
    </font>
    <font>
      <b/>
      <i/>
      <sz val="10"/>
      <name val="Times New Roman"/>
      <family val="1"/>
      <charset val="238"/>
    </font>
    <font>
      <b/>
      <sz val="12"/>
      <name val="Times New Roman"/>
      <family val="1"/>
      <charset val="238"/>
    </font>
    <font>
      <b/>
      <i/>
      <sz val="12"/>
      <name val="Times New Roman"/>
      <family val="1"/>
      <charset val="238"/>
    </font>
    <font>
      <i/>
      <sz val="12"/>
      <name val="Times New Roman"/>
      <family val="1"/>
      <charset val="238"/>
    </font>
    <font>
      <sz val="12"/>
      <name val="Times New Roman"/>
      <family val="1"/>
      <charset val="238"/>
    </font>
    <font>
      <sz val="9"/>
      <name val="Times New Roman"/>
      <family val="1"/>
      <charset val="238"/>
    </font>
    <font>
      <sz val="12"/>
      <name val="Times New Roman"/>
      <family val="1"/>
    </font>
    <font>
      <b/>
      <sz val="11"/>
      <name val="Times New Roman"/>
      <family val="1"/>
    </font>
    <font>
      <sz val="11"/>
      <name val="Times New Roman"/>
      <family val="1"/>
    </font>
    <font>
      <sz val="10"/>
      <name val="Arial CE"/>
      <charset val="238"/>
    </font>
    <font>
      <b/>
      <sz val="10"/>
      <name val="Times New Roman"/>
      <family val="1"/>
    </font>
    <font>
      <sz val="8"/>
      <name val="Times New Roman"/>
      <family val="1"/>
      <charset val="238"/>
    </font>
    <font>
      <sz val="7"/>
      <name val="Times New Roman"/>
      <family val="1"/>
      <charset val="238"/>
    </font>
    <font>
      <sz val="13"/>
      <name val="Times New Roman"/>
      <family val="1"/>
      <charset val="238"/>
    </font>
    <font>
      <b/>
      <sz val="13"/>
      <name val="Times New Roman"/>
      <family val="1"/>
      <charset val="238"/>
    </font>
    <font>
      <b/>
      <i/>
      <sz val="13"/>
      <name val="Times New Roman"/>
      <family val="1"/>
      <charset val="238"/>
    </font>
    <font>
      <sz val="10"/>
      <name val="Times New Roman"/>
      <family val="1"/>
    </font>
    <font>
      <b/>
      <sz val="9"/>
      <name val="Times New Roman"/>
      <family val="1"/>
    </font>
    <font>
      <b/>
      <i/>
      <sz val="9"/>
      <name val="Times New Roman"/>
      <family val="1"/>
    </font>
    <font>
      <sz val="9"/>
      <name val="Times New Roman"/>
      <family val="1"/>
    </font>
    <font>
      <i/>
      <sz val="8"/>
      <name val="Times New Roman"/>
      <family val="1"/>
      <charset val="238"/>
    </font>
    <font>
      <b/>
      <i/>
      <sz val="8"/>
      <name val="Times New Roman"/>
      <family val="1"/>
      <charset val="238"/>
    </font>
    <font>
      <b/>
      <sz val="8"/>
      <name val="Times New Roman"/>
      <family val="1"/>
    </font>
    <font>
      <i/>
      <sz val="10"/>
      <name val="Times New Roman"/>
      <family val="1"/>
      <charset val="238"/>
    </font>
    <font>
      <i/>
      <sz val="13"/>
      <name val="Times New Roman"/>
      <family val="1"/>
      <charset val="238"/>
    </font>
    <font>
      <i/>
      <sz val="11"/>
      <name val="Times New Roman"/>
      <family val="1"/>
      <charset val="238"/>
    </font>
    <font>
      <sz val="11"/>
      <name val="Arial CE"/>
      <charset val="238"/>
    </font>
    <font>
      <sz val="10"/>
      <color theme="1"/>
      <name val="Times New Roman"/>
      <family val="1"/>
      <charset val="238"/>
    </font>
    <font>
      <b/>
      <u/>
      <sz val="11"/>
      <name val="Times New Roman"/>
      <family val="1"/>
      <charset val="238"/>
    </font>
    <font>
      <sz val="10.5"/>
      <name val="Times New Roman"/>
      <family val="1"/>
      <charset val="238"/>
    </font>
    <font>
      <b/>
      <sz val="10.5"/>
      <name val="Times New Roman"/>
      <family val="1"/>
    </font>
    <font>
      <b/>
      <sz val="12"/>
      <name val="Times New Roman"/>
      <family val="1"/>
    </font>
    <font>
      <strike/>
      <sz val="10"/>
      <name val="Arial"/>
      <family val="2"/>
      <charset val="238"/>
    </font>
    <font>
      <b/>
      <strike/>
      <sz val="11"/>
      <name val="Times New Roman"/>
      <family val="1"/>
      <charset val="238"/>
    </font>
    <font>
      <sz val="10.5"/>
      <name val="Arial"/>
      <family val="2"/>
      <charset val="238"/>
    </font>
    <font>
      <b/>
      <sz val="6"/>
      <name val="Times New Roman"/>
      <family val="1"/>
      <charset val="238"/>
    </font>
    <font>
      <sz val="6"/>
      <name val="Times New Roman"/>
      <family val="1"/>
      <charset val="238"/>
    </font>
    <font>
      <sz val="14"/>
      <name val="Times New Roman"/>
      <family val="1"/>
      <charset val="238"/>
    </font>
    <font>
      <sz val="9"/>
      <color theme="1"/>
      <name val="Times New Roman"/>
      <family val="1"/>
      <charset val="238"/>
    </font>
    <font>
      <b/>
      <i/>
      <sz val="9"/>
      <color theme="1"/>
      <name val="Times New Roman"/>
      <family val="1"/>
      <charset val="238"/>
    </font>
    <font>
      <u/>
      <sz val="11"/>
      <name val="Times New Roman"/>
      <family val="1"/>
      <charset val="238"/>
    </font>
    <font>
      <b/>
      <sz val="10"/>
      <color theme="1"/>
      <name val="Times New Roman"/>
      <family val="1"/>
      <charset val="238"/>
    </font>
    <font>
      <i/>
      <sz val="10"/>
      <name val="Arial"/>
      <family val="2"/>
      <charset val="238"/>
    </font>
    <font>
      <i/>
      <u/>
      <sz val="11"/>
      <name val="Times New Roman"/>
      <family val="1"/>
      <charset val="238"/>
    </font>
    <font>
      <sz val="12"/>
      <color theme="1"/>
      <name val="Times New Roman"/>
      <family val="1"/>
      <charset val="238"/>
    </font>
    <font>
      <sz val="13"/>
      <color theme="1"/>
      <name val="Times New Roman"/>
      <family val="1"/>
      <charset val="238"/>
    </font>
    <font>
      <sz val="10.5"/>
      <name val="Times New Roman"/>
      <family val="1"/>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ck">
        <color auto="1"/>
      </bottom>
      <diagonal/>
    </border>
    <border>
      <left/>
      <right/>
      <top style="thick">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style="thin">
        <color rgb="FF000000"/>
      </left>
      <right/>
      <top style="thin">
        <color rgb="FF000000"/>
      </top>
      <bottom style="thin">
        <color rgb="FF000000"/>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bottom style="thin">
        <color indexed="64"/>
      </bottom>
      <diagonal/>
    </border>
    <border>
      <left/>
      <right/>
      <top style="medium">
        <color indexed="64"/>
      </top>
      <bottom style="medium">
        <color indexed="64"/>
      </bottom>
      <diagonal/>
    </border>
  </borders>
  <cellStyleXfs count="13">
    <xf numFmtId="0" fontId="0" fillId="0" borderId="0"/>
    <xf numFmtId="0" fontId="5" fillId="0" borderId="0"/>
    <xf numFmtId="0" fontId="20" fillId="0" borderId="0"/>
    <xf numFmtId="0" fontId="5" fillId="0" borderId="0"/>
    <xf numFmtId="0" fontId="20" fillId="0" borderId="0"/>
    <xf numFmtId="43" fontId="20" fillId="0" borderId="0" applyFont="0" applyFill="0" applyBorder="0" applyAlignment="0" applyProtection="0"/>
    <xf numFmtId="40" fontId="20" fillId="0" borderId="0" applyFont="0" applyFill="0" applyBorder="0" applyAlignment="0" applyProtection="0"/>
    <xf numFmtId="0" fontId="5" fillId="0" borderId="0"/>
    <xf numFmtId="165" fontId="20" fillId="0" borderId="0" applyFont="0" applyFill="0" applyBorder="0" applyAlignment="0" applyProtection="0"/>
    <xf numFmtId="43"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8" fontId="20" fillId="0" borderId="0" applyFont="0" applyFill="0" applyBorder="0" applyAlignment="0" applyProtection="0"/>
  </cellStyleXfs>
  <cellXfs count="743">
    <xf numFmtId="0" fontId="0" fillId="0" borderId="0" xfId="0"/>
    <xf numFmtId="0" fontId="2" fillId="0" borderId="1" xfId="0" applyFont="1" applyBorder="1" applyAlignment="1">
      <alignment horizontal="justify" vertical="top" wrapText="1"/>
    </xf>
    <xf numFmtId="3" fontId="2" fillId="0" borderId="1" xfId="0" applyNumberFormat="1" applyFont="1" applyBorder="1" applyAlignment="1">
      <alignment horizontal="right" vertical="top" wrapText="1"/>
    </xf>
    <xf numFmtId="3" fontId="0" fillId="0" borderId="0" xfId="0" applyNumberFormat="1"/>
    <xf numFmtId="0" fontId="0" fillId="0" borderId="0" xfId="0" applyAlignment="1">
      <alignment wrapText="1"/>
    </xf>
    <xf numFmtId="0" fontId="6" fillId="0" borderId="0" xfId="0" applyFont="1"/>
    <xf numFmtId="0" fontId="6" fillId="0" borderId="0" xfId="0" applyFont="1" applyAlignment="1">
      <alignment wrapText="1"/>
    </xf>
    <xf numFmtId="0" fontId="0" fillId="0" borderId="12" xfId="0" applyBorder="1"/>
    <xf numFmtId="0" fontId="6" fillId="0" borderId="11" xfId="0" applyFont="1" applyBorder="1"/>
    <xf numFmtId="0" fontId="6" fillId="0" borderId="11" xfId="0" applyFont="1" applyBorder="1" applyAlignment="1">
      <alignment wrapText="1"/>
    </xf>
    <xf numFmtId="3" fontId="5" fillId="0" borderId="11" xfId="0" applyNumberFormat="1" applyFont="1" applyBorder="1"/>
    <xf numFmtId="0" fontId="5" fillId="0" borderId="9" xfId="0" applyFont="1" applyBorder="1" applyAlignment="1">
      <alignment horizontal="center" vertical="center"/>
    </xf>
    <xf numFmtId="1" fontId="7" fillId="0" borderId="0" xfId="2" applyNumberFormat="1" applyFont="1"/>
    <xf numFmtId="1" fontId="15" fillId="0" borderId="0" xfId="2" applyNumberFormat="1" applyFont="1"/>
    <xf numFmtId="1" fontId="22" fillId="0" borderId="0" xfId="2" applyNumberFormat="1" applyFont="1"/>
    <xf numFmtId="1" fontId="23" fillId="0" borderId="0" xfId="2" applyNumberFormat="1" applyFont="1"/>
    <xf numFmtId="1" fontId="15" fillId="0" borderId="0" xfId="2" applyNumberFormat="1" applyFont="1" applyAlignment="1">
      <alignment wrapText="1"/>
    </xf>
    <xf numFmtId="3" fontId="24" fillId="0" borderId="1" xfId="2" applyNumberFormat="1" applyFont="1" applyBorder="1"/>
    <xf numFmtId="3" fontId="25" fillId="0" borderId="1" xfId="2" applyNumberFormat="1" applyFont="1" applyFill="1" applyBorder="1"/>
    <xf numFmtId="0" fontId="12" fillId="0" borderId="1" xfId="2" applyFont="1" applyBorder="1" applyAlignment="1">
      <alignment horizontal="justify" vertical="center" wrapText="1"/>
    </xf>
    <xf numFmtId="49" fontId="22" fillId="0" borderId="0" xfId="2" applyNumberFormat="1" applyFont="1"/>
    <xf numFmtId="3" fontId="25" fillId="0" borderId="1" xfId="2" applyNumberFormat="1" applyFont="1" applyBorder="1"/>
    <xf numFmtId="3" fontId="26" fillId="2" borderId="1" xfId="2" applyNumberFormat="1" applyFont="1" applyFill="1" applyBorder="1" applyAlignment="1">
      <alignment horizontal="center" vertical="center"/>
    </xf>
    <xf numFmtId="49" fontId="14" fillId="0" borderId="1" xfId="2" applyNumberFormat="1" applyFont="1" applyBorder="1" applyAlignment="1">
      <alignment horizontal="justify" vertical="center" wrapText="1"/>
    </xf>
    <xf numFmtId="0" fontId="15" fillId="0" borderId="16" xfId="2" applyFont="1" applyBorder="1"/>
    <xf numFmtId="1" fontId="10" fillId="0" borderId="0" xfId="2" applyNumberFormat="1" applyFont="1" applyAlignment="1">
      <alignment horizontal="center" vertical="center"/>
    </xf>
    <xf numFmtId="3" fontId="26" fillId="0" borderId="1" xfId="2" applyNumberFormat="1" applyFont="1" applyBorder="1" applyAlignment="1">
      <alignment horizontal="center" vertical="center"/>
    </xf>
    <xf numFmtId="0" fontId="13" fillId="0" borderId="1" xfId="2" applyFont="1" applyBorder="1" applyAlignment="1">
      <alignment horizontal="center" vertical="center" wrapText="1"/>
    </xf>
    <xf numFmtId="3" fontId="24" fillId="0" borderId="1" xfId="2" applyNumberFormat="1" applyFont="1" applyBorder="1" applyAlignment="1">
      <alignment horizontal="right" vertical="center" wrapText="1"/>
    </xf>
    <xf numFmtId="0" fontId="15" fillId="0" borderId="1" xfId="2" applyFont="1" applyBorder="1" applyAlignment="1">
      <alignment horizontal="justify" vertical="center" wrapText="1"/>
    </xf>
    <xf numFmtId="0" fontId="13" fillId="0" borderId="1" xfId="2" applyFont="1" applyBorder="1" applyAlignment="1">
      <alignment horizontal="justify" vertical="center" wrapText="1"/>
    </xf>
    <xf numFmtId="1" fontId="11" fillId="0" borderId="0" xfId="2" applyNumberFormat="1" applyFont="1" applyAlignment="1">
      <alignment horizontal="center" vertical="center"/>
    </xf>
    <xf numFmtId="3" fontId="25" fillId="0" borderId="1" xfId="2" applyNumberFormat="1" applyFont="1" applyFill="1" applyBorder="1" applyAlignment="1">
      <alignment horizontal="right"/>
    </xf>
    <xf numFmtId="1" fontId="15" fillId="0" borderId="1" xfId="2" applyNumberFormat="1" applyFont="1" applyBorder="1"/>
    <xf numFmtId="49" fontId="15" fillId="0" borderId="1" xfId="2" applyNumberFormat="1" applyFont="1" applyBorder="1" applyAlignment="1">
      <alignment horizontal="justify" vertical="center" wrapText="1"/>
    </xf>
    <xf numFmtId="0" fontId="15" fillId="0" borderId="1" xfId="2" applyFont="1" applyBorder="1" applyAlignment="1">
      <alignment horizontal="left" vertical="center" wrapText="1"/>
    </xf>
    <xf numFmtId="1" fontId="9" fillId="0" borderId="0" xfId="2" applyNumberFormat="1" applyFont="1"/>
    <xf numFmtId="1" fontId="15" fillId="0" borderId="1" xfId="2" applyNumberFormat="1" applyFont="1" applyBorder="1" applyAlignment="1">
      <alignment wrapText="1"/>
    </xf>
    <xf numFmtId="1" fontId="13" fillId="0" borderId="1" xfId="2" applyNumberFormat="1" applyFont="1" applyBorder="1"/>
    <xf numFmtId="1" fontId="10" fillId="0" borderId="0" xfId="2" applyNumberFormat="1" applyFont="1"/>
    <xf numFmtId="1" fontId="12" fillId="0" borderId="1" xfId="2" applyNumberFormat="1" applyFont="1" applyBorder="1"/>
    <xf numFmtId="1" fontId="12" fillId="0" borderId="1" xfId="2" applyNumberFormat="1" applyFont="1" applyBorder="1" applyAlignment="1">
      <alignment wrapText="1"/>
    </xf>
    <xf numFmtId="1" fontId="22" fillId="0" borderId="0" xfId="2" applyNumberFormat="1" applyFont="1" applyAlignment="1">
      <alignment horizontal="center"/>
    </xf>
    <xf numFmtId="1" fontId="2" fillId="0" borderId="1" xfId="2" applyNumberFormat="1" applyFont="1" applyBorder="1" applyAlignment="1">
      <alignment horizontal="center"/>
    </xf>
    <xf numFmtId="1" fontId="16" fillId="0" borderId="0" xfId="2" applyNumberFormat="1" applyFont="1"/>
    <xf numFmtId="1" fontId="8" fillId="0" borderId="1" xfId="2" applyNumberFormat="1" applyFont="1" applyBorder="1" applyAlignment="1">
      <alignment horizontal="center"/>
    </xf>
    <xf numFmtId="1" fontId="25" fillId="0" borderId="1" xfId="2" applyNumberFormat="1" applyFont="1" applyBorder="1" applyAlignment="1">
      <alignment horizontal="center"/>
    </xf>
    <xf numFmtId="1" fontId="27" fillId="2" borderId="1" xfId="2" applyNumberFormat="1" applyFont="1" applyFill="1" applyBorder="1"/>
    <xf numFmtId="1" fontId="10" fillId="2" borderId="1" xfId="2" applyNumberFormat="1" applyFont="1" applyFill="1" applyBorder="1"/>
    <xf numFmtId="3" fontId="28" fillId="2" borderId="1" xfId="2" applyNumberFormat="1" applyFont="1" applyFill="1" applyBorder="1" applyAlignment="1"/>
    <xf numFmtId="3" fontId="29" fillId="2" borderId="1" xfId="2" applyNumberFormat="1" applyFont="1" applyFill="1" applyBorder="1" applyAlignment="1"/>
    <xf numFmtId="3" fontId="30" fillId="2" borderId="1" xfId="2" applyNumberFormat="1" applyFont="1" applyFill="1" applyBorder="1"/>
    <xf numFmtId="0" fontId="7" fillId="0" borderId="16" xfId="2" applyFont="1" applyBorder="1"/>
    <xf numFmtId="3" fontId="11" fillId="2" borderId="1" xfId="2" applyNumberFormat="1" applyFont="1" applyFill="1" applyBorder="1" applyAlignment="1">
      <alignment horizontal="center" vertical="center"/>
    </xf>
    <xf numFmtId="3" fontId="29" fillId="2" borderId="1" xfId="2" applyNumberFormat="1" applyFont="1" applyFill="1" applyBorder="1" applyAlignment="1">
      <alignment horizontal="center" vertical="center"/>
    </xf>
    <xf numFmtId="3" fontId="11" fillId="2" borderId="1" xfId="2" applyNumberFormat="1" applyFont="1" applyFill="1" applyBorder="1" applyAlignment="1">
      <alignment horizontal="center" vertical="center" wrapText="1"/>
    </xf>
    <xf numFmtId="3" fontId="30" fillId="2" borderId="1" xfId="2" applyNumberFormat="1" applyFont="1" applyFill="1" applyBorder="1" applyAlignment="1"/>
    <xf numFmtId="0" fontId="11" fillId="2" borderId="1" xfId="2" applyFont="1" applyFill="1" applyBorder="1" applyAlignment="1">
      <alignment horizontal="justify" vertical="center" wrapText="1"/>
    </xf>
    <xf numFmtId="1" fontId="11" fillId="2" borderId="1" xfId="2" applyNumberFormat="1" applyFont="1" applyFill="1" applyBorder="1" applyAlignment="1">
      <alignment horizontal="center" vertical="center"/>
    </xf>
    <xf numFmtId="0" fontId="11" fillId="2" borderId="1" xfId="2" applyFont="1" applyFill="1" applyBorder="1" applyAlignment="1">
      <alignment horizontal="center" vertical="center" wrapText="1"/>
    </xf>
    <xf numFmtId="3" fontId="30" fillId="0" borderId="1" xfId="2" applyNumberFormat="1" applyFont="1" applyFill="1" applyBorder="1" applyAlignment="1"/>
    <xf numFmtId="1" fontId="21" fillId="2" borderId="1" xfId="2" applyNumberFormat="1" applyFont="1" applyFill="1" applyBorder="1"/>
    <xf numFmtId="1" fontId="11" fillId="2" borderId="1" xfId="2" applyNumberFormat="1" applyFont="1" applyFill="1" applyBorder="1"/>
    <xf numFmtId="1" fontId="21" fillId="2" borderId="1" xfId="2" applyNumberFormat="1" applyFont="1" applyFill="1" applyBorder="1" applyAlignment="1">
      <alignment wrapText="1"/>
    </xf>
    <xf numFmtId="1" fontId="27" fillId="0" borderId="1" xfId="2" applyNumberFormat="1" applyFont="1" applyFill="1" applyBorder="1"/>
    <xf numFmtId="1" fontId="10" fillId="0" borderId="1" xfId="2" applyNumberFormat="1" applyFont="1" applyFill="1" applyBorder="1"/>
    <xf numFmtId="1" fontId="31" fillId="2" borderId="1" xfId="2" applyNumberFormat="1" applyFont="1" applyFill="1" applyBorder="1" applyAlignment="1">
      <alignment vertical="center"/>
    </xf>
    <xf numFmtId="1" fontId="32" fillId="2" borderId="1" xfId="2" applyNumberFormat="1" applyFont="1" applyFill="1" applyBorder="1" applyAlignment="1">
      <alignment horizontal="center" vertical="center"/>
    </xf>
    <xf numFmtId="1" fontId="27" fillId="2" borderId="1" xfId="2" applyNumberFormat="1" applyFont="1" applyFill="1" applyBorder="1" applyAlignment="1">
      <alignment vertical="center"/>
    </xf>
    <xf numFmtId="1" fontId="21" fillId="2" borderId="1" xfId="2" applyNumberFormat="1" applyFont="1" applyFill="1" applyBorder="1" applyAlignment="1">
      <alignment vertical="center"/>
    </xf>
    <xf numFmtId="1" fontId="33" fillId="2" borderId="1" xfId="2" applyNumberFormat="1" applyFont="1" applyFill="1" applyBorder="1" applyAlignment="1">
      <alignment vertical="center"/>
    </xf>
    <xf numFmtId="1" fontId="9" fillId="0" borderId="7" xfId="2" applyNumberFormat="1" applyFont="1" applyBorder="1" applyAlignment="1">
      <alignment vertical="center"/>
    </xf>
    <xf numFmtId="1" fontId="7" fillId="0" borderId="1" xfId="2" applyNumberFormat="1" applyFont="1" applyBorder="1" applyAlignment="1">
      <alignment vertical="center"/>
    </xf>
    <xf numFmtId="49" fontId="32" fillId="0" borderId="24" xfId="2" applyNumberFormat="1" applyFont="1" applyBorder="1" applyAlignment="1">
      <alignment horizontal="center" vertical="center"/>
    </xf>
    <xf numFmtId="1" fontId="31" fillId="0" borderId="7" xfId="2" applyNumberFormat="1" applyFont="1" applyBorder="1" applyAlignment="1">
      <alignment vertical="center"/>
    </xf>
    <xf numFmtId="1" fontId="31" fillId="0" borderId="1" xfId="2" applyNumberFormat="1" applyFont="1" applyBorder="1" applyAlignment="1">
      <alignment vertical="center"/>
    </xf>
    <xf numFmtId="49" fontId="11" fillId="0" borderId="13" xfId="2" applyNumberFormat="1" applyFont="1" applyBorder="1"/>
    <xf numFmtId="164" fontId="7" fillId="0" borderId="25" xfId="5" applyNumberFormat="1" applyFont="1" applyFill="1" applyBorder="1" applyAlignment="1"/>
    <xf numFmtId="1" fontId="7" fillId="0" borderId="7" xfId="2" applyNumberFormat="1" applyFont="1" applyBorder="1"/>
    <xf numFmtId="1" fontId="7" fillId="0" borderId="1" xfId="2" applyNumberFormat="1" applyFont="1" applyBorder="1"/>
    <xf numFmtId="49" fontId="11" fillId="0" borderId="16" xfId="2" applyNumberFormat="1" applyFont="1" applyBorder="1"/>
    <xf numFmtId="164" fontId="7" fillId="0" borderId="8" xfId="5" applyNumberFormat="1" applyFont="1" applyFill="1" applyBorder="1" applyAlignment="1"/>
    <xf numFmtId="49" fontId="34" fillId="0" borderId="16" xfId="2" applyNumberFormat="1" applyFont="1" applyBorder="1"/>
    <xf numFmtId="1" fontId="34" fillId="0" borderId="8" xfId="2" applyNumberFormat="1" applyFont="1" applyBorder="1"/>
    <xf numFmtId="1" fontId="34" fillId="0" borderId="1" xfId="2" applyNumberFormat="1" applyFont="1" applyBorder="1"/>
    <xf numFmtId="1" fontId="7" fillId="0" borderId="8" xfId="2" applyNumberFormat="1" applyFont="1" applyBorder="1"/>
    <xf numFmtId="49" fontId="7" fillId="0" borderId="16" xfId="2" applyNumberFormat="1" applyFont="1" applyBorder="1"/>
    <xf numFmtId="165" fontId="7" fillId="0" borderId="8" xfId="5" applyNumberFormat="1" applyFont="1" applyBorder="1"/>
    <xf numFmtId="49" fontId="7" fillId="0" borderId="16" xfId="2" applyNumberFormat="1" applyFont="1" applyBorder="1" applyAlignment="1"/>
    <xf numFmtId="49" fontId="34" fillId="0" borderId="16" xfId="2" applyNumberFormat="1" applyFont="1" applyBorder="1" applyAlignment="1">
      <alignment horizontal="center"/>
    </xf>
    <xf numFmtId="165" fontId="34" fillId="0" borderId="8" xfId="5" applyNumberFormat="1" applyFont="1" applyBorder="1" applyAlignment="1">
      <alignment horizontal="center"/>
    </xf>
    <xf numFmtId="1" fontId="34" fillId="0" borderId="7" xfId="2" applyNumberFormat="1" applyFont="1" applyBorder="1" applyAlignment="1">
      <alignment horizontal="center"/>
    </xf>
    <xf numFmtId="1" fontId="34" fillId="0" borderId="1" xfId="2" applyNumberFormat="1" applyFont="1" applyBorder="1" applyAlignment="1">
      <alignment horizontal="center"/>
    </xf>
    <xf numFmtId="165" fontId="10" fillId="0" borderId="1" xfId="5" applyNumberFormat="1" applyFont="1" applyBorder="1"/>
    <xf numFmtId="49" fontId="7" fillId="0" borderId="16" xfId="2" applyNumberFormat="1" applyFont="1" applyBorder="1" applyAlignment="1">
      <alignment wrapText="1"/>
    </xf>
    <xf numFmtId="49" fontId="11" fillId="0" borderId="16" xfId="2" applyNumberFormat="1" applyFont="1" applyBorder="1" applyAlignment="1">
      <alignment horizontal="left"/>
    </xf>
    <xf numFmtId="165" fontId="11" fillId="0" borderId="8" xfId="5" applyNumberFormat="1" applyFont="1" applyBorder="1" applyAlignment="1">
      <alignment horizontal="left"/>
    </xf>
    <xf numFmtId="1" fontId="11" fillId="0" borderId="1" xfId="2" applyNumberFormat="1" applyFont="1" applyBorder="1" applyAlignment="1">
      <alignment horizontal="left"/>
    </xf>
    <xf numFmtId="165" fontId="7" fillId="0" borderId="8" xfId="5" applyNumberFormat="1" applyFont="1" applyBorder="1" applyAlignment="1">
      <alignment horizontal="right"/>
    </xf>
    <xf numFmtId="165" fontId="11" fillId="0" borderId="8" xfId="5" applyNumberFormat="1" applyFont="1" applyBorder="1" applyAlignment="1">
      <alignment horizontal="right"/>
    </xf>
    <xf numFmtId="165" fontId="10" fillId="0" borderId="1" xfId="5" applyNumberFormat="1" applyFont="1" applyBorder="1" applyAlignment="1">
      <alignment horizontal="right"/>
    </xf>
    <xf numFmtId="1" fontId="11" fillId="0" borderId="7" xfId="2" applyNumberFormat="1" applyFont="1" applyBorder="1" applyAlignment="1">
      <alignment horizontal="left"/>
    </xf>
    <xf numFmtId="1" fontId="11" fillId="0" borderId="8" xfId="2" applyNumberFormat="1" applyFont="1" applyBorder="1" applyAlignment="1">
      <alignment horizontal="left"/>
    </xf>
    <xf numFmtId="49" fontId="11" fillId="0" borderId="16" xfId="2" applyNumberFormat="1" applyFont="1" applyBorder="1" applyAlignment="1"/>
    <xf numFmtId="165" fontId="10" fillId="0" borderId="8" xfId="5" applyNumberFormat="1" applyFont="1" applyBorder="1"/>
    <xf numFmtId="1" fontId="10" fillId="0" borderId="1" xfId="2" applyNumberFormat="1" applyFont="1" applyBorder="1"/>
    <xf numFmtId="3" fontId="35" fillId="0" borderId="1" xfId="2" applyNumberFormat="1" applyFont="1" applyFill="1" applyBorder="1"/>
    <xf numFmtId="165" fontId="7" fillId="0" borderId="1" xfId="5" applyNumberFormat="1" applyFont="1" applyBorder="1"/>
    <xf numFmtId="165" fontId="11" fillId="0" borderId="8" xfId="5" applyNumberFormat="1" applyFont="1" applyBorder="1" applyAlignment="1">
      <alignment horizontal="center" vertical="center"/>
    </xf>
    <xf numFmtId="1" fontId="11" fillId="0" borderId="7" xfId="2" applyNumberFormat="1" applyFont="1" applyBorder="1" applyAlignment="1">
      <alignment horizontal="center" vertical="center"/>
    </xf>
    <xf numFmtId="1" fontId="11" fillId="0" borderId="1" xfId="2" applyNumberFormat="1" applyFont="1" applyBorder="1" applyAlignment="1">
      <alignment horizontal="center" vertical="center"/>
    </xf>
    <xf numFmtId="49" fontId="11" fillId="0" borderId="16" xfId="2" applyNumberFormat="1" applyFont="1" applyBorder="1" applyAlignment="1">
      <alignment wrapText="1"/>
    </xf>
    <xf numFmtId="165" fontId="11" fillId="0" borderId="1" xfId="5" applyNumberFormat="1" applyFont="1" applyBorder="1" applyAlignment="1">
      <alignment horizontal="left"/>
    </xf>
    <xf numFmtId="1" fontId="7" fillId="0" borderId="7" xfId="2" applyNumberFormat="1" applyFont="1" applyBorder="1" applyAlignment="1">
      <alignment horizontal="left"/>
    </xf>
    <xf numFmtId="1" fontId="7" fillId="0" borderId="1" xfId="2" applyNumberFormat="1" applyFont="1" applyBorder="1" applyAlignment="1">
      <alignment horizontal="left"/>
    </xf>
    <xf numFmtId="165" fontId="10" fillId="0" borderId="1" xfId="5" applyNumberFormat="1" applyFont="1" applyBorder="1" applyAlignment="1">
      <alignment horizontal="left"/>
    </xf>
    <xf numFmtId="165" fontId="7" fillId="0" borderId="8" xfId="5" applyNumberFormat="1" applyFont="1" applyBorder="1" applyAlignment="1">
      <alignment horizontal="left"/>
    </xf>
    <xf numFmtId="49" fontId="34" fillId="0" borderId="16" xfId="2" applyNumberFormat="1" applyFont="1" applyBorder="1" applyAlignment="1">
      <alignment wrapText="1"/>
    </xf>
    <xf numFmtId="49" fontId="34" fillId="0" borderId="16" xfId="2" applyNumberFormat="1" applyFont="1" applyBorder="1" applyAlignment="1">
      <alignment horizontal="left"/>
    </xf>
    <xf numFmtId="165" fontId="10" fillId="0" borderId="8" xfId="5" applyNumberFormat="1" applyFont="1" applyBorder="1" applyAlignment="1">
      <alignment horizontal="left"/>
    </xf>
    <xf numFmtId="1" fontId="10" fillId="0" borderId="7" xfId="2" applyNumberFormat="1" applyFont="1" applyBorder="1"/>
    <xf numFmtId="49" fontId="10" fillId="0" borderId="16" xfId="2" applyNumberFormat="1" applyFont="1" applyBorder="1"/>
    <xf numFmtId="1" fontId="10" fillId="0" borderId="8" xfId="2" applyNumberFormat="1" applyFont="1" applyBorder="1"/>
    <xf numFmtId="49" fontId="7" fillId="0" borderId="16" xfId="2" applyNumberFormat="1" applyFont="1" applyBorder="1" applyAlignment="1">
      <alignment horizontal="left"/>
    </xf>
    <xf numFmtId="49" fontId="10" fillId="0" borderId="18" xfId="2" applyNumberFormat="1" applyFont="1" applyBorder="1"/>
    <xf numFmtId="165" fontId="10" fillId="0" borderId="19" xfId="5" applyNumberFormat="1" applyFont="1" applyBorder="1"/>
    <xf numFmtId="49" fontId="7" fillId="0" borderId="0" xfId="2" applyNumberFormat="1" applyFont="1" applyBorder="1"/>
    <xf numFmtId="165" fontId="7" fillId="0" borderId="0" xfId="5" applyNumberFormat="1" applyFont="1" applyBorder="1"/>
    <xf numFmtId="1" fontId="7" fillId="0" borderId="0" xfId="2" applyNumberFormat="1" applyFont="1" applyBorder="1"/>
    <xf numFmtId="1" fontId="15" fillId="0" borderId="7" xfId="2" applyNumberFormat="1" applyFont="1" applyBorder="1"/>
    <xf numFmtId="1" fontId="34" fillId="0" borderId="7" xfId="2" applyNumberFormat="1" applyFont="1" applyBorder="1"/>
    <xf numFmtId="49" fontId="22" fillId="0" borderId="16" xfId="2" applyNumberFormat="1" applyFont="1" applyBorder="1" applyAlignment="1">
      <alignment horizontal="justify" vertical="center" wrapText="1"/>
    </xf>
    <xf numFmtId="49" fontId="11" fillId="0" borderId="16" xfId="2" applyNumberFormat="1" applyFont="1" applyBorder="1" applyAlignment="1">
      <alignment horizontal="justify" vertical="center" wrapText="1"/>
    </xf>
    <xf numFmtId="49" fontId="22" fillId="0" borderId="16" xfId="2" applyNumberFormat="1" applyFont="1" applyBorder="1" applyAlignment="1">
      <alignment horizontal="left" vertical="center" wrapText="1"/>
    </xf>
    <xf numFmtId="49" fontId="10" fillId="0" borderId="16" xfId="2" applyNumberFormat="1" applyFont="1" applyBorder="1" applyAlignment="1">
      <alignment horizontal="left" vertical="center" wrapText="1"/>
    </xf>
    <xf numFmtId="49" fontId="10" fillId="0" borderId="16" xfId="2" applyNumberFormat="1" applyFont="1" applyBorder="1" applyAlignment="1"/>
    <xf numFmtId="49" fontId="11" fillId="0" borderId="16" xfId="2" applyNumberFormat="1" applyFont="1" applyBorder="1" applyAlignment="1">
      <alignment horizontal="center"/>
    </xf>
    <xf numFmtId="49" fontId="10" fillId="0" borderId="16" xfId="2" applyNumberFormat="1" applyFont="1" applyBorder="1" applyAlignment="1">
      <alignment wrapText="1"/>
    </xf>
    <xf numFmtId="0" fontId="2" fillId="0" borderId="1" xfId="0" applyFont="1" applyBorder="1" applyAlignment="1">
      <alignment horizontal="right" vertical="top" wrapText="1"/>
    </xf>
    <xf numFmtId="49" fontId="22" fillId="0" borderId="1" xfId="2" applyNumberFormat="1" applyFont="1" applyBorder="1"/>
    <xf numFmtId="1" fontId="7" fillId="2" borderId="1" xfId="2" applyNumberFormat="1" applyFont="1" applyFill="1" applyBorder="1" applyAlignment="1">
      <alignment vertical="center" wrapText="1"/>
    </xf>
    <xf numFmtId="0" fontId="7" fillId="2" borderId="1" xfId="2" applyFont="1" applyFill="1" applyBorder="1" applyAlignment="1">
      <alignment horizontal="justify" vertical="center" wrapText="1"/>
    </xf>
    <xf numFmtId="166" fontId="38" fillId="0" borderId="37" xfId="2" applyNumberFormat="1" applyFont="1" applyBorder="1" applyAlignment="1"/>
    <xf numFmtId="166" fontId="38" fillId="0" borderId="37" xfId="2" applyNumberFormat="1" applyFont="1" applyBorder="1"/>
    <xf numFmtId="165" fontId="7" fillId="0" borderId="8" xfId="9" applyNumberFormat="1" applyFont="1" applyFill="1" applyBorder="1" applyAlignment="1">
      <alignment horizontal="right"/>
    </xf>
    <xf numFmtId="1" fontId="7" fillId="0" borderId="7" xfId="2" applyNumberFormat="1" applyFont="1" applyBorder="1" applyAlignment="1">
      <alignment vertical="center"/>
    </xf>
    <xf numFmtId="1" fontId="10" fillId="0" borderId="19" xfId="2" applyNumberFormat="1" applyFont="1" applyBorder="1"/>
    <xf numFmtId="1" fontId="7" fillId="0" borderId="38" xfId="2" applyNumberFormat="1" applyFont="1" applyBorder="1"/>
    <xf numFmtId="165" fontId="7" fillId="0" borderId="8" xfId="5" applyNumberFormat="1" applyFont="1" applyFill="1" applyBorder="1" applyAlignment="1"/>
    <xf numFmtId="165" fontId="7" fillId="0" borderId="8" xfId="5" applyNumberFormat="1" applyFont="1" applyFill="1" applyBorder="1" applyAlignment="1">
      <alignment horizontal="right"/>
    </xf>
    <xf numFmtId="3" fontId="6" fillId="0" borderId="0" xfId="0" applyNumberFormat="1" applyFont="1" applyAlignment="1">
      <alignment horizontal="right"/>
    </xf>
    <xf numFmtId="3" fontId="6" fillId="0" borderId="11" xfId="0" applyNumberFormat="1" applyFont="1" applyBorder="1" applyAlignment="1">
      <alignment horizontal="right"/>
    </xf>
    <xf numFmtId="3" fontId="0" fillId="0" borderId="0" xfId="0" applyNumberFormat="1" applyAlignment="1">
      <alignment horizontal="right"/>
    </xf>
    <xf numFmtId="0" fontId="0" fillId="0" borderId="39" xfId="0" applyBorder="1"/>
    <xf numFmtId="0" fontId="5" fillId="0" borderId="0" xfId="7"/>
    <xf numFmtId="0" fontId="3" fillId="0" borderId="14" xfId="7" applyFont="1" applyBorder="1" applyAlignment="1">
      <alignment horizontal="left"/>
    </xf>
    <xf numFmtId="0" fontId="2" fillId="0" borderId="14" xfId="7" applyFont="1" applyBorder="1" applyAlignment="1">
      <alignment horizontal="center"/>
    </xf>
    <xf numFmtId="0" fontId="1" fillId="0" borderId="14" xfId="7" applyFont="1" applyBorder="1" applyAlignment="1">
      <alignment horizontal="center"/>
    </xf>
    <xf numFmtId="3" fontId="1" fillId="0" borderId="14" xfId="7" applyNumberFormat="1" applyFont="1" applyBorder="1" applyAlignment="1">
      <alignment horizontal="center"/>
    </xf>
    <xf numFmtId="0" fontId="2" fillId="0" borderId="4" xfId="7" applyFont="1" applyBorder="1" applyAlignment="1">
      <alignment horizontal="left"/>
    </xf>
    <xf numFmtId="0" fontId="2" fillId="0" borderId="4" xfId="7" applyFont="1" applyBorder="1" applyAlignment="1"/>
    <xf numFmtId="3" fontId="2" fillId="0" borderId="4" xfId="7" applyNumberFormat="1" applyFont="1" applyBorder="1" applyAlignment="1">
      <alignment horizontal="right"/>
    </xf>
    <xf numFmtId="0" fontId="36" fillId="0" borderId="4" xfId="7" applyFont="1" applyBorder="1" applyAlignment="1"/>
    <xf numFmtId="0" fontId="3" fillId="0" borderId="4" xfId="7" applyFont="1" applyBorder="1" applyAlignment="1">
      <alignment horizontal="left" wrapText="1"/>
    </xf>
    <xf numFmtId="0" fontId="36" fillId="0" borderId="1" xfId="7" applyFont="1" applyBorder="1" applyAlignment="1">
      <alignment horizontal="center"/>
    </xf>
    <xf numFmtId="0" fontId="2" fillId="0" borderId="1" xfId="7" applyFont="1" applyBorder="1" applyAlignment="1">
      <alignment horizontal="left" wrapText="1"/>
    </xf>
    <xf numFmtId="0" fontId="3" fillId="0" borderId="1" xfId="7" applyFont="1" applyBorder="1" applyAlignment="1">
      <alignment horizontal="center" wrapText="1"/>
    </xf>
    <xf numFmtId="3" fontId="3" fillId="0" borderId="1" xfId="7" applyNumberFormat="1" applyFont="1" applyBorder="1" applyAlignment="1">
      <alignment horizontal="center"/>
    </xf>
    <xf numFmtId="0" fontId="3" fillId="0" borderId="4" xfId="7" applyFont="1" applyBorder="1" applyAlignment="1">
      <alignment horizontal="center"/>
    </xf>
    <xf numFmtId="0" fontId="1" fillId="0" borderId="1" xfId="7" applyFont="1" applyBorder="1" applyAlignment="1">
      <alignment horizontal="left" wrapText="1"/>
    </xf>
    <xf numFmtId="3" fontId="1" fillId="0" borderId="1" xfId="7" applyNumberFormat="1" applyFont="1" applyBorder="1" applyAlignment="1">
      <alignment horizontal="right"/>
    </xf>
    <xf numFmtId="0" fontId="2" fillId="0" borderId="1" xfId="7" applyFont="1" applyBorder="1" applyAlignment="1">
      <alignment horizontal="justify" vertical="top" wrapText="1"/>
    </xf>
    <xf numFmtId="3" fontId="2" fillId="0" borderId="1" xfId="7" applyNumberFormat="1" applyFont="1" applyBorder="1" applyAlignment="1">
      <alignment horizontal="right" vertical="top" wrapText="1"/>
    </xf>
    <xf numFmtId="0" fontId="3" fillId="0" borderId="1" xfId="7" applyFont="1" applyBorder="1" applyAlignment="1">
      <alignment horizontal="center" vertical="top" wrapText="1"/>
    </xf>
    <xf numFmtId="3" fontId="3" fillId="0" borderId="1" xfId="7" applyNumberFormat="1" applyFont="1" applyBorder="1" applyAlignment="1">
      <alignment horizontal="center" vertical="top" wrapText="1"/>
    </xf>
    <xf numFmtId="0" fontId="6" fillId="0" borderId="0" xfId="7" applyFont="1" applyAlignment="1">
      <alignment horizontal="left"/>
    </xf>
    <xf numFmtId="0" fontId="12" fillId="0" borderId="1" xfId="7" applyFont="1" applyBorder="1" applyAlignment="1">
      <alignment horizontal="left"/>
    </xf>
    <xf numFmtId="0" fontId="15" fillId="0" borderId="1" xfId="7" applyFont="1" applyBorder="1" applyAlignment="1">
      <alignment horizontal="left"/>
    </xf>
    <xf numFmtId="3" fontId="12" fillId="0" borderId="1" xfId="7" applyNumberFormat="1" applyFont="1" applyBorder="1" applyAlignment="1">
      <alignment horizontal="center"/>
    </xf>
    <xf numFmtId="0" fontId="15" fillId="0" borderId="1" xfId="7" applyFont="1" applyBorder="1" applyAlignment="1">
      <alignment horizontal="center"/>
    </xf>
    <xf numFmtId="0" fontId="13" fillId="0" borderId="1" xfId="7" applyFont="1" applyBorder="1" applyAlignment="1">
      <alignment horizontal="center"/>
    </xf>
    <xf numFmtId="3" fontId="15" fillId="0" borderId="1" xfId="7" applyNumberFormat="1" applyFont="1" applyBorder="1" applyAlignment="1">
      <alignment horizontal="center"/>
    </xf>
    <xf numFmtId="0" fontId="13" fillId="0" borderId="1" xfId="7" applyFont="1" applyBorder="1" applyAlignment="1">
      <alignment horizontal="left"/>
    </xf>
    <xf numFmtId="3" fontId="15" fillId="0" borderId="1" xfId="7" applyNumberFormat="1" applyFont="1" applyBorder="1" applyAlignment="1">
      <alignment horizontal="right"/>
    </xf>
    <xf numFmtId="0" fontId="2" fillId="0" borderId="1" xfId="7" applyFont="1" applyBorder="1" applyAlignment="1">
      <alignment horizontal="left"/>
    </xf>
    <xf numFmtId="0" fontId="2" fillId="0" borderId="4" xfId="7" applyFont="1" applyBorder="1" applyAlignment="1">
      <alignment horizontal="left" vertical="top" wrapText="1"/>
    </xf>
    <xf numFmtId="3" fontId="2" fillId="0" borderId="4" xfId="7" applyNumberFormat="1" applyFont="1" applyBorder="1" applyAlignment="1">
      <alignment horizontal="left" vertical="top" wrapText="1"/>
    </xf>
    <xf numFmtId="0" fontId="4" fillId="0" borderId="0" xfId="7" applyFont="1"/>
    <xf numFmtId="0" fontId="2" fillId="0" borderId="1" xfId="7" applyFont="1" applyBorder="1" applyAlignment="1">
      <alignment horizontal="left" vertical="top" wrapText="1"/>
    </xf>
    <xf numFmtId="3" fontId="2" fillId="0" borderId="1" xfId="7" applyNumberFormat="1" applyFont="1" applyBorder="1" applyAlignment="1">
      <alignment horizontal="left" vertical="top" wrapText="1"/>
    </xf>
    <xf numFmtId="3" fontId="2" fillId="0" borderId="4" xfId="7" applyNumberFormat="1" applyFont="1" applyBorder="1" applyAlignment="1">
      <alignment horizontal="left"/>
    </xf>
    <xf numFmtId="0" fontId="2" fillId="0" borderId="0" xfId="7" applyFont="1"/>
    <xf numFmtId="3" fontId="2" fillId="0" borderId="1" xfId="7" applyNumberFormat="1" applyFont="1" applyBorder="1" applyAlignment="1">
      <alignment horizontal="left"/>
    </xf>
    <xf numFmtId="0" fontId="3" fillId="0" borderId="0" xfId="7" applyFont="1"/>
    <xf numFmtId="0" fontId="2" fillId="0" borderId="1" xfId="7" applyFont="1" applyBorder="1"/>
    <xf numFmtId="3" fontId="2" fillId="0" borderId="1" xfId="7" applyNumberFormat="1" applyFont="1" applyBorder="1" applyAlignment="1">
      <alignment horizontal="center"/>
    </xf>
    <xf numFmtId="0" fontId="15" fillId="0" borderId="1" xfId="7" applyFont="1" applyBorder="1"/>
    <xf numFmtId="3" fontId="1" fillId="0" borderId="1" xfId="7" applyNumberFormat="1" applyFont="1" applyBorder="1" applyAlignment="1">
      <alignment horizontal="center"/>
    </xf>
    <xf numFmtId="0" fontId="2" fillId="0" borderId="1" xfId="7" applyFont="1" applyBorder="1" applyAlignment="1">
      <alignment wrapText="1"/>
    </xf>
    <xf numFmtId="0" fontId="13" fillId="0" borderId="1" xfId="7" applyFont="1" applyBorder="1"/>
    <xf numFmtId="0" fontId="12" fillId="0" borderId="1" xfId="7" applyFont="1" applyBorder="1"/>
    <xf numFmtId="0" fontId="12" fillId="0" borderId="0" xfId="7" applyFont="1"/>
    <xf numFmtId="0" fontId="34" fillId="0" borderId="1" xfId="7" applyFont="1" applyBorder="1" applyAlignment="1">
      <alignment horizontal="left" wrapText="1"/>
    </xf>
    <xf numFmtId="1" fontId="12" fillId="0" borderId="7" xfId="2" applyNumberFormat="1" applyFont="1" applyBorder="1" applyAlignment="1">
      <alignment horizontal="center" vertical="center" wrapText="1"/>
    </xf>
    <xf numFmtId="1" fontId="12" fillId="0" borderId="8" xfId="2" applyNumberFormat="1" applyFont="1" applyBorder="1" applyAlignment="1">
      <alignment horizontal="center" vertical="center" wrapText="1"/>
    </xf>
    <xf numFmtId="1" fontId="12" fillId="0" borderId="1" xfId="2" applyNumberFormat="1" applyFont="1" applyBorder="1" applyAlignment="1">
      <alignment horizontal="center" vertical="center" wrapText="1"/>
    </xf>
    <xf numFmtId="3" fontId="24" fillId="0" borderId="1" xfId="2" applyNumberFormat="1" applyFont="1" applyBorder="1" applyAlignment="1">
      <alignment vertical="center"/>
    </xf>
    <xf numFmtId="1" fontId="10" fillId="2" borderId="1" xfId="2" applyNumberFormat="1" applyFont="1" applyFill="1" applyBorder="1" applyAlignment="1">
      <alignment horizontal="center" vertical="center" wrapText="1"/>
    </xf>
    <xf numFmtId="1" fontId="10" fillId="2" borderId="8" xfId="2" applyNumberFormat="1" applyFont="1" applyFill="1" applyBorder="1" applyAlignment="1">
      <alignment horizontal="center" vertical="center" wrapText="1"/>
    </xf>
    <xf numFmtId="3" fontId="18" fillId="0" borderId="25" xfId="1" applyNumberFormat="1" applyFont="1" applyFill="1" applyBorder="1" applyAlignment="1">
      <alignment horizontal="center" vertical="center" wrapText="1"/>
    </xf>
    <xf numFmtId="3" fontId="18" fillId="0" borderId="0" xfId="1" applyNumberFormat="1" applyFont="1" applyFill="1" applyAlignment="1">
      <alignment horizontal="center" vertical="center" wrapText="1"/>
    </xf>
    <xf numFmtId="3" fontId="18" fillId="0" borderId="31" xfId="1" applyNumberFormat="1" applyFont="1" applyFill="1" applyBorder="1" applyAlignment="1">
      <alignment horizontal="center" vertical="center" wrapText="1"/>
    </xf>
    <xf numFmtId="3" fontId="18" fillId="0" borderId="18" xfId="1" applyNumberFormat="1" applyFont="1" applyFill="1" applyBorder="1" applyAlignment="1">
      <alignment horizontal="center" vertical="center" wrapText="1"/>
    </xf>
    <xf numFmtId="3" fontId="18" fillId="0" borderId="19" xfId="1" applyNumberFormat="1" applyFont="1" applyFill="1" applyBorder="1" applyAlignment="1">
      <alignment horizontal="center" vertical="center" wrapText="1"/>
    </xf>
    <xf numFmtId="3" fontId="21" fillId="0" borderId="20" xfId="1" applyNumberFormat="1" applyFont="1" applyFill="1" applyBorder="1" applyAlignment="1">
      <alignment horizontal="center" vertical="center" wrapText="1"/>
    </xf>
    <xf numFmtId="3" fontId="18" fillId="3" borderId="0" xfId="1" applyNumberFormat="1" applyFont="1" applyFill="1" applyAlignment="1">
      <alignment horizontal="center" vertical="center" wrapText="1"/>
    </xf>
    <xf numFmtId="3" fontId="19" fillId="0" borderId="16" xfId="1" applyNumberFormat="1" applyFont="1" applyFill="1" applyBorder="1" applyAlignment="1">
      <alignment vertical="center" wrapText="1"/>
    </xf>
    <xf numFmtId="3" fontId="18" fillId="0" borderId="8" xfId="1" applyNumberFormat="1" applyFont="1" applyFill="1" applyBorder="1" applyAlignment="1">
      <alignment vertical="center" wrapText="1"/>
    </xf>
    <xf numFmtId="3" fontId="2" fillId="0" borderId="16" xfId="1" applyNumberFormat="1" applyFont="1" applyFill="1" applyBorder="1" applyAlignment="1">
      <alignment vertical="center" wrapText="1"/>
    </xf>
    <xf numFmtId="3" fontId="2" fillId="0" borderId="1" xfId="1" applyNumberFormat="1" applyFont="1" applyFill="1" applyBorder="1" applyAlignment="1">
      <alignment vertical="center" wrapText="1"/>
    </xf>
    <xf numFmtId="3" fontId="1" fillId="0" borderId="17" xfId="1" applyNumberFormat="1" applyFont="1" applyFill="1" applyBorder="1" applyAlignment="1">
      <alignment vertical="center" wrapText="1"/>
    </xf>
    <xf numFmtId="3" fontId="19" fillId="0" borderId="0" xfId="1" applyNumberFormat="1" applyFont="1" applyFill="1" applyAlignment="1">
      <alignment vertical="center" wrapText="1"/>
    </xf>
    <xf numFmtId="3" fontId="19" fillId="0" borderId="35" xfId="1" applyNumberFormat="1" applyFont="1" applyFill="1" applyBorder="1" applyAlignment="1">
      <alignment vertical="center" wrapText="1"/>
    </xf>
    <xf numFmtId="3" fontId="2" fillId="0" borderId="35" xfId="1" applyNumberFormat="1" applyFont="1" applyFill="1" applyBorder="1" applyAlignment="1">
      <alignment vertical="center" wrapText="1"/>
    </xf>
    <xf numFmtId="3" fontId="2" fillId="0" borderId="3" xfId="1" applyNumberFormat="1" applyFont="1" applyFill="1" applyBorder="1" applyAlignment="1">
      <alignment vertical="center" wrapText="1"/>
    </xf>
    <xf numFmtId="3" fontId="21" fillId="0" borderId="18" xfId="1" applyNumberFormat="1" applyFont="1" applyFill="1" applyBorder="1" applyAlignment="1">
      <alignment vertical="center" wrapText="1"/>
    </xf>
    <xf numFmtId="3" fontId="18" fillId="0" borderId="31" xfId="1" applyNumberFormat="1" applyFont="1" applyFill="1" applyBorder="1" applyAlignment="1">
      <alignment vertical="center" wrapText="1"/>
    </xf>
    <xf numFmtId="3" fontId="18" fillId="0" borderId="20" xfId="1" applyNumberFormat="1" applyFont="1" applyFill="1" applyBorder="1" applyAlignment="1">
      <alignment vertical="center" wrapText="1"/>
    </xf>
    <xf numFmtId="3" fontId="18" fillId="0" borderId="18" xfId="1" applyNumberFormat="1" applyFont="1" applyFill="1" applyBorder="1" applyAlignment="1">
      <alignment vertical="center" wrapText="1"/>
    </xf>
    <xf numFmtId="3" fontId="18" fillId="0" borderId="19" xfId="1" applyNumberFormat="1" applyFont="1" applyFill="1" applyBorder="1" applyAlignment="1">
      <alignment vertical="center" wrapText="1"/>
    </xf>
    <xf numFmtId="3" fontId="19" fillId="0" borderId="0" xfId="1" applyNumberFormat="1" applyFont="1" applyFill="1" applyBorder="1" applyAlignment="1">
      <alignment vertical="center" wrapText="1"/>
    </xf>
    <xf numFmtId="3" fontId="18" fillId="0" borderId="22" xfId="1" applyNumberFormat="1" applyFont="1" applyFill="1" applyBorder="1" applyAlignment="1">
      <alignment vertical="center" wrapText="1"/>
    </xf>
    <xf numFmtId="3" fontId="2" fillId="0" borderId="1" xfId="1" applyNumberFormat="1" applyFont="1" applyFill="1" applyBorder="1" applyAlignment="1">
      <alignment horizontal="center" vertical="center" wrapText="1"/>
    </xf>
    <xf numFmtId="3" fontId="40" fillId="0" borderId="16" xfId="1" applyNumberFormat="1" applyFont="1" applyFill="1" applyBorder="1" applyAlignment="1">
      <alignment vertical="center" wrapText="1"/>
    </xf>
    <xf numFmtId="3" fontId="18" fillId="0" borderId="10" xfId="1" applyNumberFormat="1" applyFont="1" applyFill="1" applyBorder="1" applyAlignment="1">
      <alignment vertical="center" wrapText="1"/>
    </xf>
    <xf numFmtId="3" fontId="18" fillId="0" borderId="36" xfId="1" applyNumberFormat="1" applyFont="1" applyFill="1" applyBorder="1" applyAlignment="1">
      <alignment vertical="center" wrapText="1"/>
    </xf>
    <xf numFmtId="3" fontId="42" fillId="0" borderId="0" xfId="1" applyNumberFormat="1" applyFont="1" applyFill="1" applyBorder="1" applyAlignment="1">
      <alignment vertical="center" wrapText="1"/>
    </xf>
    <xf numFmtId="3" fontId="17" fillId="0" borderId="0" xfId="1" applyNumberFormat="1" applyFont="1" applyFill="1" applyBorder="1" applyAlignment="1">
      <alignment vertical="center" wrapText="1"/>
    </xf>
    <xf numFmtId="3" fontId="17" fillId="0" borderId="0" xfId="1" applyNumberFormat="1" applyFont="1" applyFill="1" applyAlignment="1">
      <alignment vertical="center" wrapText="1"/>
    </xf>
    <xf numFmtId="1" fontId="10" fillId="0" borderId="29" xfId="2" applyNumberFormat="1" applyFont="1" applyBorder="1" applyAlignment="1">
      <alignment horizontal="centerContinuous" vertical="center" wrapText="1"/>
    </xf>
    <xf numFmtId="1" fontId="10" fillId="0" borderId="1" xfId="2" applyNumberFormat="1" applyFont="1" applyBorder="1" applyAlignment="1">
      <alignment horizontal="center" wrapText="1"/>
    </xf>
    <xf numFmtId="1" fontId="32" fillId="0" borderId="19" xfId="2" applyNumberFormat="1" applyFont="1" applyBorder="1" applyAlignment="1">
      <alignment horizontal="center" vertical="center"/>
    </xf>
    <xf numFmtId="1" fontId="7" fillId="0" borderId="47" xfId="2" applyNumberFormat="1" applyFont="1" applyBorder="1" applyAlignment="1">
      <alignment vertical="center"/>
    </xf>
    <xf numFmtId="1" fontId="7" fillId="0" borderId="47" xfId="2" applyNumberFormat="1" applyFont="1" applyBorder="1"/>
    <xf numFmtId="0" fontId="1" fillId="0" borderId="1" xfId="7" applyFont="1" applyBorder="1" applyAlignment="1">
      <alignment horizontal="justify" vertical="top" wrapText="1"/>
    </xf>
    <xf numFmtId="0" fontId="12" fillId="0" borderId="1" xfId="7" applyFont="1" applyBorder="1" applyAlignment="1">
      <alignment horizontal="center" vertical="center"/>
    </xf>
    <xf numFmtId="0" fontId="12" fillId="0" borderId="1" xfId="7" applyFont="1" applyBorder="1" applyAlignment="1">
      <alignment horizontal="center" vertical="center" wrapText="1"/>
    </xf>
    <xf numFmtId="0" fontId="12" fillId="0" borderId="8" xfId="7" applyFont="1" applyBorder="1" applyAlignment="1">
      <alignment horizontal="center" vertical="center" wrapText="1"/>
    </xf>
    <xf numFmtId="0" fontId="12" fillId="0" borderId="8" xfId="7" applyFont="1" applyBorder="1"/>
    <xf numFmtId="0" fontId="14" fillId="0" borderId="1" xfId="7" applyFont="1" applyBorder="1"/>
    <xf numFmtId="3" fontId="15" fillId="0" borderId="1" xfId="7" applyNumberFormat="1" applyFont="1" applyBorder="1"/>
    <xf numFmtId="3" fontId="15" fillId="0" borderId="8" xfId="7" applyNumberFormat="1" applyFont="1" applyBorder="1"/>
    <xf numFmtId="3" fontId="14" fillId="0" borderId="1" xfId="7" applyNumberFormat="1" applyFont="1" applyBorder="1" applyAlignment="1">
      <alignment horizontal="center"/>
    </xf>
    <xf numFmtId="0" fontId="14" fillId="0" borderId="0" xfId="7" applyFont="1" applyAlignment="1">
      <alignment horizontal="center"/>
    </xf>
    <xf numFmtId="0" fontId="14" fillId="0" borderId="1" xfId="7" applyFont="1" applyBorder="1" applyAlignment="1">
      <alignment horizontal="center"/>
    </xf>
    <xf numFmtId="3" fontId="14" fillId="0" borderId="8" xfId="7" applyNumberFormat="1" applyFont="1" applyBorder="1" applyAlignment="1">
      <alignment horizontal="center"/>
    </xf>
    <xf numFmtId="3" fontId="14" fillId="0" borderId="1" xfId="7" applyNumberFormat="1" applyFont="1" applyBorder="1"/>
    <xf numFmtId="3" fontId="12" fillId="0" borderId="8" xfId="7" applyNumberFormat="1" applyFont="1" applyBorder="1" applyAlignment="1">
      <alignment horizontal="center"/>
    </xf>
    <xf numFmtId="3" fontId="12" fillId="0" borderId="1" xfId="7" applyNumberFormat="1" applyFont="1" applyBorder="1"/>
    <xf numFmtId="3" fontId="12" fillId="0" borderId="8" xfId="7" applyNumberFormat="1" applyFont="1" applyBorder="1"/>
    <xf numFmtId="49" fontId="15" fillId="0" borderId="1" xfId="7" applyNumberFormat="1" applyFont="1" applyBorder="1"/>
    <xf numFmtId="49" fontId="15" fillId="0" borderId="1" xfId="7" applyNumberFormat="1" applyFont="1" applyBorder="1" applyAlignment="1">
      <alignment horizontal="left"/>
    </xf>
    <xf numFmtId="0" fontId="12" fillId="0" borderId="0" xfId="7" applyFont="1" applyBorder="1"/>
    <xf numFmtId="0" fontId="12" fillId="0" borderId="4" xfId="7" applyFont="1" applyBorder="1"/>
    <xf numFmtId="0" fontId="1" fillId="0" borderId="1" xfId="7" applyFont="1" applyBorder="1" applyAlignment="1">
      <alignment horizontal="left"/>
    </xf>
    <xf numFmtId="3" fontId="7" fillId="0" borderId="1" xfId="2" applyNumberFormat="1" applyFont="1" applyBorder="1" applyAlignment="1">
      <alignment horizontal="right"/>
    </xf>
    <xf numFmtId="3" fontId="11" fillId="0" borderId="1" xfId="2" applyNumberFormat="1" applyFont="1" applyBorder="1" applyAlignment="1">
      <alignment horizontal="left"/>
    </xf>
    <xf numFmtId="3" fontId="11" fillId="0" borderId="7" xfId="2" applyNumberFormat="1" applyFont="1" applyBorder="1" applyAlignment="1">
      <alignment horizontal="left"/>
    </xf>
    <xf numFmtId="3" fontId="7" fillId="0" borderId="1" xfId="2" applyNumberFormat="1" applyFont="1" applyBorder="1"/>
    <xf numFmtId="3" fontId="7" fillId="0" borderId="7" xfId="2" applyNumberFormat="1" applyFont="1" applyBorder="1"/>
    <xf numFmtId="0" fontId="2" fillId="0" borderId="4" xfId="0" applyFont="1" applyBorder="1" applyAlignment="1">
      <alignment horizontal="left"/>
    </xf>
    <xf numFmtId="0" fontId="2" fillId="0" borderId="4" xfId="0" applyFont="1" applyBorder="1" applyAlignment="1"/>
    <xf numFmtId="3" fontId="2" fillId="0" borderId="4" xfId="0" applyNumberFormat="1" applyFont="1" applyBorder="1" applyAlignment="1">
      <alignment horizontal="right"/>
    </xf>
    <xf numFmtId="0" fontId="2" fillId="0" borderId="4" xfId="0" applyFont="1" applyBorder="1" applyAlignment="1">
      <alignment horizontal="left" wrapText="1"/>
    </xf>
    <xf numFmtId="0" fontId="2" fillId="0" borderId="3" xfId="0" applyFont="1" applyBorder="1" applyAlignment="1">
      <alignment horizontal="left"/>
    </xf>
    <xf numFmtId="0" fontId="2" fillId="0" borderId="3" xfId="0" applyFont="1" applyBorder="1" applyAlignment="1">
      <alignment horizontal="justify" vertical="top" wrapText="1"/>
    </xf>
    <xf numFmtId="3" fontId="2" fillId="0" borderId="19" xfId="0" applyNumberFormat="1" applyFont="1" applyBorder="1" applyAlignment="1">
      <alignment horizontal="right" vertical="top" wrapText="1"/>
    </xf>
    <xf numFmtId="0" fontId="2" fillId="0" borderId="19" xfId="0" applyFont="1" applyBorder="1" applyAlignment="1">
      <alignment horizontal="justify" vertical="top" wrapText="1"/>
    </xf>
    <xf numFmtId="0" fontId="2" fillId="0" borderId="1" xfId="0" applyFont="1" applyBorder="1" applyAlignment="1">
      <alignment horizontal="left" vertical="top" wrapText="1"/>
    </xf>
    <xf numFmtId="0" fontId="3" fillId="0" borderId="1" xfId="0" applyFont="1" applyBorder="1" applyAlignment="1">
      <alignment horizontal="center" vertical="top" wrapText="1"/>
    </xf>
    <xf numFmtId="3" fontId="3" fillId="0" borderId="1" xfId="0" applyNumberFormat="1" applyFont="1" applyBorder="1" applyAlignment="1">
      <alignment horizontal="center" vertical="top" wrapText="1"/>
    </xf>
    <xf numFmtId="0" fontId="2" fillId="0" borderId="19" xfId="0" applyFont="1" applyBorder="1" applyAlignment="1">
      <alignment horizontal="left" vertical="top" wrapText="1"/>
    </xf>
    <xf numFmtId="3" fontId="2" fillId="0" borderId="3" xfId="0" applyNumberFormat="1" applyFont="1" applyBorder="1" applyAlignment="1">
      <alignment horizontal="right" vertical="top" wrapText="1"/>
    </xf>
    <xf numFmtId="3" fontId="7" fillId="0" borderId="1" xfId="2" applyNumberFormat="1" applyFont="1" applyBorder="1" applyAlignment="1">
      <alignment horizontal="center"/>
    </xf>
    <xf numFmtId="3" fontId="10" fillId="0" borderId="7" xfId="2" applyNumberFormat="1" applyFont="1" applyBorder="1"/>
    <xf numFmtId="0" fontId="3" fillId="0" borderId="4" xfId="7" applyFont="1" applyBorder="1" applyAlignment="1">
      <alignment horizontal="center" wrapText="1"/>
    </xf>
    <xf numFmtId="3" fontId="1" fillId="0" borderId="4" xfId="0" applyNumberFormat="1" applyFont="1" applyBorder="1" applyAlignment="1">
      <alignment horizontal="right"/>
    </xf>
    <xf numFmtId="0" fontId="36" fillId="0" borderId="4" xfId="0" applyFont="1" applyBorder="1" applyAlignment="1">
      <alignment horizontal="center" wrapText="1"/>
    </xf>
    <xf numFmtId="0" fontId="36" fillId="0" borderId="4" xfId="0" applyFont="1" applyBorder="1" applyAlignment="1"/>
    <xf numFmtId="3" fontId="36" fillId="0" borderId="4" xfId="0" applyNumberFormat="1" applyFont="1" applyBorder="1" applyAlignment="1">
      <alignment horizontal="center"/>
    </xf>
    <xf numFmtId="0" fontId="3" fillId="0" borderId="4" xfId="0" applyFont="1" applyBorder="1" applyAlignment="1">
      <alignment horizontal="left" wrapText="1"/>
    </xf>
    <xf numFmtId="0" fontId="36" fillId="0" borderId="4" xfId="0" applyFont="1" applyBorder="1" applyAlignment="1">
      <alignment horizontal="center"/>
    </xf>
    <xf numFmtId="0" fontId="2" fillId="0" borderId="4" xfId="0" applyFont="1" applyBorder="1" applyAlignment="1">
      <alignment wrapText="1"/>
    </xf>
    <xf numFmtId="0" fontId="36" fillId="0" borderId="1" xfId="0" applyFont="1" applyBorder="1" applyAlignment="1">
      <alignment horizontal="center" wrapText="1"/>
    </xf>
    <xf numFmtId="0" fontId="36" fillId="0" borderId="1" xfId="0" applyFont="1" applyBorder="1" applyAlignment="1">
      <alignment horizontal="center"/>
    </xf>
    <xf numFmtId="3" fontId="36" fillId="0" borderId="1" xfId="0" applyNumberFormat="1" applyFont="1" applyBorder="1" applyAlignment="1">
      <alignment horizontal="center"/>
    </xf>
    <xf numFmtId="0" fontId="2" fillId="0" borderId="1" xfId="0" applyFont="1" applyBorder="1" applyAlignment="1">
      <alignment horizontal="left"/>
    </xf>
    <xf numFmtId="3" fontId="2" fillId="0" borderId="1" xfId="0" applyNumberFormat="1" applyFont="1" applyBorder="1" applyAlignment="1">
      <alignment horizontal="right"/>
    </xf>
    <xf numFmtId="0" fontId="3"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xf numFmtId="3" fontId="3" fillId="0" borderId="4" xfId="7" applyNumberFormat="1" applyFont="1" applyBorder="1" applyAlignment="1">
      <alignment horizontal="center"/>
    </xf>
    <xf numFmtId="0" fontId="5" fillId="0" borderId="38" xfId="0" applyFont="1" applyBorder="1" applyAlignment="1">
      <alignment horizontal="center" vertical="center"/>
    </xf>
    <xf numFmtId="3" fontId="5" fillId="0" borderId="5" xfId="0" applyNumberFormat="1" applyFont="1" applyBorder="1" applyAlignment="1">
      <alignment horizontal="right" vertical="center" wrapText="1"/>
    </xf>
    <xf numFmtId="3" fontId="5" fillId="0" borderId="50" xfId="0" applyNumberFormat="1" applyFont="1" applyBorder="1" applyAlignment="1">
      <alignment horizontal="right" vertical="center" wrapText="1"/>
    </xf>
    <xf numFmtId="0" fontId="0" fillId="0" borderId="51" xfId="0" applyBorder="1"/>
    <xf numFmtId="0" fontId="6" fillId="0" borderId="52" xfId="0" applyFont="1" applyBorder="1" applyAlignment="1">
      <alignment horizontal="center" vertical="center" wrapText="1"/>
    </xf>
    <xf numFmtId="3" fontId="6" fillId="0" borderId="52" xfId="0" applyNumberFormat="1" applyFont="1" applyBorder="1" applyAlignment="1">
      <alignment horizontal="center" vertical="center"/>
    </xf>
    <xf numFmtId="3" fontId="6" fillId="0" borderId="53" xfId="0" applyNumberFormat="1" applyFont="1" applyBorder="1" applyAlignment="1">
      <alignment horizontal="center" vertical="center"/>
    </xf>
    <xf numFmtId="3" fontId="5" fillId="0" borderId="3" xfId="0" applyNumberFormat="1" applyFont="1" applyBorder="1" applyAlignment="1">
      <alignment horizontal="right" vertical="center"/>
    </xf>
    <xf numFmtId="0" fontId="5" fillId="0" borderId="3" xfId="0" applyFont="1" applyBorder="1" applyAlignment="1">
      <alignment vertical="center" wrapText="1"/>
    </xf>
    <xf numFmtId="0" fontId="6" fillId="0" borderId="40" xfId="0" applyFont="1" applyBorder="1" applyAlignment="1">
      <alignment vertical="center" wrapText="1"/>
    </xf>
    <xf numFmtId="3" fontId="6" fillId="0" borderId="40" xfId="0" applyNumberFormat="1" applyFont="1" applyBorder="1" applyAlignment="1">
      <alignment horizontal="right" vertical="center"/>
    </xf>
    <xf numFmtId="0" fontId="6" fillId="0" borderId="40" xfId="0" applyFont="1" applyBorder="1" applyAlignment="1">
      <alignment wrapText="1"/>
    </xf>
    <xf numFmtId="0" fontId="2" fillId="0" borderId="0" xfId="7" applyFont="1" applyAlignment="1">
      <alignment horizontal="center" vertical="center" wrapText="1"/>
    </xf>
    <xf numFmtId="0" fontId="1" fillId="0" borderId="0" xfId="7" applyFont="1" applyAlignment="1">
      <alignment horizontal="center" vertical="center" wrapText="1"/>
    </xf>
    <xf numFmtId="0" fontId="5" fillId="0" borderId="0" xfId="7" applyAlignment="1">
      <alignment horizontal="center" vertical="center" wrapText="1"/>
    </xf>
    <xf numFmtId="0" fontId="1" fillId="0" borderId="0" xfId="7" applyFont="1" applyAlignment="1">
      <alignment horizontal="left" vertical="center" wrapText="1"/>
    </xf>
    <xf numFmtId="0" fontId="2" fillId="0" borderId="26" xfId="7" applyFont="1" applyBorder="1" applyAlignment="1">
      <alignment horizontal="left" vertical="center" wrapText="1"/>
    </xf>
    <xf numFmtId="3" fontId="2" fillId="0" borderId="4" xfId="7" applyNumberFormat="1" applyFont="1" applyBorder="1" applyAlignment="1">
      <alignment horizontal="center" vertical="center" wrapText="1"/>
    </xf>
    <xf numFmtId="0" fontId="2" fillId="0" borderId="16" xfId="7" applyFont="1" applyBorder="1" applyAlignment="1">
      <alignment horizontal="left" vertical="center" wrapText="1"/>
    </xf>
    <xf numFmtId="3" fontId="2" fillId="0" borderId="1" xfId="7" applyNumberFormat="1" applyFont="1" applyBorder="1" applyAlignment="1">
      <alignment horizontal="center" vertical="center" wrapText="1"/>
    </xf>
    <xf numFmtId="0" fontId="1" fillId="0" borderId="18" xfId="7" applyFont="1" applyBorder="1" applyAlignment="1">
      <alignment horizontal="center" vertical="center" wrapText="1"/>
    </xf>
    <xf numFmtId="3" fontId="1" fillId="0" borderId="19" xfId="7" applyNumberFormat="1" applyFont="1" applyBorder="1" applyAlignment="1">
      <alignment horizontal="center" vertical="center" wrapText="1"/>
    </xf>
    <xf numFmtId="0" fontId="9" fillId="0" borderId="0" xfId="7" applyFont="1" applyAlignment="1">
      <alignment horizontal="left" vertical="center" wrapText="1"/>
    </xf>
    <xf numFmtId="0" fontId="22" fillId="0" borderId="0" xfId="7" applyFont="1" applyAlignment="1">
      <alignment horizontal="center" vertical="center" wrapText="1"/>
    </xf>
    <xf numFmtId="0" fontId="23" fillId="0" borderId="0" xfId="7" applyFont="1" applyAlignment="1">
      <alignment horizontal="left" vertical="center" wrapText="1"/>
    </xf>
    <xf numFmtId="0" fontId="23" fillId="0" borderId="0" xfId="7" applyFont="1" applyAlignment="1">
      <alignment horizontal="center" vertical="center" wrapText="1"/>
    </xf>
    <xf numFmtId="0" fontId="46" fillId="0" borderId="0" xfId="7" applyFont="1" applyAlignment="1">
      <alignment horizontal="left" vertical="center" wrapText="1"/>
    </xf>
    <xf numFmtId="0" fontId="47" fillId="0" borderId="0" xfId="7" applyFont="1" applyAlignment="1">
      <alignment horizontal="center" vertical="center" wrapText="1"/>
    </xf>
    <xf numFmtId="0" fontId="16" fillId="0" borderId="0" xfId="7" applyFont="1" applyAlignment="1">
      <alignment horizontal="center" vertical="center" wrapText="1"/>
    </xf>
    <xf numFmtId="1" fontId="48" fillId="0" borderId="1" xfId="2" applyNumberFormat="1" applyFont="1" applyBorder="1" applyAlignment="1">
      <alignment horizontal="center" vertical="center"/>
    </xf>
    <xf numFmtId="1" fontId="2" fillId="0" borderId="8" xfId="2" applyNumberFormat="1" applyFont="1" applyBorder="1" applyAlignment="1">
      <alignment horizontal="center"/>
    </xf>
    <xf numFmtId="3" fontId="24" fillId="0" borderId="8" xfId="2" applyNumberFormat="1" applyFont="1" applyBorder="1"/>
    <xf numFmtId="10" fontId="7" fillId="0" borderId="1" xfId="2" applyNumberFormat="1" applyFont="1" applyBorder="1"/>
    <xf numFmtId="3" fontId="15" fillId="2" borderId="1" xfId="2" applyNumberFormat="1" applyFont="1" applyFill="1" applyBorder="1"/>
    <xf numFmtId="3" fontId="25" fillId="0" borderId="8" xfId="2" applyNumberFormat="1" applyFont="1" applyFill="1" applyBorder="1" applyAlignment="1">
      <alignment horizontal="right"/>
    </xf>
    <xf numFmtId="0" fontId="15" fillId="0" borderId="1" xfId="2" quotePrefix="1" applyFont="1" applyBorder="1" applyAlignment="1">
      <alignment horizontal="left" vertical="center" wrapText="1"/>
    </xf>
    <xf numFmtId="0" fontId="15" fillId="0" borderId="1" xfId="2" quotePrefix="1" applyFont="1" applyBorder="1" applyAlignment="1">
      <alignment horizontal="justify" vertical="center" wrapText="1"/>
    </xf>
    <xf numFmtId="3" fontId="26" fillId="2" borderId="8" xfId="2" applyNumberFormat="1" applyFont="1" applyFill="1" applyBorder="1" applyAlignment="1">
      <alignment horizontal="center" vertical="center"/>
    </xf>
    <xf numFmtId="10" fontId="24" fillId="0" borderId="1" xfId="2" applyNumberFormat="1" applyFont="1" applyBorder="1"/>
    <xf numFmtId="3" fontId="24" fillId="0" borderId="8" xfId="2" applyNumberFormat="1" applyFont="1" applyBorder="1" applyAlignment="1">
      <alignment vertical="center"/>
    </xf>
    <xf numFmtId="10" fontId="7" fillId="0" borderId="1" xfId="2" applyNumberFormat="1" applyFont="1" applyBorder="1" applyAlignment="1">
      <alignment vertical="center"/>
    </xf>
    <xf numFmtId="3" fontId="26" fillId="0" borderId="8" xfId="2" applyNumberFormat="1" applyFont="1" applyBorder="1" applyAlignment="1">
      <alignment horizontal="center" vertical="center"/>
    </xf>
    <xf numFmtId="3" fontId="25" fillId="0" borderId="8" xfId="2" applyNumberFormat="1" applyFont="1" applyFill="1" applyBorder="1"/>
    <xf numFmtId="3" fontId="25" fillId="0" borderId="8" xfId="2" applyNumberFormat="1" applyFont="1" applyBorder="1"/>
    <xf numFmtId="1" fontId="10" fillId="0" borderId="14" xfId="2" applyNumberFormat="1" applyFont="1" applyBorder="1" applyAlignment="1">
      <alignment horizontal="centerContinuous" vertical="center" wrapText="1"/>
    </xf>
    <xf numFmtId="1" fontId="9" fillId="0" borderId="22" xfId="2" applyNumberFormat="1" applyFont="1" applyBorder="1" applyAlignment="1">
      <alignment vertical="center"/>
    </xf>
    <xf numFmtId="1" fontId="10" fillId="0" borderId="34" xfId="2" applyNumberFormat="1" applyFont="1" applyBorder="1" applyAlignment="1">
      <alignment horizontal="center" vertical="center"/>
    </xf>
    <xf numFmtId="1" fontId="31" fillId="0" borderId="22" xfId="2" applyNumberFormat="1" applyFont="1" applyBorder="1" applyAlignment="1">
      <alignment vertical="center"/>
    </xf>
    <xf numFmtId="1" fontId="31" fillId="0" borderId="48" xfId="2" applyNumberFormat="1" applyFont="1" applyBorder="1" applyAlignment="1">
      <alignment horizontal="center" vertical="center"/>
    </xf>
    <xf numFmtId="3" fontId="7" fillId="0" borderId="14" xfId="5" applyNumberFormat="1" applyFont="1" applyFill="1" applyBorder="1" applyAlignment="1"/>
    <xf numFmtId="9" fontId="7" fillId="0" borderId="47" xfId="2" applyNumberFormat="1" applyFont="1" applyBorder="1"/>
    <xf numFmtId="167" fontId="7" fillId="0" borderId="7" xfId="2" applyNumberFormat="1" applyFont="1" applyBorder="1"/>
    <xf numFmtId="3" fontId="7" fillId="0" borderId="1" xfId="2" applyNumberFormat="1" applyFont="1" applyBorder="1" applyAlignment="1">
      <alignment horizontal="center" vertical="center"/>
    </xf>
    <xf numFmtId="3" fontId="7" fillId="0" borderId="7" xfId="2" applyNumberFormat="1" applyFont="1" applyBorder="1" applyAlignment="1">
      <alignment horizontal="center" vertical="center"/>
    </xf>
    <xf numFmtId="165" fontId="10" fillId="0" borderId="7" xfId="5" applyNumberFormat="1" applyFont="1" applyBorder="1"/>
    <xf numFmtId="3" fontId="11" fillId="0" borderId="1" xfId="2" applyNumberFormat="1" applyFont="1" applyBorder="1" applyAlignment="1">
      <alignment horizontal="center" vertical="center"/>
    </xf>
    <xf numFmtId="3" fontId="11" fillId="0" borderId="7" xfId="2" applyNumberFormat="1" applyFont="1" applyBorder="1" applyAlignment="1">
      <alignment horizontal="center" vertical="center"/>
    </xf>
    <xf numFmtId="3" fontId="7" fillId="0" borderId="7" xfId="2" applyNumberFormat="1" applyFont="1" applyBorder="1" applyAlignment="1">
      <alignment horizontal="left"/>
    </xf>
    <xf numFmtId="49" fontId="11" fillId="0" borderId="16" xfId="2" applyNumberFormat="1" applyFont="1" applyBorder="1" applyAlignment="1">
      <alignment horizontal="left" vertical="center"/>
    </xf>
    <xf numFmtId="165" fontId="10" fillId="0" borderId="1" xfId="5" applyNumberFormat="1" applyFont="1" applyBorder="1" applyAlignment="1">
      <alignment horizontal="left" vertical="center"/>
    </xf>
    <xf numFmtId="165" fontId="11" fillId="0" borderId="1" xfId="5" applyNumberFormat="1" applyFont="1" applyBorder="1" applyAlignment="1">
      <alignment horizontal="left" vertical="center"/>
    </xf>
    <xf numFmtId="3" fontId="7" fillId="0" borderId="7" xfId="2" applyNumberFormat="1" applyFont="1" applyBorder="1" applyAlignment="1">
      <alignment horizontal="left" vertical="center"/>
    </xf>
    <xf numFmtId="1" fontId="7" fillId="0" borderId="7" xfId="2" applyNumberFormat="1" applyFont="1" applyBorder="1" applyAlignment="1">
      <alignment horizontal="left" vertical="center"/>
    </xf>
    <xf numFmtId="1" fontId="7" fillId="0" borderId="1" xfId="2" applyNumberFormat="1" applyFont="1" applyBorder="1" applyAlignment="1">
      <alignment horizontal="left" vertical="center"/>
    </xf>
    <xf numFmtId="3" fontId="7" fillId="0" borderId="1" xfId="2" applyNumberFormat="1" applyFont="1" applyBorder="1" applyAlignment="1">
      <alignment horizontal="left"/>
    </xf>
    <xf numFmtId="1" fontId="10" fillId="0" borderId="47" xfId="2" applyNumberFormat="1" applyFont="1" applyBorder="1"/>
    <xf numFmtId="1" fontId="7" fillId="2" borderId="1" xfId="2" applyNumberFormat="1" applyFont="1" applyFill="1" applyBorder="1" applyAlignment="1">
      <alignment horizontal="center" wrapText="1"/>
    </xf>
    <xf numFmtId="1" fontId="31" fillId="2" borderId="1" xfId="2" applyNumberFormat="1" applyFont="1" applyFill="1" applyBorder="1" applyAlignment="1">
      <alignment horizontal="center" vertical="center"/>
    </xf>
    <xf numFmtId="10" fontId="16" fillId="0" borderId="1" xfId="2" applyNumberFormat="1" applyFont="1" applyFill="1" applyBorder="1" applyAlignment="1"/>
    <xf numFmtId="0" fontId="7" fillId="2" borderId="1" xfId="2" quotePrefix="1" applyFont="1" applyFill="1" applyBorder="1" applyAlignment="1">
      <alignment horizontal="justify" vertical="center" wrapText="1"/>
    </xf>
    <xf numFmtId="0" fontId="38" fillId="2" borderId="1" xfId="2" applyFont="1" applyFill="1" applyBorder="1" applyAlignment="1">
      <alignment horizontal="justify" vertical="center" wrapText="1"/>
    </xf>
    <xf numFmtId="3" fontId="49" fillId="2" borderId="1" xfId="2" applyNumberFormat="1" applyFont="1" applyFill="1" applyBorder="1" applyAlignment="1"/>
    <xf numFmtId="3" fontId="50" fillId="2" borderId="1" xfId="2" applyNumberFormat="1" applyFont="1" applyFill="1" applyBorder="1" applyAlignment="1"/>
    <xf numFmtId="1" fontId="38" fillId="2" borderId="1" xfId="2" applyNumberFormat="1" applyFont="1" applyFill="1" applyBorder="1"/>
    <xf numFmtId="1" fontId="10" fillId="0" borderId="54" xfId="2" applyNumberFormat="1" applyFont="1" applyBorder="1" applyAlignment="1">
      <alignment horizontal="centerContinuous" vertical="center" wrapText="1"/>
    </xf>
    <xf numFmtId="1" fontId="10" fillId="0" borderId="8" xfId="2" applyNumberFormat="1" applyFont="1" applyBorder="1" applyAlignment="1">
      <alignment horizontal="center" wrapText="1"/>
    </xf>
    <xf numFmtId="1" fontId="32" fillId="0" borderId="31" xfId="2" applyNumberFormat="1" applyFont="1" applyBorder="1" applyAlignment="1">
      <alignment horizontal="center" vertical="center"/>
    </xf>
    <xf numFmtId="165" fontId="7" fillId="0" borderId="8" xfId="12" applyNumberFormat="1" applyFont="1" applyFill="1" applyBorder="1" applyAlignment="1"/>
    <xf numFmtId="164" fontId="7" fillId="0" borderId="1" xfId="12" applyNumberFormat="1" applyFont="1" applyFill="1" applyBorder="1" applyAlignment="1"/>
    <xf numFmtId="165" fontId="7" fillId="0" borderId="1" xfId="12" applyNumberFormat="1" applyFont="1" applyFill="1" applyBorder="1" applyAlignment="1"/>
    <xf numFmtId="165" fontId="10" fillId="0" borderId="1" xfId="12" applyNumberFormat="1" applyFont="1" applyFill="1" applyBorder="1" applyAlignment="1">
      <alignment horizontal="right"/>
    </xf>
    <xf numFmtId="38" fontId="11" fillId="0" borderId="8" xfId="12" applyNumberFormat="1" applyFont="1" applyFill="1" applyBorder="1" applyAlignment="1">
      <alignment horizontal="left"/>
    </xf>
    <xf numFmtId="164" fontId="11" fillId="0" borderId="8" xfId="12" applyNumberFormat="1" applyFont="1" applyFill="1" applyBorder="1" applyAlignment="1">
      <alignment horizontal="left"/>
    </xf>
    <xf numFmtId="165" fontId="7" fillId="0" borderId="8" xfId="12" applyNumberFormat="1" applyFont="1" applyFill="1" applyBorder="1" applyAlignment="1">
      <alignment horizontal="right"/>
    </xf>
    <xf numFmtId="165" fontId="10" fillId="0" borderId="1" xfId="12" applyNumberFormat="1" applyFont="1" applyFill="1" applyBorder="1" applyAlignment="1"/>
    <xf numFmtId="38" fontId="7" fillId="0" borderId="8" xfId="12" applyNumberFormat="1" applyFont="1" applyFill="1" applyBorder="1" applyAlignment="1"/>
    <xf numFmtId="164" fontId="7" fillId="0" borderId="8" xfId="12" applyNumberFormat="1" applyFont="1" applyFill="1" applyBorder="1" applyAlignment="1"/>
    <xf numFmtId="38" fontId="34" fillId="0" borderId="8" xfId="12" applyNumberFormat="1" applyFont="1" applyFill="1" applyBorder="1" applyAlignment="1"/>
    <xf numFmtId="164" fontId="34" fillId="0" borderId="8" xfId="12" applyNumberFormat="1" applyFont="1" applyFill="1" applyBorder="1" applyAlignment="1"/>
    <xf numFmtId="38" fontId="11" fillId="0" borderId="8" xfId="12" applyNumberFormat="1" applyFont="1" applyFill="1" applyBorder="1" applyAlignment="1"/>
    <xf numFmtId="164" fontId="11" fillId="0" borderId="8" xfId="12" applyNumberFormat="1" applyFont="1" applyFill="1" applyBorder="1" applyAlignment="1"/>
    <xf numFmtId="165" fontId="10" fillId="0" borderId="8" xfId="12" applyNumberFormat="1" applyFont="1" applyFill="1" applyBorder="1" applyAlignment="1"/>
    <xf numFmtId="165" fontId="11" fillId="0" borderId="8" xfId="12" applyNumberFormat="1" applyFont="1" applyFill="1" applyBorder="1" applyAlignment="1">
      <alignment horizontal="center" vertical="center"/>
    </xf>
    <xf numFmtId="165" fontId="7" fillId="0" borderId="8" xfId="12" applyNumberFormat="1" applyFont="1" applyFill="1" applyBorder="1" applyAlignment="1">
      <alignment horizontal="left"/>
    </xf>
    <xf numFmtId="165" fontId="7" fillId="0" borderId="8" xfId="12" applyNumberFormat="1" applyFont="1" applyBorder="1" applyAlignment="1">
      <alignment horizontal="left"/>
    </xf>
    <xf numFmtId="165" fontId="10" fillId="0" borderId="8" xfId="12" applyNumberFormat="1" applyFont="1" applyFill="1" applyBorder="1" applyAlignment="1">
      <alignment horizontal="right"/>
    </xf>
    <xf numFmtId="165" fontId="10" fillId="0" borderId="8" xfId="12" applyNumberFormat="1" applyFont="1" applyBorder="1"/>
    <xf numFmtId="165" fontId="10" fillId="0" borderId="1" xfId="12" applyNumberFormat="1" applyFont="1" applyBorder="1"/>
    <xf numFmtId="165" fontId="7" fillId="0" borderId="8" xfId="12" applyNumberFormat="1" applyFont="1" applyBorder="1"/>
    <xf numFmtId="165" fontId="7" fillId="0" borderId="1" xfId="12" applyNumberFormat="1" applyFont="1" applyBorder="1"/>
    <xf numFmtId="0" fontId="4" fillId="0" borderId="1" xfId="7" applyFont="1" applyBorder="1"/>
    <xf numFmtId="0" fontId="1" fillId="0" borderId="1" xfId="7" applyFont="1" applyBorder="1" applyAlignment="1">
      <alignment horizontal="center" vertical="center"/>
    </xf>
    <xf numFmtId="0" fontId="1" fillId="0" borderId="1" xfId="7" applyFont="1" applyBorder="1" applyAlignment="1">
      <alignment horizontal="center" vertical="center" wrapText="1"/>
    </xf>
    <xf numFmtId="3" fontId="2" fillId="0" borderId="1" xfId="7" applyNumberFormat="1" applyFont="1" applyBorder="1"/>
    <xf numFmtId="0" fontId="36" fillId="0" borderId="1" xfId="7" applyFont="1" applyBorder="1" applyAlignment="1">
      <alignment wrapText="1"/>
    </xf>
    <xf numFmtId="3" fontId="36" fillId="0" borderId="1" xfId="7" applyNumberFormat="1" applyFont="1" applyBorder="1"/>
    <xf numFmtId="0" fontId="39" fillId="0" borderId="1" xfId="7" applyFont="1" applyBorder="1" applyAlignment="1">
      <alignment vertical="center" wrapText="1"/>
    </xf>
    <xf numFmtId="0" fontId="5" fillId="0" borderId="0" xfId="7" applyFont="1"/>
    <xf numFmtId="0" fontId="4" fillId="0" borderId="10" xfId="7" applyFont="1" applyBorder="1"/>
    <xf numFmtId="0" fontId="2" fillId="0" borderId="10" xfId="7" applyFont="1" applyBorder="1"/>
    <xf numFmtId="0" fontId="4" fillId="0" borderId="0" xfId="7" applyFont="1" applyBorder="1"/>
    <xf numFmtId="0" fontId="2" fillId="0" borderId="0" xfId="7" applyFont="1" applyBorder="1"/>
    <xf numFmtId="0" fontId="5" fillId="0" borderId="0" xfId="7" applyBorder="1"/>
    <xf numFmtId="0" fontId="2" fillId="0" borderId="8" xfId="7" applyFont="1" applyBorder="1"/>
    <xf numFmtId="0" fontId="5" fillId="0" borderId="8" xfId="7" applyBorder="1"/>
    <xf numFmtId="0" fontId="5" fillId="0" borderId="39" xfId="7" applyBorder="1"/>
    <xf numFmtId="0" fontId="5" fillId="0" borderId="4" xfId="7" applyBorder="1"/>
    <xf numFmtId="0" fontId="5" fillId="0" borderId="1" xfId="7" applyBorder="1"/>
    <xf numFmtId="3" fontId="18" fillId="0" borderId="36" xfId="1" applyNumberFormat="1" applyFont="1" applyFill="1" applyBorder="1" applyAlignment="1">
      <alignment horizontal="center" vertical="center" wrapText="1"/>
    </xf>
    <xf numFmtId="3" fontId="18" fillId="0" borderId="1" xfId="1" applyNumberFormat="1" applyFont="1" applyFill="1" applyBorder="1" applyAlignment="1">
      <alignment vertical="center" wrapText="1"/>
    </xf>
    <xf numFmtId="3" fontId="18" fillId="0" borderId="7" xfId="1" applyNumberFormat="1" applyFont="1" applyFill="1" applyBorder="1" applyAlignment="1">
      <alignment vertical="center" wrapText="1"/>
    </xf>
    <xf numFmtId="3" fontId="1" fillId="0" borderId="1" xfId="1" applyNumberFormat="1" applyFont="1" applyFill="1" applyBorder="1" applyAlignment="1">
      <alignment vertical="center" wrapText="1"/>
    </xf>
    <xf numFmtId="3" fontId="1" fillId="0" borderId="47" xfId="1" applyNumberFormat="1" applyFont="1" applyFill="1" applyBorder="1" applyAlignment="1">
      <alignment vertical="center" wrapText="1"/>
    </xf>
    <xf numFmtId="3" fontId="18" fillId="0" borderId="57" xfId="1" applyNumberFormat="1" applyFont="1" applyFill="1" applyBorder="1" applyAlignment="1">
      <alignment vertical="center" wrapText="1"/>
    </xf>
    <xf numFmtId="3" fontId="18" fillId="0" borderId="48" xfId="1" applyNumberFormat="1" applyFont="1" applyFill="1" applyBorder="1" applyAlignment="1">
      <alignment vertical="center" wrapText="1"/>
    </xf>
    <xf numFmtId="3" fontId="18" fillId="0" borderId="3" xfId="1" applyNumberFormat="1" applyFont="1" applyFill="1" applyBorder="1" applyAlignment="1">
      <alignment vertical="center" wrapText="1"/>
    </xf>
    <xf numFmtId="3" fontId="5" fillId="0" borderId="19" xfId="0" applyNumberFormat="1" applyFont="1" applyBorder="1" applyAlignment="1">
      <alignment horizontal="left" vertical="center" wrapText="1"/>
    </xf>
    <xf numFmtId="0" fontId="5" fillId="0" borderId="5" xfId="0" applyFont="1" applyBorder="1" applyAlignment="1">
      <alignment vertical="center" wrapText="1"/>
    </xf>
    <xf numFmtId="0" fontId="5" fillId="0" borderId="4" xfId="0" applyFont="1" applyBorder="1" applyAlignment="1">
      <alignment horizontal="left" vertical="top" wrapText="1"/>
    </xf>
    <xf numFmtId="0" fontId="2" fillId="0" borderId="1" xfId="7" applyFont="1" applyBorder="1" applyAlignment="1">
      <alignment horizontal="left" vertical="center" wrapText="1"/>
    </xf>
    <xf numFmtId="0" fontId="2" fillId="0" borderId="4" xfId="0" applyFont="1" applyBorder="1" applyAlignment="1">
      <alignment horizontal="left" vertical="center"/>
    </xf>
    <xf numFmtId="0" fontId="2" fillId="0" borderId="4" xfId="0" applyFont="1" applyBorder="1" applyAlignment="1">
      <alignment horizontal="left" vertical="center" wrapText="1"/>
    </xf>
    <xf numFmtId="0" fontId="2" fillId="0" borderId="1" xfId="7" applyFont="1" applyBorder="1" applyAlignment="1">
      <alignment horizontal="justify" vertical="center" wrapText="1"/>
    </xf>
    <xf numFmtId="0" fontId="2" fillId="0" borderId="1" xfId="7" quotePrefix="1" applyFont="1" applyBorder="1" applyAlignment="1">
      <alignment horizontal="justify" vertical="center" wrapText="1"/>
    </xf>
    <xf numFmtId="0" fontId="2" fillId="0" borderId="1" xfId="7" applyFont="1" applyBorder="1" applyAlignment="1">
      <alignment horizontal="left" vertical="center"/>
    </xf>
    <xf numFmtId="0" fontId="2" fillId="0" borderId="4" xfId="7" applyFont="1" applyBorder="1" applyAlignment="1">
      <alignment horizontal="left" vertical="center" wrapText="1"/>
    </xf>
    <xf numFmtId="3" fontId="2" fillId="0" borderId="1" xfId="7" applyNumberFormat="1" applyFont="1" applyBorder="1" applyAlignment="1">
      <alignment horizontal="right" vertical="center" wrapText="1"/>
    </xf>
    <xf numFmtId="3" fontId="2" fillId="0" borderId="1" xfId="7" applyNumberFormat="1" applyFont="1" applyBorder="1" applyAlignment="1">
      <alignment horizontal="right" vertical="center"/>
    </xf>
    <xf numFmtId="3" fontId="2" fillId="0" borderId="4" xfId="7" applyNumberFormat="1" applyFont="1" applyBorder="1" applyAlignment="1">
      <alignment vertical="center" wrapText="1"/>
    </xf>
    <xf numFmtId="3" fontId="2" fillId="0" borderId="1" xfId="7" applyNumberFormat="1" applyFont="1" applyBorder="1" applyAlignment="1">
      <alignment vertical="center" wrapText="1"/>
    </xf>
    <xf numFmtId="3" fontId="2" fillId="0" borderId="4" xfId="7" applyNumberFormat="1" applyFont="1" applyBorder="1" applyAlignment="1">
      <alignment vertical="center"/>
    </xf>
    <xf numFmtId="3" fontId="2" fillId="0" borderId="1" xfId="7" applyNumberFormat="1" applyFont="1" applyBorder="1" applyAlignment="1">
      <alignment vertical="center"/>
    </xf>
    <xf numFmtId="3" fontId="2" fillId="0" borderId="4" xfId="0" applyNumberFormat="1" applyFont="1" applyBorder="1" applyAlignment="1">
      <alignment horizontal="right" vertical="center"/>
    </xf>
    <xf numFmtId="0" fontId="1" fillId="0" borderId="0" xfId="7" applyFont="1" applyAlignment="1">
      <alignment horizontal="center" vertical="center" wrapText="1"/>
    </xf>
    <xf numFmtId="0" fontId="5" fillId="0" borderId="0" xfId="7" applyAlignment="1">
      <alignment horizontal="center" vertical="center" wrapText="1"/>
    </xf>
    <xf numFmtId="3" fontId="34" fillId="0" borderId="7" xfId="0" applyNumberFormat="1" applyFont="1" applyBorder="1"/>
    <xf numFmtId="3" fontId="34" fillId="0" borderId="1" xfId="0" applyNumberFormat="1" applyFont="1" applyBorder="1"/>
    <xf numFmtId="3" fontId="7" fillId="0" borderId="1" xfId="0" applyNumberFormat="1" applyFont="1" applyBorder="1"/>
    <xf numFmtId="3" fontId="7" fillId="0" borderId="7" xfId="0" applyNumberFormat="1" applyFont="1" applyBorder="1"/>
    <xf numFmtId="3" fontId="34" fillId="0" borderId="1" xfId="0" applyNumberFormat="1" applyFont="1" applyBorder="1" applyAlignment="1">
      <alignment horizontal="center"/>
    </xf>
    <xf numFmtId="3" fontId="34" fillId="0" borderId="7" xfId="0" applyNumberFormat="1" applyFont="1" applyBorder="1" applyAlignment="1">
      <alignment horizontal="center"/>
    </xf>
    <xf numFmtId="3" fontId="10" fillId="0" borderId="1" xfId="0" applyNumberFormat="1" applyFont="1" applyBorder="1"/>
    <xf numFmtId="3" fontId="10" fillId="0" borderId="7" xfId="0" applyNumberFormat="1" applyFont="1" applyBorder="1"/>
    <xf numFmtId="3" fontId="24" fillId="0" borderId="1" xfId="0" applyNumberFormat="1" applyFont="1" applyBorder="1"/>
    <xf numFmtId="3" fontId="15" fillId="0" borderId="1" xfId="0" applyNumberFormat="1" applyFont="1" applyBorder="1"/>
    <xf numFmtId="1" fontId="7" fillId="0" borderId="45" xfId="2" applyNumberFormat="1" applyFont="1" applyBorder="1" applyAlignment="1">
      <alignment horizontal="centerContinuous" vertical="center" wrapText="1"/>
    </xf>
    <xf numFmtId="9" fontId="34" fillId="0" borderId="47" xfId="2" applyNumberFormat="1" applyFont="1" applyBorder="1" applyAlignment="1">
      <alignment horizontal="right"/>
    </xf>
    <xf numFmtId="3" fontId="30" fillId="0" borderId="1" xfId="0" applyNumberFormat="1" applyFont="1" applyFill="1" applyBorder="1" applyAlignment="1"/>
    <xf numFmtId="3" fontId="30" fillId="0" borderId="1" xfId="0" applyNumberFormat="1" applyFont="1" applyFill="1" applyBorder="1" applyAlignment="1">
      <alignment horizontal="center"/>
    </xf>
    <xf numFmtId="3" fontId="30" fillId="0" borderId="1" xfId="0" applyNumberFormat="1" applyFont="1" applyFill="1" applyBorder="1"/>
    <xf numFmtId="3" fontId="30" fillId="2" borderId="1" xfId="0" applyNumberFormat="1" applyFont="1" applyFill="1" applyBorder="1" applyAlignment="1"/>
    <xf numFmtId="0" fontId="39" fillId="0" borderId="1" xfId="0" applyFont="1" applyBorder="1"/>
    <xf numFmtId="0" fontId="2" fillId="0" borderId="1" xfId="0" applyFont="1" applyBorder="1"/>
    <xf numFmtId="0" fontId="51" fillId="0" borderId="1" xfId="0" applyFont="1" applyBorder="1"/>
    <xf numFmtId="3" fontId="2" fillId="0" borderId="1" xfId="0" applyNumberFormat="1" applyFont="1" applyBorder="1"/>
    <xf numFmtId="0" fontId="1" fillId="0" borderId="4" xfId="0" applyFont="1" applyBorder="1" applyAlignment="1">
      <alignment horizontal="justify" vertical="top" wrapText="1"/>
    </xf>
    <xf numFmtId="3" fontId="1" fillId="0" borderId="4" xfId="0" applyNumberFormat="1" applyFont="1" applyBorder="1" applyAlignment="1">
      <alignment horizontal="right" vertical="top" wrapText="1"/>
    </xf>
    <xf numFmtId="0" fontId="2" fillId="0" borderId="19" xfId="0" applyFont="1" applyBorder="1"/>
    <xf numFmtId="3" fontId="2" fillId="0" borderId="19" xfId="0" applyNumberFormat="1" applyFont="1" applyBorder="1"/>
    <xf numFmtId="0" fontId="1" fillId="0" borderId="4" xfId="0" applyFont="1" applyBorder="1"/>
    <xf numFmtId="3" fontId="1" fillId="0" borderId="4" xfId="0" applyNumberFormat="1" applyFont="1" applyBorder="1"/>
    <xf numFmtId="0" fontId="3" fillId="0" borderId="1" xfId="0" applyFont="1" applyBorder="1" applyAlignment="1">
      <alignment horizontal="justify" vertical="top" wrapText="1"/>
    </xf>
    <xf numFmtId="3" fontId="3" fillId="0" borderId="1" xfId="0" applyNumberFormat="1" applyFont="1" applyBorder="1" applyAlignment="1">
      <alignment horizontal="right" vertical="top" wrapText="1"/>
    </xf>
    <xf numFmtId="3" fontId="2" fillId="0" borderId="3" xfId="0" applyNumberFormat="1" applyFont="1" applyBorder="1"/>
    <xf numFmtId="3" fontId="3" fillId="0" borderId="1" xfId="0" applyNumberFormat="1" applyFont="1" applyBorder="1"/>
    <xf numFmtId="3" fontId="1" fillId="0" borderId="1" xfId="0" applyNumberFormat="1" applyFont="1" applyBorder="1"/>
    <xf numFmtId="0" fontId="3" fillId="0" borderId="3" xfId="0" applyFont="1" applyBorder="1" applyAlignment="1">
      <alignment horizontal="left"/>
    </xf>
    <xf numFmtId="0" fontId="2" fillId="0" borderId="3" xfId="0" applyFont="1" applyBorder="1" applyAlignment="1">
      <alignment horizontal="left" vertical="top" wrapText="1"/>
    </xf>
    <xf numFmtId="0" fontId="3" fillId="0" borderId="3" xfId="0" applyFont="1" applyBorder="1" applyAlignment="1">
      <alignment horizontal="center" vertical="top" wrapText="1"/>
    </xf>
    <xf numFmtId="3" fontId="3" fillId="0" borderId="3" xfId="0" applyNumberFormat="1" applyFont="1" applyBorder="1" applyAlignment="1">
      <alignment horizontal="center" vertical="top" wrapText="1"/>
    </xf>
    <xf numFmtId="3" fontId="2" fillId="0" borderId="1" xfId="0" applyNumberFormat="1" applyFont="1" applyBorder="1" applyAlignment="1">
      <alignment horizontal="center" vertical="top" wrapText="1"/>
    </xf>
    <xf numFmtId="0" fontId="3" fillId="0" borderId="19" xfId="0" applyFont="1" applyBorder="1" applyAlignment="1">
      <alignment horizontal="center" vertical="top" wrapText="1"/>
    </xf>
    <xf numFmtId="3" fontId="3" fillId="0" borderId="19" xfId="0" applyNumberFormat="1" applyFont="1" applyBorder="1" applyAlignment="1">
      <alignment horizontal="center" vertical="top" wrapText="1"/>
    </xf>
    <xf numFmtId="3" fontId="2" fillId="0" borderId="1" xfId="0" applyNumberFormat="1" applyFont="1" applyFill="1" applyBorder="1" applyAlignment="1">
      <alignment horizontal="right" vertical="top" wrapText="1"/>
    </xf>
    <xf numFmtId="3" fontId="2" fillId="0" borderId="3" xfId="0" applyNumberFormat="1" applyFont="1" applyFill="1" applyBorder="1" applyAlignment="1">
      <alignment horizontal="right" vertical="top" wrapText="1"/>
    </xf>
    <xf numFmtId="3" fontId="2" fillId="0" borderId="19" xfId="0" applyNumberFormat="1" applyFont="1" applyFill="1" applyBorder="1" applyAlignment="1">
      <alignment horizontal="right" vertical="top" wrapText="1"/>
    </xf>
    <xf numFmtId="0" fontId="3" fillId="0" borderId="1" xfId="7" applyFont="1" applyBorder="1" applyAlignment="1">
      <alignment horizontal="left" wrapText="1"/>
    </xf>
    <xf numFmtId="3" fontId="2" fillId="0" borderId="4"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2" fillId="0" borderId="3" xfId="0" applyFont="1" applyBorder="1"/>
    <xf numFmtId="0" fontId="1" fillId="0" borderId="14" xfId="0" applyFont="1" applyBorder="1" applyAlignment="1">
      <alignment horizontal="justify" vertical="top" wrapText="1"/>
    </xf>
    <xf numFmtId="3" fontId="1" fillId="0" borderId="14" xfId="0" applyNumberFormat="1" applyFont="1" applyBorder="1" applyAlignment="1">
      <alignment horizontal="right" vertical="top" wrapText="1"/>
    </xf>
    <xf numFmtId="3" fontId="11" fillId="0" borderId="1" xfId="0" applyNumberFormat="1" applyFont="1" applyBorder="1" applyAlignment="1">
      <alignment horizontal="left"/>
    </xf>
    <xf numFmtId="3" fontId="11" fillId="0" borderId="7" xfId="0" applyNumberFormat="1" applyFont="1" applyBorder="1" applyAlignment="1">
      <alignment horizontal="left"/>
    </xf>
    <xf numFmtId="3" fontId="24" fillId="0" borderId="1" xfId="0" applyNumberFormat="1" applyFont="1" applyFill="1" applyBorder="1"/>
    <xf numFmtId="3" fontId="15" fillId="0" borderId="1" xfId="0" applyNumberFormat="1" applyFont="1" applyFill="1" applyBorder="1"/>
    <xf numFmtId="3" fontId="7" fillId="0" borderId="1" xfId="0" applyNumberFormat="1" applyFont="1" applyBorder="1" applyAlignment="1">
      <alignment horizontal="left"/>
    </xf>
    <xf numFmtId="3" fontId="7" fillId="0" borderId="1" xfId="0" applyNumberFormat="1" applyFont="1" applyBorder="1" applyAlignment="1">
      <alignment horizontal="right"/>
    </xf>
    <xf numFmtId="3" fontId="7" fillId="0" borderId="7" xfId="0" applyNumberFormat="1" applyFont="1" applyBorder="1" applyAlignment="1">
      <alignment horizontal="right"/>
    </xf>
    <xf numFmtId="3" fontId="2" fillId="0" borderId="1" xfId="0" applyNumberFormat="1" applyFont="1" applyBorder="1" applyAlignment="1">
      <alignment vertical="top" wrapText="1"/>
    </xf>
    <xf numFmtId="0" fontId="36" fillId="0" borderId="1" xfId="0" applyFont="1" applyBorder="1" applyAlignment="1">
      <alignment horizontal="justify" vertical="top" wrapText="1"/>
    </xf>
    <xf numFmtId="0" fontId="7" fillId="0" borderId="1" xfId="0" applyFont="1" applyBorder="1" applyAlignment="1">
      <alignment horizontal="justify" vertical="top" wrapText="1"/>
    </xf>
    <xf numFmtId="3" fontId="7" fillId="0" borderId="8" xfId="12" applyNumberFormat="1" applyFont="1" applyFill="1" applyBorder="1" applyAlignment="1">
      <alignment horizontal="right"/>
    </xf>
    <xf numFmtId="0" fontId="2" fillId="0" borderId="3" xfId="0" applyFont="1" applyBorder="1" applyAlignment="1">
      <alignment wrapText="1"/>
    </xf>
    <xf numFmtId="1" fontId="15" fillId="0" borderId="1" xfId="0" applyNumberFormat="1" applyFont="1" applyBorder="1"/>
    <xf numFmtId="3" fontId="7" fillId="0" borderId="1" xfId="0" applyNumberFormat="1" applyFont="1" applyBorder="1" applyAlignment="1">
      <alignment horizontal="center"/>
    </xf>
    <xf numFmtId="3" fontId="24" fillId="2" borderId="1" xfId="0" applyNumberFormat="1" applyFont="1" applyFill="1" applyBorder="1"/>
    <xf numFmtId="165" fontId="7" fillId="0" borderId="1" xfId="12" applyNumberFormat="1" applyFont="1" applyFill="1" applyBorder="1" applyAlignment="1">
      <alignment horizontal="right"/>
    </xf>
    <xf numFmtId="3" fontId="30" fillId="0" borderId="1" xfId="0" applyNumberFormat="1" applyFont="1" applyBorder="1"/>
    <xf numFmtId="3" fontId="30" fillId="2" borderId="1" xfId="0" applyNumberFormat="1" applyFont="1" applyFill="1" applyBorder="1"/>
    <xf numFmtId="0" fontId="39" fillId="0" borderId="1" xfId="0" applyFont="1" applyBorder="1" applyAlignment="1">
      <alignment horizontal="justify" vertical="top" wrapText="1"/>
    </xf>
    <xf numFmtId="3" fontId="7" fillId="0" borderId="8" xfId="12" applyNumberFormat="1" applyFont="1" applyBorder="1"/>
    <xf numFmtId="3" fontId="24" fillId="0" borderId="1" xfId="0" applyNumberFormat="1" applyFont="1" applyBorder="1" applyAlignment="1">
      <alignment horizontal="right" vertical="center" wrapText="1"/>
    </xf>
    <xf numFmtId="3" fontId="24" fillId="0" borderId="1" xfId="0" applyNumberFormat="1" applyFont="1" applyBorder="1" applyAlignment="1">
      <alignment vertical="center"/>
    </xf>
    <xf numFmtId="1" fontId="22" fillId="0" borderId="1" xfId="0" applyNumberFormat="1" applyFont="1" applyBorder="1"/>
    <xf numFmtId="1" fontId="7" fillId="0" borderId="1" xfId="0" applyNumberFormat="1" applyFont="1" applyBorder="1"/>
    <xf numFmtId="3" fontId="1" fillId="0" borderId="1" xfId="7" applyNumberFormat="1" applyFont="1" applyBorder="1" applyAlignment="1">
      <alignment horizontal="right" vertical="top" wrapText="1"/>
    </xf>
    <xf numFmtId="0" fontId="39" fillId="0" borderId="4" xfId="0" applyFont="1" applyBorder="1" applyAlignment="1">
      <alignment horizontal="justify" vertical="top" wrapText="1"/>
    </xf>
    <xf numFmtId="0" fontId="39" fillId="0" borderId="1" xfId="0" applyFont="1" applyBorder="1" applyAlignment="1">
      <alignment vertical="center"/>
    </xf>
    <xf numFmtId="0" fontId="2" fillId="0" borderId="8" xfId="7" applyFont="1" applyBorder="1" applyAlignment="1">
      <alignment vertical="center"/>
    </xf>
    <xf numFmtId="0" fontId="2" fillId="0" borderId="1" xfId="0" applyFont="1" applyBorder="1" applyAlignment="1">
      <alignment vertical="center"/>
    </xf>
    <xf numFmtId="0" fontId="5" fillId="0" borderId="0" xfId="7" applyAlignment="1">
      <alignment vertical="center"/>
    </xf>
    <xf numFmtId="3" fontId="7" fillId="0" borderId="1" xfId="0" applyNumberFormat="1" applyFont="1" applyBorder="1" applyAlignment="1">
      <alignment horizontal="right" vertical="center" indent="1"/>
    </xf>
    <xf numFmtId="3" fontId="7" fillId="0" borderId="1" xfId="0" applyNumberFormat="1" applyFont="1" applyBorder="1" applyAlignment="1">
      <alignment horizontal="right" indent="1"/>
    </xf>
    <xf numFmtId="164" fontId="7" fillId="0" borderId="8" xfId="12" applyNumberFormat="1" applyFont="1" applyFill="1" applyBorder="1" applyAlignment="1">
      <alignment horizontal="right" vertical="center" indent="1"/>
    </xf>
    <xf numFmtId="3" fontId="7" fillId="0" borderId="1" xfId="2" applyNumberFormat="1" applyFont="1" applyBorder="1" applyAlignment="1">
      <alignment horizontal="right" vertical="center" indent="1"/>
    </xf>
    <xf numFmtId="3" fontId="7" fillId="0" borderId="1" xfId="2" applyNumberFormat="1" applyFont="1" applyBorder="1" applyAlignment="1">
      <alignment horizontal="right" indent="2"/>
    </xf>
    <xf numFmtId="3" fontId="7" fillId="0" borderId="1" xfId="0" applyNumberFormat="1" applyFont="1" applyBorder="1" applyAlignment="1">
      <alignment horizontal="right" indent="2"/>
    </xf>
    <xf numFmtId="165" fontId="7" fillId="0" borderId="1" xfId="12" applyNumberFormat="1" applyFont="1" applyFill="1" applyBorder="1" applyAlignment="1">
      <alignment horizontal="right" vertical="center" indent="1"/>
    </xf>
    <xf numFmtId="3" fontId="10" fillId="0" borderId="1" xfId="2" applyNumberFormat="1" applyFont="1" applyFill="1" applyBorder="1" applyAlignment="1">
      <alignment horizontal="left" indent="2"/>
    </xf>
    <xf numFmtId="3" fontId="7" fillId="0" borderId="8" xfId="12" applyNumberFormat="1" applyFont="1" applyFill="1" applyBorder="1" applyAlignment="1">
      <alignment horizontal="right" indent="1"/>
    </xf>
    <xf numFmtId="165" fontId="7" fillId="0" borderId="8" xfId="12" applyNumberFormat="1" applyFont="1" applyFill="1" applyBorder="1" applyAlignment="1">
      <alignment horizontal="right" indent="1"/>
    </xf>
    <xf numFmtId="1" fontId="7" fillId="0" borderId="1" xfId="0" applyNumberFormat="1" applyFont="1" applyBorder="1" applyAlignment="1">
      <alignment horizontal="right" indent="1"/>
    </xf>
    <xf numFmtId="3" fontId="7" fillId="0" borderId="8" xfId="12" applyNumberFormat="1" applyFont="1" applyBorder="1" applyAlignment="1">
      <alignment horizontal="right" indent="1"/>
    </xf>
    <xf numFmtId="3" fontId="7" fillId="0" borderId="1" xfId="12" applyNumberFormat="1" applyFont="1" applyBorder="1" applyAlignment="1">
      <alignment horizontal="right" indent="1"/>
    </xf>
    <xf numFmtId="3" fontId="10" fillId="0" borderId="8" xfId="12" applyNumberFormat="1" applyFont="1" applyBorder="1" applyAlignment="1">
      <alignment horizontal="right" indent="1"/>
    </xf>
    <xf numFmtId="3" fontId="10" fillId="0" borderId="1" xfId="12" applyNumberFormat="1" applyFont="1" applyBorder="1" applyAlignment="1">
      <alignment horizontal="right" indent="1"/>
    </xf>
    <xf numFmtId="165" fontId="10" fillId="0" borderId="1" xfId="12" applyNumberFormat="1" applyFont="1" applyBorder="1" applyAlignment="1">
      <alignment horizontal="right"/>
    </xf>
    <xf numFmtId="165" fontId="10" fillId="0" borderId="8" xfId="12" applyNumberFormat="1" applyFont="1" applyBorder="1" applyAlignment="1">
      <alignment horizontal="right" indent="1"/>
    </xf>
    <xf numFmtId="165" fontId="10" fillId="0" borderId="1" xfId="12" applyNumberFormat="1" applyFont="1" applyBorder="1" applyAlignment="1">
      <alignment horizontal="right" vertical="center" indent="1"/>
    </xf>
    <xf numFmtId="165" fontId="10" fillId="0" borderId="1" xfId="12" applyNumberFormat="1" applyFont="1" applyBorder="1" applyAlignment="1">
      <alignment horizontal="right" indent="1"/>
    </xf>
    <xf numFmtId="3" fontId="10" fillId="0" borderId="1" xfId="2" applyNumberFormat="1" applyFont="1" applyBorder="1" applyAlignment="1">
      <alignment horizontal="right" vertical="center" indent="2"/>
    </xf>
    <xf numFmtId="3" fontId="7" fillId="0" borderId="1" xfId="2" applyNumberFormat="1" applyFont="1" applyBorder="1" applyAlignment="1">
      <alignment horizontal="right" vertical="center" indent="2"/>
    </xf>
    <xf numFmtId="3" fontId="7" fillId="0" borderId="8" xfId="5" applyNumberFormat="1" applyFont="1" applyBorder="1" applyAlignment="1">
      <alignment horizontal="right" indent="1"/>
    </xf>
    <xf numFmtId="3" fontId="7" fillId="0" borderId="1" xfId="5" applyNumberFormat="1" applyFont="1" applyBorder="1" applyAlignment="1">
      <alignment horizontal="right" indent="1"/>
    </xf>
    <xf numFmtId="3" fontId="10" fillId="0" borderId="8" xfId="5" applyNumberFormat="1" applyFont="1" applyBorder="1" applyAlignment="1">
      <alignment horizontal="right" indent="1"/>
    </xf>
    <xf numFmtId="3" fontId="10" fillId="0" borderId="1" xfId="0" applyNumberFormat="1" applyFont="1" applyBorder="1" applyAlignment="1">
      <alignment horizontal="right" indent="1"/>
    </xf>
    <xf numFmtId="3" fontId="7" fillId="0" borderId="1" xfId="2" applyNumberFormat="1" applyFont="1" applyFill="1" applyBorder="1" applyAlignment="1">
      <alignment horizontal="right" indent="1"/>
    </xf>
    <xf numFmtId="3" fontId="10" fillId="0" borderId="1" xfId="2" applyNumberFormat="1" applyFont="1" applyFill="1" applyBorder="1" applyAlignment="1">
      <alignment horizontal="right" indent="1"/>
    </xf>
    <xf numFmtId="49" fontId="10" fillId="0" borderId="16" xfId="2" applyNumberFormat="1" applyFont="1" applyBorder="1" applyAlignment="1">
      <alignment horizontal="left" vertical="center"/>
    </xf>
    <xf numFmtId="49" fontId="10" fillId="0" borderId="16" xfId="2" applyNumberFormat="1" applyFont="1" applyBorder="1" applyAlignment="1">
      <alignment vertical="center"/>
    </xf>
    <xf numFmtId="0" fontId="2" fillId="0" borderId="5" xfId="0" applyFont="1" applyBorder="1"/>
    <xf numFmtId="3" fontId="2" fillId="0" borderId="4" xfId="0" applyNumberFormat="1" applyFont="1" applyBorder="1"/>
    <xf numFmtId="0" fontId="2" fillId="0" borderId="4" xfId="0" applyFont="1" applyBorder="1"/>
    <xf numFmtId="0" fontId="2" fillId="0" borderId="8" xfId="0" applyFont="1" applyBorder="1" applyAlignment="1">
      <alignment horizontal="justify" vertical="top" wrapText="1"/>
    </xf>
    <xf numFmtId="3" fontId="2" fillId="0" borderId="5" xfId="0" applyNumberFormat="1" applyFont="1" applyBorder="1"/>
    <xf numFmtId="3" fontId="2" fillId="0" borderId="7" xfId="0" applyNumberFormat="1" applyFont="1" applyBorder="1" applyAlignment="1">
      <alignment horizontal="right" vertical="top" wrapText="1"/>
    </xf>
    <xf numFmtId="0" fontId="2" fillId="0" borderId="4" xfId="0" applyFont="1" applyBorder="1" applyAlignment="1">
      <alignment horizontal="justify" vertical="top" wrapText="1"/>
    </xf>
    <xf numFmtId="3" fontId="2" fillId="0" borderId="60" xfId="0" applyNumberFormat="1" applyFont="1" applyBorder="1" applyAlignment="1">
      <alignment horizontal="right" vertical="top" wrapText="1"/>
    </xf>
    <xf numFmtId="0" fontId="2" fillId="0" borderId="1" xfId="0" applyFont="1" applyBorder="1" applyAlignment="1">
      <alignment horizontal="justify" vertical="center" wrapText="1"/>
    </xf>
    <xf numFmtId="3" fontId="49" fillId="2" borderId="1" xfId="0" applyNumberFormat="1" applyFont="1" applyFill="1" applyBorder="1" applyAlignment="1"/>
    <xf numFmtId="165" fontId="52" fillId="0" borderId="1" xfId="12" applyNumberFormat="1" applyFont="1" applyFill="1" applyBorder="1" applyAlignment="1"/>
    <xf numFmtId="0" fontId="3" fillId="0" borderId="4" xfId="0" applyFont="1" applyBorder="1"/>
    <xf numFmtId="3" fontId="3" fillId="0" borderId="4" xfId="0" applyNumberFormat="1" applyFont="1" applyBorder="1" applyAlignment="1">
      <alignment horizontal="right" vertical="top" wrapText="1"/>
    </xf>
    <xf numFmtId="3" fontId="3" fillId="0" borderId="4" xfId="0" applyNumberFormat="1" applyFont="1" applyBorder="1"/>
    <xf numFmtId="0" fontId="36" fillId="0" borderId="1" xfId="7" applyFont="1" applyBorder="1"/>
    <xf numFmtId="0" fontId="3" fillId="0" borderId="4" xfId="0" applyFont="1" applyBorder="1" applyAlignment="1">
      <alignment horizontal="justify" vertical="top" wrapText="1"/>
    </xf>
    <xf numFmtId="0" fontId="53" fillId="0" borderId="0" xfId="7" applyFont="1"/>
    <xf numFmtId="0" fontId="1" fillId="0" borderId="14" xfId="7" applyFont="1" applyBorder="1"/>
    <xf numFmtId="3" fontId="3" fillId="0" borderId="3" xfId="0" applyNumberFormat="1" applyFont="1" applyBorder="1"/>
    <xf numFmtId="3" fontId="1" fillId="0" borderId="14" xfId="7" applyNumberFormat="1" applyFont="1" applyBorder="1"/>
    <xf numFmtId="0" fontId="3" fillId="0" borderId="3" xfId="0" applyFont="1" applyBorder="1"/>
    <xf numFmtId="0" fontId="54" fillId="0" borderId="1" xfId="0" applyFont="1" applyBorder="1"/>
    <xf numFmtId="0" fontId="36" fillId="0" borderId="1" xfId="0" applyFont="1" applyBorder="1"/>
    <xf numFmtId="0" fontId="3" fillId="0" borderId="61" xfId="0" applyFont="1" applyBorder="1" applyAlignment="1">
      <alignment horizontal="justify" vertical="top" wrapText="1"/>
    </xf>
    <xf numFmtId="3" fontId="3" fillId="0" borderId="3" xfId="0" applyNumberFormat="1" applyFont="1" applyBorder="1" applyAlignment="1">
      <alignment horizontal="right" vertical="top" wrapText="1"/>
    </xf>
    <xf numFmtId="0" fontId="1" fillId="0" borderId="25" xfId="0" applyFont="1" applyBorder="1" applyAlignment="1">
      <alignment horizontal="justify" vertical="top" wrapText="1"/>
    </xf>
    <xf numFmtId="3" fontId="3" fillId="0" borderId="14" xfId="0" applyNumberFormat="1" applyFont="1" applyBorder="1" applyAlignment="1">
      <alignment horizontal="right" vertical="top" wrapText="1"/>
    </xf>
    <xf numFmtId="0" fontId="2" fillId="0" borderId="5" xfId="0" applyFont="1" applyBorder="1" applyAlignment="1">
      <alignment horizontal="justify" vertical="top" wrapText="1"/>
    </xf>
    <xf numFmtId="3" fontId="2" fillId="0" borderId="38" xfId="0" applyNumberFormat="1" applyFont="1" applyBorder="1" applyAlignment="1">
      <alignment horizontal="right" vertical="top" wrapText="1"/>
    </xf>
    <xf numFmtId="10" fontId="2" fillId="0" borderId="50" xfId="7" applyNumberFormat="1" applyFont="1" applyBorder="1" applyAlignment="1">
      <alignment horizontal="center" vertical="center" wrapText="1"/>
    </xf>
    <xf numFmtId="10" fontId="5" fillId="0" borderId="44" xfId="7" applyNumberFormat="1" applyBorder="1" applyAlignment="1">
      <alignment horizontal="center" vertical="center" wrapText="1"/>
    </xf>
    <xf numFmtId="0" fontId="55" fillId="0" borderId="1" xfId="2" applyFont="1" applyBorder="1" applyAlignment="1">
      <alignment horizontal="justify" vertical="center" wrapText="1"/>
    </xf>
    <xf numFmtId="1" fontId="9" fillId="0" borderId="1" xfId="0" applyNumberFormat="1" applyFont="1" applyBorder="1"/>
    <xf numFmtId="3" fontId="24" fillId="2" borderId="1" xfId="0" applyNumberFormat="1" applyFont="1" applyFill="1" applyBorder="1" applyAlignment="1">
      <alignment horizontal="right" vertical="center" wrapText="1"/>
    </xf>
    <xf numFmtId="1" fontId="15" fillId="2" borderId="1" xfId="0" applyNumberFormat="1" applyFont="1" applyFill="1" applyBorder="1"/>
    <xf numFmtId="3" fontId="24" fillId="0" borderId="1" xfId="0" applyNumberFormat="1" applyFont="1" applyBorder="1" applyAlignment="1">
      <alignment horizontal="right" wrapText="1"/>
    </xf>
    <xf numFmtId="3" fontId="24" fillId="2" borderId="1" xfId="0" applyNumberFormat="1" applyFont="1" applyFill="1" applyBorder="1" applyAlignment="1">
      <alignment horizontal="right" wrapText="1"/>
    </xf>
    <xf numFmtId="3" fontId="24" fillId="0" borderId="3" xfId="0" applyNumberFormat="1" applyFont="1" applyBorder="1" applyAlignment="1">
      <alignment horizontal="right" vertical="center" wrapText="1"/>
    </xf>
    <xf numFmtId="3" fontId="24" fillId="0" borderId="0" xfId="0" applyNumberFormat="1" applyFont="1" applyBorder="1" applyAlignment="1">
      <alignment horizontal="right" vertical="center" wrapText="1"/>
    </xf>
    <xf numFmtId="3" fontId="56" fillId="2" borderId="1" xfId="0" applyNumberFormat="1" applyFont="1" applyFill="1" applyBorder="1" applyAlignment="1">
      <alignment horizontal="right" vertical="center" wrapText="1"/>
    </xf>
    <xf numFmtId="3" fontId="15" fillId="0" borderId="0" xfId="0" applyNumberFormat="1" applyFont="1"/>
    <xf numFmtId="3" fontId="7" fillId="0" borderId="7" xfId="0" applyNumberFormat="1" applyFont="1" applyBorder="1" applyAlignment="1">
      <alignment horizontal="center"/>
    </xf>
    <xf numFmtId="3" fontId="2" fillId="0" borderId="1" xfId="0" applyNumberFormat="1" applyFont="1" applyBorder="1" applyAlignment="1">
      <alignment vertical="center"/>
    </xf>
    <xf numFmtId="169" fontId="34" fillId="0" borderId="47" xfId="2" applyNumberFormat="1" applyFont="1" applyBorder="1" applyAlignment="1">
      <alignment horizontal="right"/>
    </xf>
    <xf numFmtId="165" fontId="7" fillId="0" borderId="1" xfId="12" applyNumberFormat="1" applyFont="1" applyBorder="1" applyAlignment="1">
      <alignment horizontal="center"/>
    </xf>
    <xf numFmtId="49" fontId="7" fillId="0" borderId="26" xfId="2" applyNumberFormat="1" applyFont="1" applyBorder="1"/>
    <xf numFmtId="1" fontId="7" fillId="0" borderId="4" xfId="2" applyNumberFormat="1" applyFont="1" applyBorder="1"/>
    <xf numFmtId="1" fontId="7" fillId="0" borderId="60" xfId="2" applyNumberFormat="1" applyFont="1" applyBorder="1"/>
    <xf numFmtId="3" fontId="10" fillId="0" borderId="19" xfId="2" applyNumberFormat="1" applyFont="1" applyBorder="1" applyAlignment="1">
      <alignment horizontal="center" vertical="center"/>
    </xf>
    <xf numFmtId="169" fontId="34" fillId="0" borderId="20" xfId="2" applyNumberFormat="1" applyFont="1" applyBorder="1" applyAlignment="1">
      <alignment horizontal="right"/>
    </xf>
    <xf numFmtId="165" fontId="10" fillId="0" borderId="1" xfId="12" applyNumberFormat="1" applyFont="1" applyBorder="1" applyAlignment="1"/>
    <xf numFmtId="3" fontId="10" fillId="0" borderId="19" xfId="2" applyNumberFormat="1" applyFont="1" applyBorder="1" applyAlignment="1">
      <alignment horizontal="center"/>
    </xf>
    <xf numFmtId="1" fontId="7" fillId="0" borderId="4" xfId="2" applyNumberFormat="1" applyFont="1" applyBorder="1" applyAlignment="1"/>
    <xf numFmtId="165" fontId="10" fillId="0" borderId="1" xfId="12" applyNumberFormat="1" applyFont="1" applyBorder="1" applyAlignment="1">
      <alignment horizontal="left" indent="1"/>
    </xf>
    <xf numFmtId="3" fontId="10" fillId="0" borderId="1" xfId="12" applyNumberFormat="1" applyFont="1" applyBorder="1" applyAlignment="1">
      <alignment horizontal="left" indent="1"/>
    </xf>
    <xf numFmtId="3" fontId="10" fillId="0" borderId="19" xfId="2" applyNumberFormat="1" applyFont="1" applyBorder="1" applyAlignment="1">
      <alignment horizontal="left" indent="1"/>
    </xf>
    <xf numFmtId="1" fontId="7" fillId="0" borderId="4" xfId="2" applyNumberFormat="1" applyFont="1" applyBorder="1" applyAlignment="1">
      <alignment horizontal="left" indent="1"/>
    </xf>
    <xf numFmtId="3" fontId="10" fillId="0" borderId="1" xfId="12" applyNumberFormat="1" applyFont="1" applyBorder="1" applyAlignment="1">
      <alignment horizontal="left" vertical="center" indent="1"/>
    </xf>
    <xf numFmtId="165" fontId="7" fillId="0" borderId="1" xfId="12" applyNumberFormat="1" applyFont="1" applyBorder="1" applyAlignment="1">
      <alignment horizontal="right" vertical="center"/>
    </xf>
    <xf numFmtId="168" fontId="7" fillId="0" borderId="1" xfId="12" applyFont="1" applyBorder="1" applyAlignment="1">
      <alignment horizontal="center" vertical="justify"/>
    </xf>
    <xf numFmtId="165" fontId="7" fillId="0" borderId="1" xfId="5" applyNumberFormat="1" applyFont="1" applyBorder="1" applyAlignment="1">
      <alignment horizontal="center"/>
    </xf>
    <xf numFmtId="165" fontId="7" fillId="0" borderId="1" xfId="5" applyNumberFormat="1" applyFont="1" applyBorder="1" applyAlignment="1">
      <alignment horizontal="left"/>
    </xf>
    <xf numFmtId="169" fontId="7" fillId="0" borderId="47" xfId="2" applyNumberFormat="1" applyFont="1" applyBorder="1"/>
    <xf numFmtId="49" fontId="7" fillId="0" borderId="4" xfId="2" applyNumberFormat="1" applyFont="1" applyBorder="1" applyAlignment="1">
      <alignment wrapText="1"/>
    </xf>
    <xf numFmtId="1" fontId="10" fillId="0" borderId="6" xfId="2" applyNumberFormat="1" applyFont="1" applyBorder="1"/>
    <xf numFmtId="1" fontId="10" fillId="0" borderId="4" xfId="2" applyNumberFormat="1" applyFont="1" applyBorder="1"/>
    <xf numFmtId="1" fontId="10" fillId="0" borderId="60" xfId="2" applyNumberFormat="1" applyFont="1" applyBorder="1"/>
    <xf numFmtId="1" fontId="10" fillId="0" borderId="46" xfId="2" applyNumberFormat="1" applyFont="1" applyBorder="1"/>
    <xf numFmtId="3" fontId="10" fillId="0" borderId="31" xfId="2" applyNumberFormat="1" applyFont="1" applyBorder="1" applyAlignment="1">
      <alignment horizontal="left" vertical="top" indent="3"/>
    </xf>
    <xf numFmtId="3" fontId="10" fillId="0" borderId="31" xfId="2" applyNumberFormat="1" applyFont="1" applyBorder="1" applyAlignment="1">
      <alignment horizontal="left" vertical="top" indent="1"/>
    </xf>
    <xf numFmtId="3" fontId="10" fillId="0" borderId="31" xfId="2" applyNumberFormat="1" applyFont="1" applyBorder="1" applyAlignment="1">
      <alignment horizontal="center" vertical="top"/>
    </xf>
    <xf numFmtId="3" fontId="10" fillId="0" borderId="19" xfId="2" applyNumberFormat="1" applyFont="1" applyBorder="1" applyAlignment="1">
      <alignment horizontal="center" vertical="top"/>
    </xf>
    <xf numFmtId="169" fontId="7" fillId="0" borderId="48" xfId="2" applyNumberFormat="1" applyFont="1" applyBorder="1"/>
    <xf numFmtId="0" fontId="1" fillId="0" borderId="3" xfId="7" applyFont="1" applyBorder="1" applyAlignment="1">
      <alignment horizontal="left" vertical="center" wrapText="1"/>
    </xf>
    <xf numFmtId="3" fontId="1" fillId="0" borderId="3" xfId="7" applyNumberFormat="1" applyFont="1" applyBorder="1" applyAlignment="1">
      <alignment horizontal="right" vertical="center"/>
    </xf>
    <xf numFmtId="0" fontId="39" fillId="0" borderId="1" xfId="0" applyFont="1" applyBorder="1" applyAlignment="1">
      <alignment vertical="center" wrapText="1"/>
    </xf>
    <xf numFmtId="0" fontId="2" fillId="0" borderId="1" xfId="7" applyFont="1" applyBorder="1" applyAlignment="1">
      <alignment vertical="center" wrapText="1"/>
    </xf>
    <xf numFmtId="0" fontId="2" fillId="0" borderId="1" xfId="0" applyFont="1" applyBorder="1" applyAlignment="1">
      <alignment vertical="center" wrapText="1"/>
    </xf>
    <xf numFmtId="0" fontId="3" fillId="0" borderId="14" xfId="7" applyFont="1" applyBorder="1" applyAlignment="1">
      <alignment horizontal="center" vertical="top" wrapText="1"/>
    </xf>
    <xf numFmtId="0" fontId="2" fillId="0" borderId="14" xfId="7" applyFont="1" applyBorder="1" applyAlignment="1">
      <alignment horizontal="justify" vertical="top" wrapText="1"/>
    </xf>
    <xf numFmtId="3" fontId="3" fillId="0" borderId="14" xfId="7" applyNumberFormat="1" applyFont="1" applyBorder="1" applyAlignment="1">
      <alignment horizontal="center" vertical="top" wrapText="1"/>
    </xf>
    <xf numFmtId="0" fontId="2" fillId="0" borderId="5" xfId="0" applyFont="1" applyBorder="1" applyAlignment="1">
      <alignment horizontal="left" wrapText="1"/>
    </xf>
    <xf numFmtId="0" fontId="2" fillId="0" borderId="5" xfId="0" applyFont="1" applyBorder="1" applyAlignment="1"/>
    <xf numFmtId="3" fontId="2" fillId="0" borderId="5" xfId="0" applyNumberFormat="1" applyFont="1" applyBorder="1" applyAlignment="1">
      <alignment horizontal="right"/>
    </xf>
    <xf numFmtId="0" fontId="2" fillId="0" borderId="5" xfId="0" applyFont="1" applyBorder="1" applyAlignment="1">
      <alignment horizontal="left"/>
    </xf>
    <xf numFmtId="0" fontId="3" fillId="0" borderId="14" xfId="7" applyFont="1" applyBorder="1" applyAlignment="1">
      <alignment horizontal="center"/>
    </xf>
    <xf numFmtId="0" fontId="2" fillId="0" borderId="14" xfId="7" applyFont="1" applyBorder="1" applyAlignment="1">
      <alignment horizontal="left"/>
    </xf>
    <xf numFmtId="3" fontId="3" fillId="0" borderId="14" xfId="7" applyNumberFormat="1" applyFont="1" applyBorder="1" applyAlignment="1">
      <alignment horizontal="center"/>
    </xf>
    <xf numFmtId="3" fontId="2" fillId="0" borderId="4" xfId="0" applyNumberFormat="1" applyFont="1" applyBorder="1" applyAlignment="1">
      <alignment horizontal="center"/>
    </xf>
    <xf numFmtId="3" fontId="2" fillId="0" borderId="4" xfId="0" applyNumberFormat="1" applyFont="1" applyBorder="1" applyAlignment="1">
      <alignment horizontal="left"/>
    </xf>
    <xf numFmtId="0" fontId="3" fillId="0" borderId="1" xfId="7" applyFont="1" applyBorder="1" applyAlignment="1">
      <alignment horizontal="left" vertical="center" wrapText="1"/>
    </xf>
    <xf numFmtId="0" fontId="36" fillId="0" borderId="1" xfId="7" applyFont="1" applyBorder="1" applyAlignment="1"/>
    <xf numFmtId="0" fontId="3" fillId="0" borderId="5" xfId="0" applyFont="1" applyBorder="1" applyAlignment="1">
      <alignment horizontal="left" wrapText="1"/>
    </xf>
    <xf numFmtId="0" fontId="2" fillId="0" borderId="5" xfId="0" applyFont="1" applyBorder="1" applyAlignment="1">
      <alignment wrapText="1"/>
    </xf>
    <xf numFmtId="0" fontId="3" fillId="0" borderId="14" xfId="7" applyFont="1" applyBorder="1" applyAlignment="1">
      <alignment horizontal="center" wrapText="1"/>
    </xf>
    <xf numFmtId="0" fontId="36" fillId="0" borderId="14" xfId="7" applyFont="1" applyBorder="1" applyAlignment="1"/>
    <xf numFmtId="0" fontId="2" fillId="0" borderId="3" xfId="0" applyFont="1" applyBorder="1" applyAlignment="1">
      <alignment horizontal="left" wrapText="1"/>
    </xf>
    <xf numFmtId="0" fontId="2" fillId="0" borderId="3" xfId="0" applyFont="1" applyBorder="1" applyAlignment="1"/>
    <xf numFmtId="3" fontId="2" fillId="0" borderId="3" xfId="0" applyNumberFormat="1" applyFont="1" applyBorder="1" applyAlignment="1">
      <alignment horizontal="right"/>
    </xf>
    <xf numFmtId="0" fontId="2" fillId="0" borderId="5" xfId="0" applyFont="1" applyBorder="1" applyAlignment="1">
      <alignment horizontal="left" vertical="center"/>
    </xf>
    <xf numFmtId="0" fontId="1" fillId="0" borderId="1" xfId="7" applyFont="1" applyBorder="1" applyAlignment="1">
      <alignment horizontal="left" vertical="center"/>
    </xf>
    <xf numFmtId="0" fontId="15" fillId="0" borderId="1" xfId="7" applyFont="1" applyBorder="1" applyAlignment="1">
      <alignment vertical="center"/>
    </xf>
    <xf numFmtId="0" fontId="15" fillId="0" borderId="1" xfId="7" applyFont="1" applyBorder="1" applyAlignment="1">
      <alignment vertical="center" wrapText="1"/>
    </xf>
    <xf numFmtId="49" fontId="15" fillId="0" borderId="1" xfId="7" applyNumberFormat="1" applyFont="1" applyBorder="1" applyAlignment="1">
      <alignment vertical="center" wrapText="1"/>
    </xf>
    <xf numFmtId="0" fontId="14" fillId="0" borderId="1" xfId="7" applyFont="1" applyBorder="1" applyAlignment="1">
      <alignment horizontal="left" vertical="center"/>
    </xf>
    <xf numFmtId="49" fontId="10" fillId="0" borderId="21" xfId="2" applyNumberFormat="1" applyFont="1" applyBorder="1" applyAlignment="1">
      <alignment horizontal="centerContinuous" vertical="center"/>
    </xf>
    <xf numFmtId="49" fontId="10" fillId="0" borderId="62" xfId="2" applyNumberFormat="1" applyFont="1" applyBorder="1" applyAlignment="1">
      <alignment horizontal="centerContinuous" vertical="center"/>
    </xf>
    <xf numFmtId="1" fontId="32" fillId="0" borderId="19" xfId="2" applyNumberFormat="1" applyFont="1" applyFill="1" applyBorder="1" applyAlignment="1">
      <alignment horizontal="center" vertical="center"/>
    </xf>
    <xf numFmtId="0" fontId="1" fillId="0" borderId="1" xfId="7" applyFont="1" applyBorder="1" applyAlignment="1">
      <alignment horizontal="center"/>
    </xf>
    <xf numFmtId="0" fontId="1" fillId="0" borderId="1" xfId="7" applyFont="1" applyBorder="1" applyAlignment="1">
      <alignment horizontal="center" wrapText="1"/>
    </xf>
    <xf numFmtId="0" fontId="1" fillId="0" borderId="40" xfId="7" applyFont="1" applyBorder="1" applyAlignment="1">
      <alignment vertical="center"/>
    </xf>
    <xf numFmtId="3" fontId="1" fillId="0" borderId="41" xfId="7" applyNumberFormat="1" applyFont="1" applyBorder="1" applyAlignment="1">
      <alignment vertical="center"/>
    </xf>
    <xf numFmtId="3" fontId="57" fillId="0" borderId="16" xfId="1" applyNumberFormat="1" applyFont="1" applyFill="1" applyBorder="1" applyAlignment="1">
      <alignment vertical="center" wrapText="1"/>
    </xf>
    <xf numFmtId="3" fontId="18" fillId="0" borderId="14" xfId="1" applyNumberFormat="1" applyFont="1" applyFill="1" applyBorder="1" applyAlignment="1">
      <alignment horizontal="center" vertical="center" wrapText="1"/>
    </xf>
    <xf numFmtId="3" fontId="18" fillId="0" borderId="43" xfId="1" applyNumberFormat="1" applyFont="1" applyFill="1" applyBorder="1" applyAlignment="1">
      <alignment horizontal="center" vertical="center" wrapText="1"/>
    </xf>
    <xf numFmtId="3" fontId="18" fillId="0" borderId="34" xfId="1" applyNumberFormat="1" applyFont="1" applyFill="1" applyBorder="1" applyAlignment="1">
      <alignment horizontal="center" vertical="center" wrapText="1"/>
    </xf>
    <xf numFmtId="3" fontId="19" fillId="0" borderId="63" xfId="1" applyNumberFormat="1" applyFont="1" applyFill="1" applyBorder="1" applyAlignment="1">
      <alignment vertical="center" wrapText="1"/>
    </xf>
    <xf numFmtId="3" fontId="41" fillId="0" borderId="24" xfId="1" applyNumberFormat="1" applyFont="1" applyFill="1" applyBorder="1" applyAlignment="1">
      <alignment vertical="center" wrapText="1"/>
    </xf>
    <xf numFmtId="3" fontId="41" fillId="0" borderId="19" xfId="1" applyNumberFormat="1" applyFont="1" applyFill="1" applyBorder="1" applyAlignment="1">
      <alignment vertical="center" wrapText="1"/>
    </xf>
    <xf numFmtId="3" fontId="41" fillId="0" borderId="48" xfId="1" applyNumberFormat="1" applyFont="1" applyFill="1" applyBorder="1" applyAlignment="1">
      <alignment vertical="center" wrapText="1"/>
    </xf>
    <xf numFmtId="0" fontId="1" fillId="0" borderId="0" xfId="7" applyFont="1" applyAlignment="1">
      <alignment horizontal="left" wrapText="1"/>
    </xf>
    <xf numFmtId="3" fontId="6" fillId="0" borderId="0" xfId="0" applyNumberFormat="1" applyFont="1" applyAlignment="1"/>
    <xf numFmtId="0" fontId="0" fillId="0" borderId="0" xfId="0" applyAlignment="1"/>
    <xf numFmtId="0" fontId="1" fillId="0" borderId="23" xfId="7" applyFont="1" applyBorder="1" applyAlignment="1">
      <alignment horizontal="center"/>
    </xf>
    <xf numFmtId="0" fontId="2" fillId="0" borderId="42" xfId="7" applyFont="1" applyBorder="1" applyAlignment="1">
      <alignment horizontal="center"/>
    </xf>
    <xf numFmtId="0" fontId="1" fillId="0" borderId="23" xfId="7" applyFont="1" applyBorder="1" applyAlignment="1">
      <alignment horizontal="center" wrapText="1"/>
    </xf>
    <xf numFmtId="0" fontId="1" fillId="0" borderId="42" xfId="7" applyFont="1" applyBorder="1" applyAlignment="1">
      <alignment horizontal="center"/>
    </xf>
    <xf numFmtId="1" fontId="25" fillId="0" borderId="8" xfId="2" applyNumberFormat="1" applyFont="1" applyBorder="1" applyAlignment="1">
      <alignment horizontal="center"/>
    </xf>
    <xf numFmtId="1" fontId="25" fillId="0" borderId="22" xfId="2" applyNumberFormat="1" applyFont="1" applyBorder="1" applyAlignment="1">
      <alignment horizontal="center"/>
    </xf>
    <xf numFmtId="0" fontId="10" fillId="0" borderId="2" xfId="7" applyFont="1" applyBorder="1" applyAlignment="1">
      <alignment horizontal="center" vertical="center" wrapText="1"/>
    </xf>
    <xf numFmtId="0" fontId="10" fillId="0" borderId="2" xfId="7" applyFont="1" applyBorder="1" applyAlignment="1">
      <alignment horizontal="center" vertical="center"/>
    </xf>
    <xf numFmtId="1" fontId="21" fillId="2" borderId="8" xfId="2" applyNumberFormat="1" applyFont="1" applyFill="1" applyBorder="1" applyAlignment="1">
      <alignment horizontal="center" vertical="center"/>
    </xf>
    <xf numFmtId="1" fontId="21" fillId="2" borderId="22" xfId="2" applyNumberFormat="1" applyFont="1" applyFill="1" applyBorder="1" applyAlignment="1">
      <alignment horizontal="center" vertical="center"/>
    </xf>
    <xf numFmtId="0" fontId="20" fillId="0" borderId="7" xfId="2" applyBorder="1" applyAlignment="1">
      <alignment horizontal="center" vertical="center"/>
    </xf>
    <xf numFmtId="1" fontId="21" fillId="2" borderId="1" xfId="2" applyNumberFormat="1" applyFont="1" applyFill="1" applyBorder="1" applyAlignment="1">
      <alignment horizontal="center" vertical="center"/>
    </xf>
    <xf numFmtId="0" fontId="20" fillId="2" borderId="22" xfId="2" applyFill="1" applyBorder="1" applyAlignment="1">
      <alignment horizontal="center" vertical="center"/>
    </xf>
    <xf numFmtId="3" fontId="18" fillId="0" borderId="28" xfId="1" applyNumberFormat="1" applyFont="1" applyFill="1" applyBorder="1" applyAlignment="1">
      <alignment horizontal="center" vertical="center" wrapText="1"/>
    </xf>
    <xf numFmtId="3" fontId="37" fillId="0" borderId="30" xfId="1" applyNumberFormat="1" applyFont="1" applyBorder="1" applyAlignment="1">
      <alignment horizontal="center" vertical="center" wrapText="1"/>
    </xf>
    <xf numFmtId="3" fontId="18" fillId="0" borderId="13" xfId="1" applyNumberFormat="1" applyFont="1" applyFill="1" applyBorder="1" applyAlignment="1">
      <alignment horizontal="center" vertical="center" wrapText="1"/>
    </xf>
    <xf numFmtId="3" fontId="37" fillId="0" borderId="14" xfId="1" applyNumberFormat="1" applyFont="1" applyFill="1" applyBorder="1" applyAlignment="1">
      <alignment horizontal="center" vertical="center" wrapText="1"/>
    </xf>
    <xf numFmtId="3" fontId="37" fillId="0" borderId="15" xfId="1" applyNumberFormat="1" applyFont="1" applyFill="1" applyBorder="1" applyAlignment="1">
      <alignment horizontal="center" vertical="center" wrapText="1"/>
    </xf>
    <xf numFmtId="3" fontId="18" fillId="3" borderId="32" xfId="1" applyNumberFormat="1" applyFont="1" applyFill="1" applyBorder="1" applyAlignment="1">
      <alignment horizontal="left" vertical="center" wrapText="1"/>
    </xf>
    <xf numFmtId="0" fontId="20" fillId="3" borderId="33" xfId="2" applyFill="1" applyBorder="1" applyAlignment="1">
      <alignment vertical="center" wrapText="1"/>
    </xf>
    <xf numFmtId="0" fontId="0" fillId="0" borderId="33" xfId="0" applyBorder="1" applyAlignment="1">
      <alignment vertical="center" wrapText="1"/>
    </xf>
    <xf numFmtId="0" fontId="0" fillId="0" borderId="34" xfId="0" applyBorder="1" applyAlignment="1">
      <alignment vertical="center" wrapText="1"/>
    </xf>
    <xf numFmtId="10" fontId="2" fillId="0" borderId="50" xfId="7" applyNumberFormat="1" applyFont="1" applyBorder="1" applyAlignment="1">
      <alignment horizontal="center" vertical="center" wrapText="1"/>
    </xf>
    <xf numFmtId="10" fontId="5" fillId="0" borderId="44" xfId="7" applyNumberFormat="1" applyBorder="1" applyAlignment="1">
      <alignment horizontal="center" vertical="center" wrapText="1"/>
    </xf>
    <xf numFmtId="0" fontId="1" fillId="0" borderId="0" xfId="7" applyFont="1" applyAlignment="1">
      <alignment horizontal="center" vertical="center" wrapText="1"/>
    </xf>
    <xf numFmtId="0" fontId="5" fillId="0" borderId="0" xfId="7" applyAlignment="1">
      <alignment horizontal="center" vertical="center" wrapText="1"/>
    </xf>
    <xf numFmtId="0" fontId="1" fillId="0" borderId="28" xfId="7" applyFont="1" applyBorder="1" applyAlignment="1">
      <alignment horizontal="center" vertical="center" wrapText="1"/>
    </xf>
    <xf numFmtId="0" fontId="1" fillId="0" borderId="30" xfId="7" applyFont="1" applyBorder="1" applyAlignment="1">
      <alignment horizontal="center" vertical="center" wrapText="1"/>
    </xf>
    <xf numFmtId="0" fontId="1" fillId="0" borderId="29" xfId="7" applyFont="1" applyBorder="1" applyAlignment="1">
      <alignment horizontal="center" vertical="center" wrapText="1"/>
    </xf>
    <xf numFmtId="0" fontId="1" fillId="0" borderId="49" xfId="7" applyFont="1" applyBorder="1" applyAlignment="1">
      <alignment horizontal="center" vertical="center" wrapText="1"/>
    </xf>
    <xf numFmtId="0" fontId="1" fillId="0" borderId="54" xfId="7" applyFont="1" applyBorder="1" applyAlignment="1">
      <alignment horizontal="center" vertical="center" wrapText="1"/>
    </xf>
    <xf numFmtId="0" fontId="43" fillId="0" borderId="45" xfId="7" applyFont="1" applyBorder="1" applyAlignment="1">
      <alignment horizontal="center" vertical="center" wrapText="1"/>
    </xf>
    <xf numFmtId="0" fontId="44" fillId="0" borderId="50" xfId="7" applyFont="1" applyBorder="1" applyAlignment="1">
      <alignment horizontal="center" vertical="center" wrapText="1"/>
    </xf>
    <xf numFmtId="0" fontId="43" fillId="0" borderId="44" xfId="7" applyFont="1" applyBorder="1" applyAlignment="1">
      <alignment horizontal="center" vertical="center" wrapText="1"/>
    </xf>
    <xf numFmtId="10" fontId="2" fillId="0" borderId="25" xfId="7" applyNumberFormat="1" applyFont="1" applyBorder="1" applyAlignment="1">
      <alignment horizontal="center" vertical="center" wrapText="1"/>
    </xf>
    <xf numFmtId="10" fontId="5" fillId="0" borderId="34" xfId="7" applyNumberFormat="1" applyBorder="1" applyAlignment="1">
      <alignment horizontal="center" vertical="center" wrapText="1"/>
    </xf>
    <xf numFmtId="10" fontId="2" fillId="0" borderId="6" xfId="7" applyNumberFormat="1" applyFont="1" applyBorder="1" applyAlignment="1">
      <alignment horizontal="center" vertical="center" wrapText="1"/>
    </xf>
    <xf numFmtId="10" fontId="5" fillId="0" borderId="46" xfId="7" applyNumberFormat="1" applyBorder="1" applyAlignment="1">
      <alignment horizontal="center" vertical="center" wrapText="1"/>
    </xf>
    <xf numFmtId="10" fontId="2" fillId="0" borderId="8" xfId="7" applyNumberFormat="1" applyFont="1" applyBorder="1" applyAlignment="1">
      <alignment horizontal="center" vertical="center" wrapText="1"/>
    </xf>
    <xf numFmtId="10" fontId="5" fillId="0" borderId="47" xfId="7" applyNumberFormat="1" applyBorder="1" applyAlignment="1">
      <alignment horizontal="center" vertical="center" wrapText="1"/>
    </xf>
    <xf numFmtId="10" fontId="2" fillId="0" borderId="31" xfId="7" applyNumberFormat="1" applyFont="1" applyBorder="1" applyAlignment="1">
      <alignment horizontal="center" vertical="center" wrapText="1"/>
    </xf>
    <xf numFmtId="10" fontId="5" fillId="0" borderId="48" xfId="7" applyNumberFormat="1" applyBorder="1" applyAlignment="1">
      <alignment horizontal="center" vertical="center" wrapText="1"/>
    </xf>
    <xf numFmtId="0" fontId="40" fillId="0" borderId="0" xfId="7" applyFont="1" applyAlignment="1">
      <alignment horizontal="left" vertical="center" wrapText="1"/>
    </xf>
    <xf numFmtId="0" fontId="45" fillId="0" borderId="0" xfId="7" applyFont="1" applyAlignment="1">
      <alignment vertical="center" wrapText="1"/>
    </xf>
    <xf numFmtId="10" fontId="2" fillId="0" borderId="4" xfId="7" applyNumberFormat="1" applyFont="1" applyBorder="1" applyAlignment="1">
      <alignment horizontal="center" vertical="center" wrapText="1"/>
    </xf>
    <xf numFmtId="10" fontId="5" fillId="0" borderId="27" xfId="7" applyNumberFormat="1" applyBorder="1" applyAlignment="1">
      <alignment horizontal="center" vertical="center" wrapText="1"/>
    </xf>
    <xf numFmtId="0" fontId="1" fillId="0" borderId="14" xfId="7" applyFont="1" applyBorder="1" applyAlignment="1">
      <alignment horizontal="center" vertical="center" wrapText="1"/>
    </xf>
    <xf numFmtId="0" fontId="43" fillId="0" borderId="15" xfId="7" applyFont="1" applyBorder="1" applyAlignment="1">
      <alignment horizontal="center" vertical="center" wrapText="1"/>
    </xf>
    <xf numFmtId="0" fontId="44" fillId="0" borderId="19" xfId="7" applyFont="1" applyBorder="1" applyAlignment="1">
      <alignment horizontal="center" vertical="center" wrapText="1"/>
    </xf>
    <xf numFmtId="0" fontId="43" fillId="0" borderId="20" xfId="7" applyFont="1" applyBorder="1" applyAlignment="1">
      <alignment horizontal="center" vertical="center" wrapText="1"/>
    </xf>
    <xf numFmtId="0" fontId="7" fillId="0" borderId="0" xfId="7" applyFont="1" applyAlignment="1">
      <alignment horizontal="left" vertical="center" wrapText="1"/>
    </xf>
    <xf numFmtId="0" fontId="5" fillId="0" borderId="0" xfId="7" applyFont="1" applyAlignment="1">
      <alignment vertical="center" wrapText="1"/>
    </xf>
    <xf numFmtId="10" fontId="2" fillId="0" borderId="19" xfId="7" applyNumberFormat="1" applyFont="1" applyBorder="1" applyAlignment="1">
      <alignment horizontal="center" vertical="center" wrapText="1"/>
    </xf>
    <xf numFmtId="10" fontId="5" fillId="0" borderId="20" xfId="7" applyNumberFormat="1" applyBorder="1" applyAlignment="1">
      <alignment horizontal="center" vertical="center" wrapText="1"/>
    </xf>
    <xf numFmtId="0" fontId="44" fillId="0" borderId="55" xfId="7" applyFont="1" applyBorder="1" applyAlignment="1">
      <alignment horizontal="center" vertical="center" wrapText="1"/>
    </xf>
    <xf numFmtId="0" fontId="43" fillId="0" borderId="56" xfId="7" applyFont="1" applyBorder="1" applyAlignment="1">
      <alignment horizontal="center" vertical="center" wrapText="1"/>
    </xf>
    <xf numFmtId="0" fontId="45" fillId="0" borderId="0" xfId="7" applyFont="1" applyAlignment="1">
      <alignment horizontal="left" vertical="center" wrapText="1"/>
    </xf>
    <xf numFmtId="10" fontId="2" fillId="0" borderId="3" xfId="7" applyNumberFormat="1" applyFont="1" applyBorder="1" applyAlignment="1">
      <alignment horizontal="center" vertical="center" wrapText="1"/>
    </xf>
    <xf numFmtId="10" fontId="5" fillId="0" borderId="58" xfId="7" applyNumberFormat="1" applyBorder="1" applyAlignment="1">
      <alignment horizontal="center" vertical="center" wrapText="1"/>
    </xf>
    <xf numFmtId="10" fontId="2" fillId="0" borderId="1" xfId="7" applyNumberFormat="1" applyFont="1" applyBorder="1" applyAlignment="1">
      <alignment horizontal="center" vertical="center" wrapText="1"/>
    </xf>
    <xf numFmtId="10" fontId="5" fillId="0" borderId="17" xfId="7" applyNumberFormat="1" applyBorder="1" applyAlignment="1">
      <alignment horizontal="center" vertical="center" wrapText="1"/>
    </xf>
    <xf numFmtId="10" fontId="2" fillId="0" borderId="5" xfId="7" applyNumberFormat="1" applyFont="1" applyBorder="1" applyAlignment="1">
      <alignment horizontal="center" vertical="center" wrapText="1"/>
    </xf>
    <xf numFmtId="10" fontId="5" fillId="0" borderId="59" xfId="7" applyNumberFormat="1" applyBorder="1" applyAlignment="1">
      <alignment horizontal="center" vertical="center" wrapText="1"/>
    </xf>
    <xf numFmtId="10" fontId="2" fillId="0" borderId="14" xfId="7" applyNumberFormat="1" applyFont="1" applyBorder="1" applyAlignment="1">
      <alignment horizontal="center" vertical="center" wrapText="1"/>
    </xf>
    <xf numFmtId="10" fontId="5" fillId="0" borderId="15" xfId="7" applyNumberFormat="1" applyBorder="1" applyAlignment="1">
      <alignment horizontal="center" vertical="center" wrapText="1"/>
    </xf>
    <xf numFmtId="0" fontId="44" fillId="0" borderId="3" xfId="7" applyFont="1" applyBorder="1" applyAlignment="1">
      <alignment horizontal="center" vertical="center" wrapText="1"/>
    </xf>
    <xf numFmtId="0" fontId="43" fillId="0" borderId="58" xfId="7" applyFont="1" applyBorder="1" applyAlignment="1">
      <alignment horizontal="center" vertical="center" wrapText="1"/>
    </xf>
  </cellXfs>
  <cellStyles count="13">
    <cellStyle name="Ezres 2" xfId="5"/>
    <cellStyle name="Ezres 2 2" xfId="8"/>
    <cellStyle name="Ezres 2 2 2" xfId="10"/>
    <cellStyle name="Ezres 2 2 3" xfId="11"/>
    <cellStyle name="Ezres 2 3" xfId="12"/>
    <cellStyle name="Ezres 3" xfId="6"/>
    <cellStyle name="Ezres 3 2" xfId="9"/>
    <cellStyle name="Normál" xfId="0" builtinId="0"/>
    <cellStyle name="Normál 2" xfId="2"/>
    <cellStyle name="Normál 2 2" xfId="7"/>
    <cellStyle name="Normál 3" xfId="1"/>
    <cellStyle name="Normál 4" xfId="3"/>
    <cellStyle name="Normál 5" xfId="4"/>
  </cellStyles>
  <dxfs count="8">
    <dxf>
      <numFmt numFmtId="3" formatCode="#,##0"/>
      <border diagonalUp="0" diagonalDown="0">
        <left/>
        <right/>
        <top style="thick">
          <color auto="1"/>
        </top>
        <bottom style="thick">
          <color auto="1"/>
        </bottom>
        <vertical style="thin">
          <color indexed="64"/>
        </vertical>
        <horizontal style="thin">
          <color indexed="64"/>
        </horizontal>
      </border>
    </dxf>
    <dxf>
      <alignment vertical="bottom" textRotation="0" wrapText="1" justifyLastLine="0" shrinkToFit="0" mergeCell="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right" textRotation="0" indent="0" relativeIndent="255" justifyLastLine="0" shrinkToFit="0" readingOrder="0"/>
      <border diagonalUp="0" diagonalDown="0" outline="0">
        <left style="thin">
          <color indexed="64"/>
        </left>
        <right style="thin">
          <color indexed="64"/>
        </right>
        <top style="thin">
          <color indexed="64"/>
        </top>
        <bottom style="thin">
          <color indexed="64"/>
        </bottom>
      </border>
    </dxf>
    <dxf>
      <alignment vertical="bottom" textRotation="0" wrapText="1" justifyLastLine="0" shrinkToFit="0" mergeCell="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vertical/>
        <horizontal/>
      </border>
    </dxf>
    <dxf>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2" name="Táblázat2" displayName="Táblázat2" ref="A4:E7" headerRowCount="0" totalsRowShown="0" headerRowDxfId="7" tableBorderDxfId="6" totalsRowBorderDxfId="5">
  <tableColumns count="5">
    <tableColumn id="1" name="Oszlop1" dataDxfId="4"/>
    <tableColumn id="2" name="Oszlop2" dataDxfId="3"/>
    <tableColumn id="3" name="Oszlop3" dataDxfId="2"/>
    <tableColumn id="4" name="Oszlop4" dataDxfId="1"/>
    <tableColumn id="5" name="Oszlop5" dataDxfId="0"/>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7"/>
  <sheetViews>
    <sheetView tabSelected="1" view="pageLayout" workbookViewId="0">
      <selection activeCell="B5" sqref="B5"/>
    </sheetView>
  </sheetViews>
  <sheetFormatPr defaultRowHeight="13.2"/>
  <cols>
    <col min="1" max="1" width="4.77734375" customWidth="1"/>
    <col min="2" max="2" width="31.5546875" style="4" customWidth="1"/>
    <col min="3" max="3" width="9.88671875" style="152" customWidth="1"/>
    <col min="4" max="4" width="27.21875" style="4" customWidth="1"/>
    <col min="5" max="5" width="13.5546875" style="3" customWidth="1"/>
    <col min="6" max="6" width="1.88671875" customWidth="1"/>
  </cols>
  <sheetData>
    <row r="1" spans="1:5" ht="30" customHeight="1">
      <c r="B1" s="674" t="s">
        <v>25</v>
      </c>
      <c r="C1" s="675"/>
      <c r="D1" s="675"/>
    </row>
    <row r="2" spans="1:5" ht="41.4" customHeight="1">
      <c r="A2" s="5" t="s">
        <v>103</v>
      </c>
      <c r="B2" s="6"/>
      <c r="C2" s="150"/>
      <c r="D2" s="6"/>
    </row>
    <row r="3" spans="1:5" ht="32.4" customHeight="1" thickBot="1">
      <c r="A3" s="8"/>
      <c r="B3" s="9"/>
      <c r="C3" s="151"/>
      <c r="D3" s="9"/>
      <c r="E3" s="10" t="s">
        <v>495</v>
      </c>
    </row>
    <row r="4" spans="1:5" s="7" customFormat="1" ht="26.4" customHeight="1" thickTop="1" thickBot="1">
      <c r="A4" s="305"/>
      <c r="B4" s="306" t="s">
        <v>1</v>
      </c>
      <c r="C4" s="307" t="s">
        <v>2</v>
      </c>
      <c r="D4" s="306" t="s">
        <v>3</v>
      </c>
      <c r="E4" s="308" t="s">
        <v>2</v>
      </c>
    </row>
    <row r="5" spans="1:5" ht="298.8" customHeight="1">
      <c r="A5" s="302" t="s">
        <v>102</v>
      </c>
      <c r="B5" s="429" t="s">
        <v>545</v>
      </c>
      <c r="C5" s="303" t="s">
        <v>306</v>
      </c>
      <c r="D5" s="430" t="s">
        <v>307</v>
      </c>
      <c r="E5" s="304" t="s">
        <v>494</v>
      </c>
    </row>
    <row r="6" spans="1:5" ht="70.8" customHeight="1" thickBot="1">
      <c r="A6" s="11" t="s">
        <v>305</v>
      </c>
      <c r="B6" s="428" t="s">
        <v>491</v>
      </c>
      <c r="C6" s="309" t="s">
        <v>492</v>
      </c>
      <c r="D6" s="310" t="s">
        <v>505</v>
      </c>
      <c r="E6" s="309" t="s">
        <v>492</v>
      </c>
    </row>
    <row r="7" spans="1:5" ht="44.4" customHeight="1" thickBot="1">
      <c r="A7" s="153"/>
      <c r="B7" s="311" t="s">
        <v>8</v>
      </c>
      <c r="C7" s="312" t="s">
        <v>493</v>
      </c>
      <c r="D7" s="313"/>
      <c r="E7" s="312" t="s">
        <v>493</v>
      </c>
    </row>
  </sheetData>
  <mergeCells count="1">
    <mergeCell ref="B1:D1"/>
  </mergeCells>
  <pageMargins left="0.83333333333333337" right="0.7" top="0.95" bottom="0.75" header="0.52083333333333337" footer="0.3"/>
  <pageSetup paperSize="9" orientation="portrait" r:id="rId1"/>
  <headerFooter>
    <oddHeader>&amp;R&amp;7
A Pü/22-2/2024. sz. előterjesztés 1. melléklete 
a 2/2024. (II.1.) önkormányzati rendelet 7.2 melléklete</oddHeader>
  </headerFooter>
  <tableParts count="1">
    <tablePart r:id="rId2"/>
  </tableParts>
</worksheet>
</file>

<file path=xl/worksheets/sheet10.xml><?xml version="1.0" encoding="utf-8"?>
<worksheet xmlns="http://schemas.openxmlformats.org/spreadsheetml/2006/main" xmlns:r="http://schemas.openxmlformats.org/officeDocument/2006/relationships">
  <dimension ref="A1:O37"/>
  <sheetViews>
    <sheetView view="pageLayout" topLeftCell="A22" zoomScale="77" zoomScaleSheetLayoutView="100" zoomScalePageLayoutView="77" workbookViewId="0">
      <selection activeCell="E29" sqref="E29"/>
    </sheetView>
  </sheetViews>
  <sheetFormatPr defaultColWidth="11.44140625" defaultRowHeight="15.6"/>
  <cols>
    <col min="1" max="1" width="13.88671875" style="238" customWidth="1"/>
    <col min="2" max="2" width="8.88671875" style="238" customWidth="1"/>
    <col min="3" max="3" width="9.5546875" style="238" customWidth="1"/>
    <col min="4" max="4" width="10" style="238" customWidth="1"/>
    <col min="5" max="5" width="8.33203125" style="238" customWidth="1"/>
    <col min="6" max="6" width="9.33203125" style="238" customWidth="1"/>
    <col min="7" max="7" width="9.109375" style="238" customWidth="1"/>
    <col min="8" max="8" width="9.44140625" style="238" customWidth="1"/>
    <col min="9" max="9" width="9.6640625" style="238" customWidth="1"/>
    <col min="10" max="10" width="9.5546875" style="238" customWidth="1"/>
    <col min="11" max="11" width="10.21875" style="238" customWidth="1"/>
    <col min="12" max="12" width="10.109375" style="238" customWidth="1"/>
    <col min="13" max="13" width="10" style="238" customWidth="1"/>
    <col min="14" max="14" width="11.21875" style="238" customWidth="1"/>
    <col min="15" max="15" width="11.77734375" style="238" customWidth="1"/>
    <col min="16" max="16384" width="11.44140625" style="238"/>
  </cols>
  <sheetData>
    <row r="1" spans="1:15" s="210" customFormat="1" ht="33" customHeight="1">
      <c r="A1" s="689" t="s">
        <v>0</v>
      </c>
      <c r="B1" s="209" t="s">
        <v>36</v>
      </c>
      <c r="C1" s="209" t="s">
        <v>205</v>
      </c>
      <c r="D1" s="209" t="s">
        <v>180</v>
      </c>
      <c r="E1" s="666" t="s">
        <v>206</v>
      </c>
      <c r="F1" s="667" t="s">
        <v>207</v>
      </c>
      <c r="G1" s="667" t="s">
        <v>208</v>
      </c>
      <c r="H1" s="667" t="s">
        <v>209</v>
      </c>
      <c r="I1" s="666" t="s">
        <v>210</v>
      </c>
      <c r="J1" s="668" t="s">
        <v>302</v>
      </c>
      <c r="K1" s="691" t="s">
        <v>303</v>
      </c>
      <c r="L1" s="692"/>
      <c r="M1" s="692"/>
      <c r="N1" s="692"/>
      <c r="O1" s="693"/>
    </row>
    <row r="2" spans="1:15" s="210" customFormat="1" ht="48.75" customHeight="1" thickBot="1">
      <c r="A2" s="690"/>
      <c r="B2" s="211" t="s">
        <v>211</v>
      </c>
      <c r="C2" s="211" t="s">
        <v>211</v>
      </c>
      <c r="D2" s="211" t="s">
        <v>211</v>
      </c>
      <c r="E2" s="211" t="s">
        <v>211</v>
      </c>
      <c r="F2" s="211" t="s">
        <v>211</v>
      </c>
      <c r="G2" s="211" t="s">
        <v>211</v>
      </c>
      <c r="H2" s="211" t="s">
        <v>211</v>
      </c>
      <c r="I2" s="213" t="s">
        <v>211</v>
      </c>
      <c r="J2" s="420" t="s">
        <v>211</v>
      </c>
      <c r="K2" s="212" t="s">
        <v>212</v>
      </c>
      <c r="L2" s="213" t="s">
        <v>213</v>
      </c>
      <c r="M2" s="213" t="s">
        <v>214</v>
      </c>
      <c r="N2" s="213" t="s">
        <v>215</v>
      </c>
      <c r="O2" s="214" t="s">
        <v>216</v>
      </c>
    </row>
    <row r="3" spans="1:15" s="215" customFormat="1" ht="38.25" customHeight="1">
      <c r="A3" s="694" t="s">
        <v>35</v>
      </c>
      <c r="B3" s="695"/>
      <c r="C3" s="695"/>
      <c r="D3" s="695"/>
      <c r="E3" s="696"/>
      <c r="F3" s="696"/>
      <c r="G3" s="696"/>
      <c r="H3" s="696"/>
      <c r="I3" s="696"/>
      <c r="J3" s="696"/>
      <c r="K3" s="696"/>
      <c r="L3" s="696"/>
      <c r="M3" s="696"/>
      <c r="N3" s="696"/>
      <c r="O3" s="697"/>
    </row>
    <row r="4" spans="1:15" s="221" customFormat="1" ht="36.6" customHeight="1">
      <c r="A4" s="216" t="s">
        <v>9</v>
      </c>
      <c r="B4" s="217">
        <v>11194</v>
      </c>
      <c r="C4" s="217">
        <v>10540</v>
      </c>
      <c r="D4" s="421">
        <v>9248</v>
      </c>
      <c r="E4" s="422">
        <v>14191</v>
      </c>
      <c r="F4" s="422">
        <v>16538</v>
      </c>
      <c r="G4" s="422">
        <v>15854</v>
      </c>
      <c r="H4" s="422">
        <v>11103</v>
      </c>
      <c r="I4" s="423">
        <v>8726</v>
      </c>
      <c r="J4" s="424">
        <v>7547</v>
      </c>
      <c r="K4" s="218">
        <v>900336</v>
      </c>
      <c r="L4" s="219">
        <v>0</v>
      </c>
      <c r="M4" s="219">
        <v>0</v>
      </c>
      <c r="N4" s="219">
        <v>2035031</v>
      </c>
      <c r="O4" s="220">
        <f>SUM(K4:N4)</f>
        <v>2935367</v>
      </c>
    </row>
    <row r="5" spans="1:15" s="221" customFormat="1" ht="18.600000000000001" customHeight="1">
      <c r="A5" s="216" t="s">
        <v>181</v>
      </c>
      <c r="B5" s="217">
        <v>4074</v>
      </c>
      <c r="C5" s="217">
        <v>5151</v>
      </c>
      <c r="D5" s="421">
        <v>4250</v>
      </c>
      <c r="E5" s="422">
        <v>5823</v>
      </c>
      <c r="F5" s="422">
        <v>10261</v>
      </c>
      <c r="G5" s="422">
        <v>870</v>
      </c>
      <c r="H5" s="422">
        <v>105</v>
      </c>
      <c r="I5" s="423">
        <v>2716</v>
      </c>
      <c r="J5" s="424"/>
      <c r="K5" s="218">
        <v>418409</v>
      </c>
      <c r="L5" s="219">
        <v>0</v>
      </c>
      <c r="M5" s="219">
        <v>0</v>
      </c>
      <c r="N5" s="219">
        <v>0</v>
      </c>
      <c r="O5" s="220">
        <f t="shared" ref="O5:O18" si="0">SUM(K5:N5)</f>
        <v>418409</v>
      </c>
    </row>
    <row r="6" spans="1:15" s="221" customFormat="1" ht="20.25" customHeight="1">
      <c r="A6" s="216" t="s">
        <v>217</v>
      </c>
      <c r="B6" s="217"/>
      <c r="C6" s="217">
        <v>45</v>
      </c>
      <c r="D6" s="421"/>
      <c r="E6" s="422">
        <v>19</v>
      </c>
      <c r="F6" s="422"/>
      <c r="G6" s="422"/>
      <c r="H6" s="422">
        <v>28</v>
      </c>
      <c r="I6" s="423">
        <v>172</v>
      </c>
      <c r="J6" s="424"/>
      <c r="K6" s="218">
        <v>0</v>
      </c>
      <c r="L6" s="219">
        <v>0</v>
      </c>
      <c r="M6" s="219">
        <v>0</v>
      </c>
      <c r="N6" s="219">
        <v>0</v>
      </c>
      <c r="O6" s="220">
        <f t="shared" si="0"/>
        <v>0</v>
      </c>
    </row>
    <row r="7" spans="1:15" s="221" customFormat="1" ht="32.25" customHeight="1">
      <c r="A7" s="216" t="s">
        <v>32</v>
      </c>
      <c r="B7" s="217">
        <v>105</v>
      </c>
      <c r="C7" s="217">
        <v>51</v>
      </c>
      <c r="D7" s="421">
        <v>110</v>
      </c>
      <c r="E7" s="422">
        <v>23</v>
      </c>
      <c r="F7" s="422">
        <v>92</v>
      </c>
      <c r="G7" s="422">
        <v>121</v>
      </c>
      <c r="H7" s="422">
        <v>160</v>
      </c>
      <c r="I7" s="423">
        <v>480</v>
      </c>
      <c r="J7" s="424"/>
      <c r="K7" s="218">
        <v>102028</v>
      </c>
      <c r="L7" s="219">
        <v>0</v>
      </c>
      <c r="M7" s="219">
        <v>0</v>
      </c>
      <c r="N7" s="219">
        <v>0</v>
      </c>
      <c r="O7" s="220">
        <f t="shared" si="0"/>
        <v>102028</v>
      </c>
    </row>
    <row r="8" spans="1:15" s="221" customFormat="1" ht="34.5" customHeight="1">
      <c r="A8" s="216" t="s">
        <v>334</v>
      </c>
      <c r="B8" s="217">
        <v>23</v>
      </c>
      <c r="C8" s="217">
        <v>3</v>
      </c>
      <c r="D8" s="421">
        <v>66</v>
      </c>
      <c r="E8" s="422">
        <v>7</v>
      </c>
      <c r="F8" s="422">
        <v>49</v>
      </c>
      <c r="G8" s="422">
        <v>0</v>
      </c>
      <c r="H8" s="422">
        <v>134</v>
      </c>
      <c r="I8" s="423">
        <v>0</v>
      </c>
      <c r="J8" s="424"/>
      <c r="K8" s="218">
        <v>1905</v>
      </c>
      <c r="L8" s="219">
        <v>0</v>
      </c>
      <c r="M8" s="219">
        <v>0</v>
      </c>
      <c r="N8" s="219">
        <v>0</v>
      </c>
      <c r="O8" s="220">
        <f t="shared" si="0"/>
        <v>1905</v>
      </c>
    </row>
    <row r="9" spans="1:15" s="221" customFormat="1" ht="30" customHeight="1">
      <c r="A9" s="216" t="s">
        <v>31</v>
      </c>
      <c r="B9" s="217">
        <v>0</v>
      </c>
      <c r="C9" s="217"/>
      <c r="D9" s="421"/>
      <c r="E9" s="422">
        <v>64</v>
      </c>
      <c r="F9" s="422"/>
      <c r="G9" s="422">
        <v>0</v>
      </c>
      <c r="H9" s="422">
        <v>0</v>
      </c>
      <c r="I9" s="423">
        <v>0</v>
      </c>
      <c r="J9" s="424"/>
      <c r="K9" s="218">
        <v>0</v>
      </c>
      <c r="L9" s="219">
        <v>0</v>
      </c>
      <c r="M9" s="219">
        <v>0</v>
      </c>
      <c r="N9" s="219">
        <v>0</v>
      </c>
      <c r="O9" s="220">
        <f t="shared" si="0"/>
        <v>0</v>
      </c>
    </row>
    <row r="10" spans="1:15" s="221" customFormat="1" ht="53.25" customHeight="1">
      <c r="A10" s="216" t="s">
        <v>541</v>
      </c>
      <c r="B10" s="217">
        <v>0</v>
      </c>
      <c r="C10" s="217">
        <v>2706</v>
      </c>
      <c r="D10" s="421">
        <v>5344</v>
      </c>
      <c r="E10" s="422">
        <v>918</v>
      </c>
      <c r="F10" s="422">
        <v>2397</v>
      </c>
      <c r="G10" s="422">
        <v>1224</v>
      </c>
      <c r="H10" s="422">
        <v>147</v>
      </c>
      <c r="I10" s="423">
        <v>10583</v>
      </c>
      <c r="J10" s="424"/>
      <c r="K10" s="218">
        <v>0</v>
      </c>
      <c r="L10" s="219">
        <v>0</v>
      </c>
      <c r="M10" s="219">
        <v>0</v>
      </c>
      <c r="N10" s="219">
        <v>0</v>
      </c>
      <c r="O10" s="220">
        <f t="shared" si="0"/>
        <v>0</v>
      </c>
    </row>
    <row r="11" spans="1:15" s="221" customFormat="1" ht="41.25" customHeight="1">
      <c r="A11" s="216" t="s">
        <v>26</v>
      </c>
      <c r="B11" s="217"/>
      <c r="C11" s="217"/>
      <c r="D11" s="421"/>
      <c r="E11" s="422">
        <v>0</v>
      </c>
      <c r="F11" s="422"/>
      <c r="G11" s="422"/>
      <c r="H11" s="422"/>
      <c r="I11" s="423">
        <v>0</v>
      </c>
      <c r="J11" s="424">
        <v>236</v>
      </c>
      <c r="K11" s="218">
        <v>0</v>
      </c>
      <c r="L11" s="219">
        <v>0</v>
      </c>
      <c r="M11" s="219">
        <v>0</v>
      </c>
      <c r="N11" s="219">
        <v>0</v>
      </c>
      <c r="O11" s="220">
        <f t="shared" si="0"/>
        <v>0</v>
      </c>
    </row>
    <row r="12" spans="1:15" s="221" customFormat="1" ht="27" customHeight="1">
      <c r="A12" s="216" t="s">
        <v>34</v>
      </c>
      <c r="B12" s="217"/>
      <c r="C12" s="217"/>
      <c r="D12" s="421">
        <v>2772</v>
      </c>
      <c r="E12" s="422">
        <v>789</v>
      </c>
      <c r="F12" s="422"/>
      <c r="G12" s="422">
        <v>190</v>
      </c>
      <c r="H12" s="422"/>
      <c r="I12" s="423">
        <v>0</v>
      </c>
      <c r="J12" s="424">
        <v>0</v>
      </c>
      <c r="K12" s="218">
        <v>0</v>
      </c>
      <c r="L12" s="219">
        <v>0</v>
      </c>
      <c r="M12" s="219">
        <v>0</v>
      </c>
      <c r="N12" s="219">
        <v>0</v>
      </c>
      <c r="O12" s="220">
        <f t="shared" si="0"/>
        <v>0</v>
      </c>
    </row>
    <row r="13" spans="1:15" s="221" customFormat="1" ht="48" customHeight="1">
      <c r="A13" s="216" t="s">
        <v>543</v>
      </c>
      <c r="B13" s="217"/>
      <c r="C13" s="217"/>
      <c r="D13" s="421"/>
      <c r="E13" s="422">
        <v>0</v>
      </c>
      <c r="F13" s="422"/>
      <c r="G13" s="422"/>
      <c r="H13" s="422"/>
      <c r="I13" s="423">
        <v>0</v>
      </c>
      <c r="J13" s="424">
        <v>0</v>
      </c>
      <c r="K13" s="218">
        <v>0</v>
      </c>
      <c r="L13" s="219">
        <v>0</v>
      </c>
      <c r="M13" s="219">
        <v>0</v>
      </c>
      <c r="N13" s="219">
        <v>0</v>
      </c>
      <c r="O13" s="220">
        <f t="shared" si="0"/>
        <v>0</v>
      </c>
    </row>
    <row r="14" spans="1:15" s="221" customFormat="1" ht="33.6" customHeight="1">
      <c r="A14" s="216" t="s">
        <v>218</v>
      </c>
      <c r="B14" s="217">
        <v>7064</v>
      </c>
      <c r="C14" s="217">
        <v>4056</v>
      </c>
      <c r="D14" s="421">
        <v>2772</v>
      </c>
      <c r="E14" s="422">
        <v>789</v>
      </c>
      <c r="F14" s="422"/>
      <c r="G14" s="422">
        <v>13</v>
      </c>
      <c r="H14" s="422">
        <v>236</v>
      </c>
      <c r="I14" s="423">
        <v>0</v>
      </c>
      <c r="J14" s="424">
        <v>0</v>
      </c>
      <c r="K14" s="218">
        <v>0</v>
      </c>
      <c r="L14" s="219">
        <v>0</v>
      </c>
      <c r="M14" s="219">
        <v>0</v>
      </c>
      <c r="N14" s="219">
        <v>0</v>
      </c>
      <c r="O14" s="220">
        <f t="shared" si="0"/>
        <v>0</v>
      </c>
    </row>
    <row r="15" spans="1:15" s="221" customFormat="1" ht="24" customHeight="1">
      <c r="A15" s="665" t="s">
        <v>219</v>
      </c>
      <c r="B15" s="217">
        <v>69527</v>
      </c>
      <c r="C15" s="217">
        <v>57391</v>
      </c>
      <c r="D15" s="421">
        <v>85335</v>
      </c>
      <c r="E15" s="422">
        <v>65738</v>
      </c>
      <c r="F15" s="422">
        <v>25553</v>
      </c>
      <c r="G15" s="422">
        <v>20898</v>
      </c>
      <c r="H15" s="422">
        <v>30843</v>
      </c>
      <c r="I15" s="423">
        <v>437</v>
      </c>
      <c r="J15" s="424">
        <v>424</v>
      </c>
      <c r="K15" s="218">
        <v>0</v>
      </c>
      <c r="L15" s="218">
        <v>224989</v>
      </c>
      <c r="M15" s="219">
        <v>0</v>
      </c>
      <c r="N15" s="219">
        <v>329300</v>
      </c>
      <c r="O15" s="220">
        <f t="shared" si="0"/>
        <v>554289</v>
      </c>
    </row>
    <row r="16" spans="1:15" s="221" customFormat="1" ht="48" customHeight="1">
      <c r="A16" s="216" t="s">
        <v>220</v>
      </c>
      <c r="B16" s="217"/>
      <c r="C16" s="217"/>
      <c r="D16" s="421">
        <v>5607</v>
      </c>
      <c r="E16" s="422">
        <v>0</v>
      </c>
      <c r="F16" s="422">
        <v>2254</v>
      </c>
      <c r="G16" s="422"/>
      <c r="H16" s="422">
        <v>0</v>
      </c>
      <c r="I16" s="423">
        <v>2916</v>
      </c>
      <c r="J16" s="424"/>
      <c r="K16" s="218">
        <v>0</v>
      </c>
      <c r="L16" s="219">
        <v>0</v>
      </c>
      <c r="M16" s="219">
        <v>0</v>
      </c>
      <c r="N16" s="219">
        <v>0</v>
      </c>
      <c r="O16" s="220">
        <f t="shared" si="0"/>
        <v>0</v>
      </c>
    </row>
    <row r="17" spans="1:15" s="221" customFormat="1" ht="48" customHeight="1">
      <c r="A17" s="222" t="s">
        <v>542</v>
      </c>
      <c r="B17" s="217">
        <v>32</v>
      </c>
      <c r="C17" s="217"/>
      <c r="D17" s="421"/>
      <c r="E17" s="422">
        <v>0</v>
      </c>
      <c r="F17" s="422"/>
      <c r="G17" s="422"/>
      <c r="H17" s="422">
        <v>0</v>
      </c>
      <c r="I17" s="423">
        <v>0</v>
      </c>
      <c r="J17" s="424">
        <v>0</v>
      </c>
      <c r="K17" s="223"/>
      <c r="L17" s="224"/>
      <c r="M17" s="224"/>
      <c r="N17" s="224"/>
      <c r="O17" s="220">
        <f t="shared" si="0"/>
        <v>0</v>
      </c>
    </row>
    <row r="18" spans="1:15" s="221" customFormat="1" ht="42.75" customHeight="1">
      <c r="A18" s="222" t="s">
        <v>29</v>
      </c>
      <c r="B18" s="217"/>
      <c r="C18" s="217"/>
      <c r="D18" s="421"/>
      <c r="E18" s="422">
        <v>0</v>
      </c>
      <c r="F18" s="422"/>
      <c r="G18" s="422"/>
      <c r="H18" s="422">
        <v>10</v>
      </c>
      <c r="I18" s="423">
        <v>10</v>
      </c>
      <c r="J18" s="424"/>
      <c r="K18" s="223">
        <v>0</v>
      </c>
      <c r="L18" s="224">
        <v>0</v>
      </c>
      <c r="M18" s="224">
        <v>0</v>
      </c>
      <c r="N18" s="224">
        <v>0</v>
      </c>
      <c r="O18" s="220">
        <f t="shared" si="0"/>
        <v>0</v>
      </c>
    </row>
    <row r="19" spans="1:15" s="221" customFormat="1" ht="23.4" customHeight="1" thickBot="1">
      <c r="A19" s="225" t="s">
        <v>28</v>
      </c>
      <c r="B19" s="226">
        <f t="shared" ref="B19:M19" si="1">SUM(B4:B18)</f>
        <v>92019</v>
      </c>
      <c r="C19" s="226">
        <f t="shared" si="1"/>
        <v>79943</v>
      </c>
      <c r="D19" s="229">
        <f t="shared" si="1"/>
        <v>115504</v>
      </c>
      <c r="E19" s="425">
        <f t="shared" si="1"/>
        <v>88361</v>
      </c>
      <c r="F19" s="426">
        <f t="shared" si="1"/>
        <v>57144</v>
      </c>
      <c r="G19" s="228">
        <f t="shared" si="1"/>
        <v>39170</v>
      </c>
      <c r="H19" s="425">
        <f t="shared" si="1"/>
        <v>42766</v>
      </c>
      <c r="I19" s="229">
        <f>SUM(I4:I18)</f>
        <v>26040</v>
      </c>
      <c r="J19" s="425">
        <f>SUM(J4:J18)</f>
        <v>8207</v>
      </c>
      <c r="K19" s="228">
        <f t="shared" si="1"/>
        <v>1422678</v>
      </c>
      <c r="L19" s="229">
        <f t="shared" si="1"/>
        <v>224989</v>
      </c>
      <c r="M19" s="229">
        <f t="shared" si="1"/>
        <v>0</v>
      </c>
      <c r="N19" s="229">
        <f>SUM(N4:N18)</f>
        <v>2364331</v>
      </c>
      <c r="O19" s="227">
        <f>SUM(O4:O18)</f>
        <v>4011998</v>
      </c>
    </row>
    <row r="20" spans="1:15" s="221" customFormat="1" ht="12" customHeight="1" thickBot="1">
      <c r="B20" s="230"/>
      <c r="C20" s="230"/>
      <c r="D20" s="230"/>
      <c r="E20" s="230"/>
      <c r="F20" s="230"/>
      <c r="G20" s="230"/>
      <c r="H20" s="230"/>
      <c r="I20" s="230"/>
      <c r="J20" s="230"/>
      <c r="K20" s="230"/>
      <c r="L20" s="230"/>
      <c r="M20" s="230"/>
      <c r="N20" s="230"/>
      <c r="O20" s="669"/>
    </row>
    <row r="21" spans="1:15" s="215" customFormat="1" ht="46.5" customHeight="1">
      <c r="A21" s="694" t="s">
        <v>33</v>
      </c>
      <c r="B21" s="695"/>
      <c r="C21" s="696"/>
      <c r="D21" s="696"/>
      <c r="E21" s="696"/>
      <c r="F21" s="696"/>
      <c r="G21" s="696"/>
      <c r="H21" s="696"/>
      <c r="I21" s="696"/>
      <c r="J21" s="696"/>
      <c r="K21" s="696"/>
      <c r="L21" s="696"/>
      <c r="M21" s="696"/>
      <c r="N21" s="696"/>
      <c r="O21" s="697"/>
    </row>
    <row r="22" spans="1:15" s="221" customFormat="1" ht="33" customHeight="1">
      <c r="A22" s="216" t="s">
        <v>9</v>
      </c>
      <c r="B22" s="231">
        <v>4650</v>
      </c>
      <c r="C22" s="217">
        <v>1631</v>
      </c>
      <c r="D22" s="421">
        <v>2009</v>
      </c>
      <c r="E22" s="421">
        <v>1351</v>
      </c>
      <c r="F22" s="421">
        <v>1416</v>
      </c>
      <c r="G22" s="421">
        <v>1486</v>
      </c>
      <c r="H22" s="421">
        <v>1267</v>
      </c>
      <c r="I22" s="421">
        <v>2443</v>
      </c>
      <c r="J22" s="231">
        <v>2614</v>
      </c>
      <c r="K22" s="218">
        <v>216962</v>
      </c>
      <c r="L22" s="219">
        <v>552560</v>
      </c>
      <c r="M22" s="219">
        <v>116567</v>
      </c>
      <c r="N22" s="219">
        <v>1297110</v>
      </c>
      <c r="O22" s="220">
        <f>SUM(K22:N22)</f>
        <v>2183199</v>
      </c>
    </row>
    <row r="23" spans="1:15" s="221" customFormat="1" ht="19.8" customHeight="1">
      <c r="A23" s="216" t="s">
        <v>181</v>
      </c>
      <c r="B23" s="231">
        <v>441</v>
      </c>
      <c r="C23" s="217">
        <v>4791</v>
      </c>
      <c r="D23" s="421">
        <v>3074</v>
      </c>
      <c r="E23" s="421">
        <v>7125</v>
      </c>
      <c r="F23" s="421">
        <v>7277</v>
      </c>
      <c r="G23" s="421">
        <v>9567</v>
      </c>
      <c r="H23" s="421">
        <v>11810</v>
      </c>
      <c r="I23" s="421">
        <v>14699</v>
      </c>
      <c r="J23" s="231">
        <v>18456</v>
      </c>
      <c r="K23" s="218">
        <v>3780527</v>
      </c>
      <c r="L23" s="219">
        <v>1093435</v>
      </c>
      <c r="M23" s="219">
        <v>1118958</v>
      </c>
      <c r="N23" s="219">
        <v>15991294</v>
      </c>
      <c r="O23" s="220">
        <f t="shared" ref="O23:O33" si="2">SUM(K23:N23)</f>
        <v>21984214</v>
      </c>
    </row>
    <row r="24" spans="1:15" s="221" customFormat="1" ht="19.5" customHeight="1">
      <c r="A24" s="216" t="s">
        <v>217</v>
      </c>
      <c r="B24" s="231">
        <v>1500</v>
      </c>
      <c r="C24" s="217">
        <v>1500</v>
      </c>
      <c r="D24" s="421">
        <v>72</v>
      </c>
      <c r="E24" s="421"/>
      <c r="F24" s="421"/>
      <c r="G24" s="421">
        <v>0</v>
      </c>
      <c r="H24" s="421">
        <v>0</v>
      </c>
      <c r="I24" s="421">
        <v>521</v>
      </c>
      <c r="J24" s="231">
        <v>0</v>
      </c>
      <c r="K24" s="218">
        <v>0</v>
      </c>
      <c r="L24" s="219">
        <v>0</v>
      </c>
      <c r="M24" s="219">
        <v>0</v>
      </c>
      <c r="N24" s="219">
        <v>0</v>
      </c>
      <c r="O24" s="220">
        <f t="shared" si="2"/>
        <v>0</v>
      </c>
    </row>
    <row r="25" spans="1:15" s="221" customFormat="1" ht="36.6" customHeight="1">
      <c r="A25" s="216" t="s">
        <v>32</v>
      </c>
      <c r="B25" s="231">
        <v>662</v>
      </c>
      <c r="C25" s="217">
        <v>236</v>
      </c>
      <c r="D25" s="421">
        <v>353</v>
      </c>
      <c r="E25" s="421">
        <v>44</v>
      </c>
      <c r="F25" s="421">
        <v>436</v>
      </c>
      <c r="G25" s="421">
        <v>471</v>
      </c>
      <c r="H25" s="421">
        <v>197</v>
      </c>
      <c r="I25" s="421">
        <v>47</v>
      </c>
      <c r="J25" s="231">
        <v>141</v>
      </c>
      <c r="K25" s="218">
        <v>11974</v>
      </c>
      <c r="L25" s="219">
        <v>0</v>
      </c>
      <c r="M25" s="219">
        <v>0</v>
      </c>
      <c r="N25" s="219">
        <v>440000</v>
      </c>
      <c r="O25" s="220">
        <f t="shared" si="2"/>
        <v>451974</v>
      </c>
    </row>
    <row r="26" spans="1:15" s="221" customFormat="1" ht="32.4" customHeight="1">
      <c r="A26" s="216" t="s">
        <v>334</v>
      </c>
      <c r="B26" s="231">
        <v>517</v>
      </c>
      <c r="C26" s="217">
        <v>21</v>
      </c>
      <c r="D26" s="421">
        <v>3</v>
      </c>
      <c r="E26" s="421">
        <v>3</v>
      </c>
      <c r="F26" s="421">
        <v>1822</v>
      </c>
      <c r="G26" s="421">
        <v>966</v>
      </c>
      <c r="H26" s="421">
        <v>3114</v>
      </c>
      <c r="I26" s="421">
        <v>2113</v>
      </c>
      <c r="J26" s="231">
        <v>422</v>
      </c>
      <c r="K26" s="218">
        <v>0</v>
      </c>
      <c r="L26" s="219">
        <v>0</v>
      </c>
      <c r="M26" s="219">
        <v>0</v>
      </c>
      <c r="N26" s="219">
        <v>0</v>
      </c>
      <c r="O26" s="220">
        <f t="shared" si="2"/>
        <v>0</v>
      </c>
    </row>
    <row r="27" spans="1:15" s="221" customFormat="1" ht="22.5" customHeight="1">
      <c r="A27" s="216" t="s">
        <v>31</v>
      </c>
      <c r="B27" s="231">
        <v>300</v>
      </c>
      <c r="C27" s="217"/>
      <c r="D27" s="421"/>
      <c r="E27" s="421"/>
      <c r="F27" s="421"/>
      <c r="G27" s="421">
        <v>0</v>
      </c>
      <c r="H27" s="421">
        <v>43</v>
      </c>
      <c r="I27" s="421">
        <v>0</v>
      </c>
      <c r="J27" s="231">
        <v>0</v>
      </c>
      <c r="K27" s="218">
        <v>0</v>
      </c>
      <c r="L27" s="219">
        <v>0</v>
      </c>
      <c r="M27" s="219">
        <v>0</v>
      </c>
      <c r="N27" s="219">
        <v>0</v>
      </c>
      <c r="O27" s="220">
        <f t="shared" si="2"/>
        <v>0</v>
      </c>
    </row>
    <row r="28" spans="1:15" s="221" customFormat="1" ht="47.25" customHeight="1">
      <c r="A28" s="216" t="s">
        <v>541</v>
      </c>
      <c r="B28" s="231"/>
      <c r="C28" s="217">
        <v>3289</v>
      </c>
      <c r="D28" s="421">
        <v>3371</v>
      </c>
      <c r="E28" s="421">
        <v>2297</v>
      </c>
      <c r="F28" s="421">
        <v>3294</v>
      </c>
      <c r="G28" s="421">
        <v>3890</v>
      </c>
      <c r="H28" s="421">
        <v>4398</v>
      </c>
      <c r="I28" s="421">
        <v>0</v>
      </c>
      <c r="J28" s="231">
        <v>5430</v>
      </c>
      <c r="K28" s="218">
        <v>1161787</v>
      </c>
      <c r="L28" s="232">
        <v>0</v>
      </c>
      <c r="M28" s="232">
        <v>0</v>
      </c>
      <c r="N28" s="232">
        <v>4063687</v>
      </c>
      <c r="O28" s="220">
        <f t="shared" si="2"/>
        <v>5225474</v>
      </c>
    </row>
    <row r="29" spans="1:15" s="221" customFormat="1" ht="45" customHeight="1">
      <c r="A29" s="216" t="s">
        <v>26</v>
      </c>
      <c r="B29" s="231">
        <v>20066</v>
      </c>
      <c r="C29" s="217">
        <v>8539</v>
      </c>
      <c r="D29" s="421">
        <v>19042</v>
      </c>
      <c r="E29" s="421">
        <v>9958</v>
      </c>
      <c r="F29" s="421">
        <v>4556</v>
      </c>
      <c r="G29" s="421">
        <v>7299</v>
      </c>
      <c r="H29" s="421">
        <v>7569</v>
      </c>
      <c r="I29" s="421">
        <v>10813</v>
      </c>
      <c r="J29" s="231">
        <v>10630</v>
      </c>
      <c r="K29" s="218">
        <v>0</v>
      </c>
      <c r="L29" s="219">
        <v>0</v>
      </c>
      <c r="M29" s="219">
        <v>0</v>
      </c>
      <c r="N29" s="219">
        <v>7289040</v>
      </c>
      <c r="O29" s="220">
        <f t="shared" si="2"/>
        <v>7289040</v>
      </c>
    </row>
    <row r="30" spans="1:15" s="221" customFormat="1" ht="21" customHeight="1">
      <c r="A30" s="665" t="s">
        <v>219</v>
      </c>
      <c r="B30" s="231">
        <v>62962</v>
      </c>
      <c r="C30" s="217">
        <v>68315</v>
      </c>
      <c r="D30" s="421">
        <v>58187</v>
      </c>
      <c r="E30" s="421">
        <v>81353</v>
      </c>
      <c r="F30" s="421">
        <v>119400</v>
      </c>
      <c r="G30" s="421">
        <v>225801</v>
      </c>
      <c r="H30" s="421">
        <v>298640</v>
      </c>
      <c r="I30" s="421">
        <v>260798</v>
      </c>
      <c r="J30" s="231">
        <v>236584</v>
      </c>
      <c r="K30" s="218">
        <v>2367217</v>
      </c>
      <c r="L30" s="219">
        <v>10520877</v>
      </c>
      <c r="M30" s="219">
        <v>3433687</v>
      </c>
      <c r="N30" s="219">
        <v>268627935</v>
      </c>
      <c r="O30" s="220">
        <f t="shared" si="2"/>
        <v>284949716</v>
      </c>
    </row>
    <row r="31" spans="1:15" s="221" customFormat="1" ht="54" customHeight="1">
      <c r="A31" s="216" t="s">
        <v>220</v>
      </c>
      <c r="B31" s="231">
        <v>235427</v>
      </c>
      <c r="C31" s="217">
        <v>163427</v>
      </c>
      <c r="D31" s="421">
        <v>163427</v>
      </c>
      <c r="E31" s="421">
        <v>148427</v>
      </c>
      <c r="F31" s="421">
        <v>111712</v>
      </c>
      <c r="G31" s="421">
        <v>118036</v>
      </c>
      <c r="H31" s="421">
        <v>76110</v>
      </c>
      <c r="I31" s="421">
        <v>74657</v>
      </c>
      <c r="J31" s="231">
        <v>45037</v>
      </c>
      <c r="K31" s="233">
        <v>50839745</v>
      </c>
      <c r="L31" s="219">
        <v>0</v>
      </c>
      <c r="M31" s="219">
        <v>0</v>
      </c>
      <c r="N31" s="219">
        <v>0</v>
      </c>
      <c r="O31" s="220">
        <f t="shared" si="2"/>
        <v>50839745</v>
      </c>
    </row>
    <row r="32" spans="1:15" s="221" customFormat="1" ht="46.2" customHeight="1">
      <c r="A32" s="222" t="s">
        <v>30</v>
      </c>
      <c r="B32" s="234">
        <v>5058</v>
      </c>
      <c r="C32" s="217"/>
      <c r="D32" s="427"/>
      <c r="E32" s="427"/>
      <c r="F32" s="427"/>
      <c r="G32" s="427">
        <v>0</v>
      </c>
      <c r="H32" s="427">
        <v>0</v>
      </c>
      <c r="I32" s="427">
        <v>0</v>
      </c>
      <c r="J32" s="234">
        <v>0</v>
      </c>
      <c r="K32" s="223"/>
      <c r="L32" s="224"/>
      <c r="M32" s="224"/>
      <c r="N32" s="224"/>
      <c r="O32" s="220">
        <f t="shared" si="2"/>
        <v>0</v>
      </c>
    </row>
    <row r="33" spans="1:15" s="221" customFormat="1" ht="44.25" customHeight="1">
      <c r="A33" s="222" t="s">
        <v>29</v>
      </c>
      <c r="B33" s="234">
        <v>3135</v>
      </c>
      <c r="C33" s="217"/>
      <c r="D33" s="427">
        <v>2802</v>
      </c>
      <c r="E33" s="427"/>
      <c r="F33" s="427">
        <v>117</v>
      </c>
      <c r="G33" s="427">
        <v>136</v>
      </c>
      <c r="H33" s="427">
        <v>201</v>
      </c>
      <c r="I33" s="427">
        <v>291</v>
      </c>
      <c r="J33" s="234">
        <v>559</v>
      </c>
      <c r="K33" s="223">
        <v>20300</v>
      </c>
      <c r="L33" s="224">
        <v>0</v>
      </c>
      <c r="M33" s="224">
        <v>0</v>
      </c>
      <c r="N33" s="224">
        <v>427868</v>
      </c>
      <c r="O33" s="220">
        <f t="shared" si="2"/>
        <v>448168</v>
      </c>
    </row>
    <row r="34" spans="1:15" s="221" customFormat="1" ht="24.6" customHeight="1" thickBot="1">
      <c r="A34" s="225" t="s">
        <v>28</v>
      </c>
      <c r="B34" s="229">
        <f>SUM(B22:B33)</f>
        <v>334718</v>
      </c>
      <c r="C34" s="235">
        <f>SUM(C22:C33)</f>
        <v>251749</v>
      </c>
      <c r="D34" s="229">
        <v>251749</v>
      </c>
      <c r="E34" s="229">
        <v>252340</v>
      </c>
      <c r="F34" s="229">
        <f t="shared" ref="F34:O34" si="3">SUM(F22:F33)</f>
        <v>250030</v>
      </c>
      <c r="G34" s="229">
        <f t="shared" si="3"/>
        <v>367652</v>
      </c>
      <c r="H34" s="229">
        <f t="shared" si="3"/>
        <v>403349</v>
      </c>
      <c r="I34" s="229">
        <f t="shared" si="3"/>
        <v>366382</v>
      </c>
      <c r="J34" s="426">
        <f t="shared" si="3"/>
        <v>319873</v>
      </c>
      <c r="K34" s="670">
        <f t="shared" si="3"/>
        <v>58398512</v>
      </c>
      <c r="L34" s="671">
        <f t="shared" si="3"/>
        <v>12166872</v>
      </c>
      <c r="M34" s="671">
        <f t="shared" si="3"/>
        <v>4669212</v>
      </c>
      <c r="N34" s="671">
        <f t="shared" si="3"/>
        <v>298136934</v>
      </c>
      <c r="O34" s="672">
        <f t="shared" si="3"/>
        <v>373371530</v>
      </c>
    </row>
    <row r="35" spans="1:15" s="237" customFormat="1" ht="13.5" customHeight="1">
      <c r="A35" s="236"/>
      <c r="B35" s="236"/>
      <c r="C35" s="236"/>
      <c r="D35" s="236"/>
      <c r="E35" s="236"/>
      <c r="F35" s="236"/>
      <c r="G35" s="236"/>
      <c r="H35" s="236"/>
      <c r="I35" s="236"/>
      <c r="J35" s="236"/>
    </row>
    <row r="36" spans="1:15" ht="12" customHeight="1"/>
    <row r="37" spans="1:15" hidden="1"/>
  </sheetData>
  <mergeCells count="4">
    <mergeCell ref="A1:A2"/>
    <mergeCell ref="K1:O1"/>
    <mergeCell ref="A3:O3"/>
    <mergeCell ref="A21:O21"/>
  </mergeCells>
  <pageMargins left="0.74803149606299213" right="0.35433070866141736" top="1.1688311688311688" bottom="0.98425196850393704" header="0.51181102362204722" footer="0.51181102362204722"/>
  <pageSetup paperSize="9" scale="60" orientation="portrait" horizontalDpi="4294967293" r:id="rId1"/>
  <headerFooter alignWithMargins="0">
    <oddHeader xml:space="preserve">&amp;L&amp;"Arial,Félkövér"Csongrád Városi Önkormányzat&amp;C&amp;"Arial,Félkövér"&amp;11  
10.  Kifizetetlen számlák, intézményi kintlévőségek /szállítók-vevők/
&amp;R&amp;"Arial,Dőlt"
A Pü/22-1/2024. sz. előterjesztés 
10. sz. melléklete
    Adatok eFt-ban és Ft-ban  </oddHeader>
    <oddFooter>&amp;C&amp;8&amp;Z&amp;F</oddFooter>
  </headerFooter>
</worksheet>
</file>

<file path=xl/worksheets/sheet11.xml><?xml version="1.0" encoding="utf-8"?>
<worksheet xmlns="http://schemas.openxmlformats.org/spreadsheetml/2006/main" xmlns:r="http://schemas.openxmlformats.org/officeDocument/2006/relationships">
  <dimension ref="A1:E37"/>
  <sheetViews>
    <sheetView view="pageLayout" topLeftCell="A7" zoomScaleSheetLayoutView="100" workbookViewId="0">
      <selection activeCell="A29" sqref="A29"/>
    </sheetView>
  </sheetViews>
  <sheetFormatPr defaultColWidth="12.6640625" defaultRowHeight="13.8"/>
  <cols>
    <col min="1" max="1" width="32.88671875" style="317" customWidth="1"/>
    <col min="2" max="2" width="22.6640625" style="314" customWidth="1"/>
    <col min="3" max="3" width="21.109375" style="314" customWidth="1"/>
    <col min="4" max="4" width="12.6640625" style="314" customWidth="1"/>
    <col min="5" max="5" width="0.33203125" style="314" customWidth="1"/>
    <col min="6" max="16384" width="12.6640625" style="314"/>
  </cols>
  <sheetData>
    <row r="1" spans="1:5" ht="46.5" customHeight="1">
      <c r="A1" s="700" t="s">
        <v>351</v>
      </c>
      <c r="B1" s="701"/>
      <c r="C1" s="701"/>
      <c r="D1" s="701"/>
      <c r="E1" s="701"/>
    </row>
    <row r="2" spans="1:5" ht="15" customHeight="1" thickBot="1">
      <c r="A2" s="315"/>
      <c r="B2" s="316"/>
      <c r="C2" s="316"/>
      <c r="D2" s="316"/>
      <c r="E2" s="316"/>
    </row>
    <row r="3" spans="1:5" ht="15" customHeight="1">
      <c r="A3" s="702" t="s">
        <v>247</v>
      </c>
      <c r="B3" s="704" t="s">
        <v>353</v>
      </c>
      <c r="C3" s="704" t="s">
        <v>354</v>
      </c>
      <c r="D3" s="706" t="s">
        <v>70</v>
      </c>
      <c r="E3" s="707"/>
    </row>
    <row r="4" spans="1:5" ht="38.4" customHeight="1" thickBot="1">
      <c r="A4" s="703"/>
      <c r="B4" s="705"/>
      <c r="C4" s="705"/>
      <c r="D4" s="708"/>
      <c r="E4" s="709"/>
    </row>
    <row r="5" spans="1:5" ht="25.5" customHeight="1">
      <c r="A5" s="318" t="s">
        <v>248</v>
      </c>
      <c r="B5" s="489">
        <v>10000000</v>
      </c>
      <c r="C5" s="489">
        <v>5169983</v>
      </c>
      <c r="D5" s="710">
        <f>SUM(C5/B5)</f>
        <v>0.51699830000000002</v>
      </c>
      <c r="E5" s="711"/>
    </row>
    <row r="6" spans="1:5" ht="33" customHeight="1">
      <c r="A6" s="320" t="s">
        <v>101</v>
      </c>
      <c r="B6" s="490">
        <v>7000000</v>
      </c>
      <c r="C6" s="490">
        <v>6594546</v>
      </c>
      <c r="D6" s="712">
        <f>SUM(C6/B6)</f>
        <v>0.94207799999999997</v>
      </c>
      <c r="E6" s="713"/>
    </row>
    <row r="7" spans="1:5" ht="45" customHeight="1">
      <c r="A7" s="320" t="s">
        <v>349</v>
      </c>
      <c r="B7" s="490">
        <v>3100000</v>
      </c>
      <c r="C7" s="490">
        <v>701643</v>
      </c>
      <c r="D7" s="714">
        <f t="shared" ref="D7:D18" si="0">SUM(C7/B7)</f>
        <v>0.22633645161290322</v>
      </c>
      <c r="E7" s="715"/>
    </row>
    <row r="8" spans="1:5" ht="45" customHeight="1">
      <c r="A8" s="320" t="s">
        <v>336</v>
      </c>
      <c r="B8" s="490">
        <v>1500000</v>
      </c>
      <c r="C8" s="490">
        <v>1013123</v>
      </c>
      <c r="D8" s="714">
        <f t="shared" ref="D8" si="1">SUM(C8/B8)</f>
        <v>0.67541533333333337</v>
      </c>
      <c r="E8" s="715"/>
    </row>
    <row r="9" spans="1:5" ht="41.25" customHeight="1">
      <c r="A9" s="320" t="s">
        <v>6</v>
      </c>
      <c r="B9" s="490">
        <v>5000000</v>
      </c>
      <c r="C9" s="490">
        <v>2612748</v>
      </c>
      <c r="D9" s="698">
        <f t="shared" si="0"/>
        <v>0.52254959999999995</v>
      </c>
      <c r="E9" s="699"/>
    </row>
    <row r="10" spans="1:5" ht="36.75" customHeight="1">
      <c r="A10" s="320" t="s">
        <v>5</v>
      </c>
      <c r="B10" s="490">
        <v>6000000</v>
      </c>
      <c r="C10" s="490">
        <v>2780039</v>
      </c>
      <c r="D10" s="714">
        <f t="shared" si="0"/>
        <v>0.46333983333333334</v>
      </c>
      <c r="E10" s="715"/>
    </row>
    <row r="11" spans="1:5" ht="30.75" customHeight="1">
      <c r="A11" s="320" t="s">
        <v>31</v>
      </c>
      <c r="B11" s="490">
        <v>1050000</v>
      </c>
      <c r="C11" s="490">
        <v>490171</v>
      </c>
      <c r="D11" s="698">
        <f t="shared" si="0"/>
        <v>0.46682952380952381</v>
      </c>
      <c r="E11" s="699"/>
    </row>
    <row r="12" spans="1:5" ht="45.75" customHeight="1">
      <c r="A12" s="320" t="s">
        <v>249</v>
      </c>
      <c r="B12" s="490">
        <v>14010759</v>
      </c>
      <c r="C12" s="490">
        <v>7815054</v>
      </c>
      <c r="D12" s="714">
        <f t="shared" si="0"/>
        <v>0.55778948164050213</v>
      </c>
      <c r="E12" s="715"/>
    </row>
    <row r="13" spans="1:5" ht="45.75" customHeight="1">
      <c r="A13" s="320" t="s">
        <v>246</v>
      </c>
      <c r="B13" s="490">
        <v>6000000</v>
      </c>
      <c r="C13" s="490">
        <v>5413367</v>
      </c>
      <c r="D13" s="714">
        <f t="shared" si="0"/>
        <v>0.90222783333333334</v>
      </c>
      <c r="E13" s="715"/>
    </row>
    <row r="14" spans="1:5" ht="31.5" customHeight="1">
      <c r="A14" s="320" t="s">
        <v>26</v>
      </c>
      <c r="B14" s="321">
        <v>5963546</v>
      </c>
      <c r="C14" s="321">
        <v>3736869</v>
      </c>
      <c r="D14" s="714">
        <f t="shared" si="0"/>
        <v>0.62661862589808148</v>
      </c>
      <c r="E14" s="715"/>
    </row>
    <row r="15" spans="1:5" ht="26.25" customHeight="1">
      <c r="A15" s="320" t="s">
        <v>219</v>
      </c>
      <c r="B15" s="321">
        <v>44000000</v>
      </c>
      <c r="C15" s="321">
        <v>25285232</v>
      </c>
      <c r="D15" s="714">
        <f t="shared" si="0"/>
        <v>0.57466436363636364</v>
      </c>
      <c r="E15" s="715"/>
    </row>
    <row r="16" spans="1:5" ht="26.25" customHeight="1">
      <c r="A16" s="320" t="s">
        <v>250</v>
      </c>
      <c r="B16" s="321"/>
      <c r="C16" s="321"/>
      <c r="D16" s="714">
        <v>0</v>
      </c>
      <c r="E16" s="715"/>
    </row>
    <row r="17" spans="1:5" ht="27.75" customHeight="1">
      <c r="A17" s="320" t="s">
        <v>251</v>
      </c>
      <c r="B17" s="321">
        <v>94918346</v>
      </c>
      <c r="C17" s="321">
        <v>54264790</v>
      </c>
      <c r="D17" s="714">
        <f t="shared" si="0"/>
        <v>0.5716997007090705</v>
      </c>
      <c r="E17" s="715"/>
    </row>
    <row r="18" spans="1:5" ht="32.25" customHeight="1" thickBot="1">
      <c r="A18" s="322" t="s">
        <v>8</v>
      </c>
      <c r="B18" s="323">
        <f>SUM(B5:B17)</f>
        <v>198542651</v>
      </c>
      <c r="C18" s="323">
        <f>SUM(C5:C17)</f>
        <v>115877565</v>
      </c>
      <c r="D18" s="716">
        <f t="shared" si="0"/>
        <v>0.58364066570260509</v>
      </c>
      <c r="E18" s="717"/>
    </row>
    <row r="19" spans="1:5" ht="64.8" customHeight="1">
      <c r="A19" s="718"/>
      <c r="B19" s="719"/>
      <c r="C19" s="719"/>
      <c r="D19" s="719"/>
    </row>
    <row r="22" spans="1:5" ht="4.8" customHeight="1"/>
    <row r="23" spans="1:5" ht="8.4" hidden="1" customHeight="1"/>
    <row r="25" spans="1:5" s="325" customFormat="1" ht="10.199999999999999">
      <c r="A25" s="324"/>
    </row>
    <row r="26" spans="1:5">
      <c r="A26" s="326"/>
      <c r="B26" s="327"/>
      <c r="C26" s="327"/>
      <c r="D26" s="327"/>
    </row>
    <row r="27" spans="1:5">
      <c r="A27" s="324"/>
      <c r="B27" s="325"/>
      <c r="C27" s="325"/>
      <c r="D27" s="325"/>
    </row>
    <row r="28" spans="1:5">
      <c r="A28" s="324"/>
      <c r="B28" s="325"/>
      <c r="C28" s="325"/>
      <c r="D28" s="325"/>
    </row>
    <row r="29" spans="1:5">
      <c r="A29" s="673"/>
    </row>
    <row r="37" spans="1:3">
      <c r="A37" s="328"/>
      <c r="B37" s="329"/>
      <c r="C37" s="328"/>
    </row>
  </sheetData>
  <mergeCells count="20">
    <mergeCell ref="D18:E18"/>
    <mergeCell ref="A19:D19"/>
    <mergeCell ref="D12:E12"/>
    <mergeCell ref="D13:E13"/>
    <mergeCell ref="D14:E14"/>
    <mergeCell ref="D15:E15"/>
    <mergeCell ref="D16:E16"/>
    <mergeCell ref="D17:E17"/>
    <mergeCell ref="D11:E11"/>
    <mergeCell ref="A1:E1"/>
    <mergeCell ref="A3:A4"/>
    <mergeCell ref="B3:B4"/>
    <mergeCell ref="C3:C4"/>
    <mergeCell ref="D3:E4"/>
    <mergeCell ref="D5:E5"/>
    <mergeCell ref="D6:E6"/>
    <mergeCell ref="D7:E7"/>
    <mergeCell ref="D9:E9"/>
    <mergeCell ref="D10:E10"/>
    <mergeCell ref="D8:E8"/>
  </mergeCells>
  <pageMargins left="0.78740157480314965" right="0.19685039370078741" top="1.3741666666666668" bottom="0.39370078740157483" header="0.51181102362204722" footer="0.31496062992125984"/>
  <pageSetup paperSize="9" scale="97" orientation="portrait" r:id="rId1"/>
  <headerFooter alignWithMargins="0">
    <oddHeader>&amp;R
A Pü/22-1/2024. sz. előterjesztés 
11. melléklete</oddHeader>
    <oddFooter xml:space="preserve">&amp;L&amp;"Arial,Dőlt"&amp;7&amp;Z&amp;F&amp;C&amp;7
</oddFooter>
  </headerFooter>
</worksheet>
</file>

<file path=xl/worksheets/sheet12.xml><?xml version="1.0" encoding="utf-8"?>
<worksheet xmlns="http://schemas.openxmlformats.org/spreadsheetml/2006/main" xmlns:r="http://schemas.openxmlformats.org/officeDocument/2006/relationships">
  <dimension ref="A1:E34"/>
  <sheetViews>
    <sheetView view="pageLayout" topLeftCell="A10" zoomScaleSheetLayoutView="100" workbookViewId="0">
      <selection activeCell="A20" sqref="A20:A25"/>
    </sheetView>
  </sheetViews>
  <sheetFormatPr defaultColWidth="12.6640625" defaultRowHeight="13.8"/>
  <cols>
    <col min="1" max="1" width="31.88671875" style="317" customWidth="1"/>
    <col min="2" max="2" width="19.88671875" style="314" customWidth="1"/>
    <col min="3" max="3" width="18" style="314" customWidth="1"/>
    <col min="4" max="4" width="8.5546875" style="314" customWidth="1"/>
    <col min="5" max="5" width="6.44140625" style="314" customWidth="1"/>
    <col min="6" max="16384" width="12.6640625" style="314"/>
  </cols>
  <sheetData>
    <row r="1" spans="1:5" ht="52.5" customHeight="1">
      <c r="A1" s="700" t="s">
        <v>352</v>
      </c>
      <c r="B1" s="701"/>
      <c r="C1" s="701"/>
      <c r="D1" s="701"/>
      <c r="E1" s="701"/>
    </row>
    <row r="2" spans="1:5" ht="11.25" customHeight="1">
      <c r="A2" s="315"/>
      <c r="B2" s="316"/>
      <c r="C2" s="316"/>
      <c r="D2" s="316"/>
      <c r="E2" s="316"/>
    </row>
    <row r="3" spans="1:5" ht="14.4" thickBot="1"/>
    <row r="4" spans="1:5" ht="15" customHeight="1">
      <c r="A4" s="702" t="s">
        <v>247</v>
      </c>
      <c r="B4" s="704" t="s">
        <v>353</v>
      </c>
      <c r="C4" s="704" t="s">
        <v>354</v>
      </c>
      <c r="D4" s="722" t="s">
        <v>70</v>
      </c>
      <c r="E4" s="723"/>
    </row>
    <row r="5" spans="1:5" ht="43.2" customHeight="1" thickBot="1">
      <c r="A5" s="703"/>
      <c r="B5" s="705"/>
      <c r="C5" s="705"/>
      <c r="D5" s="724"/>
      <c r="E5" s="725"/>
    </row>
    <row r="6" spans="1:5" ht="25.5" customHeight="1">
      <c r="A6" s="318" t="s">
        <v>248</v>
      </c>
      <c r="B6" s="319">
        <v>7300000</v>
      </c>
      <c r="C6" s="319">
        <v>5818045</v>
      </c>
      <c r="D6" s="720">
        <f>SUM(C6/B6)</f>
        <v>0.79699246575342464</v>
      </c>
      <c r="E6" s="721"/>
    </row>
    <row r="7" spans="1:5" ht="33" customHeight="1">
      <c r="A7" s="320" t="s">
        <v>101</v>
      </c>
      <c r="B7" s="321">
        <v>1250000</v>
      </c>
      <c r="C7" s="321">
        <v>1331352</v>
      </c>
      <c r="D7" s="720">
        <f t="shared" ref="D7:D17" si="0">SUM(C7/B7)</f>
        <v>1.0650816000000001</v>
      </c>
      <c r="E7" s="721"/>
    </row>
    <row r="8" spans="1:5" ht="53.25" customHeight="1">
      <c r="A8" s="320" t="s">
        <v>349</v>
      </c>
      <c r="B8" s="321">
        <v>2200000</v>
      </c>
      <c r="C8" s="321">
        <v>2578944</v>
      </c>
      <c r="D8" s="720">
        <f t="shared" si="0"/>
        <v>1.1722472727272728</v>
      </c>
      <c r="E8" s="721"/>
    </row>
    <row r="9" spans="1:5" ht="53.25" customHeight="1">
      <c r="A9" s="320" t="s">
        <v>336</v>
      </c>
      <c r="B9" s="321">
        <v>500000</v>
      </c>
      <c r="C9" s="321">
        <v>115314</v>
      </c>
      <c r="D9" s="720">
        <f t="shared" ref="D9" si="1">SUM(C9/B9)</f>
        <v>0.230628</v>
      </c>
      <c r="E9" s="721"/>
    </row>
    <row r="10" spans="1:5" ht="41.25" customHeight="1">
      <c r="A10" s="320" t="s">
        <v>6</v>
      </c>
      <c r="B10" s="321">
        <v>5800000</v>
      </c>
      <c r="C10" s="321">
        <v>5369593</v>
      </c>
      <c r="D10" s="720">
        <f t="shared" si="0"/>
        <v>0.92579189655172411</v>
      </c>
      <c r="E10" s="721"/>
    </row>
    <row r="11" spans="1:5" ht="36.75" customHeight="1">
      <c r="A11" s="320" t="s">
        <v>5</v>
      </c>
      <c r="B11" s="321">
        <v>6000000</v>
      </c>
      <c r="C11" s="321">
        <v>4062941</v>
      </c>
      <c r="D11" s="720">
        <f t="shared" si="0"/>
        <v>0.67715683333333332</v>
      </c>
      <c r="E11" s="721"/>
    </row>
    <row r="12" spans="1:5" ht="30.75" customHeight="1">
      <c r="A12" s="320" t="s">
        <v>31</v>
      </c>
      <c r="B12" s="321">
        <v>1700000</v>
      </c>
      <c r="C12" s="321">
        <v>1054425</v>
      </c>
      <c r="D12" s="720">
        <f t="shared" si="0"/>
        <v>0.62024999999999997</v>
      </c>
      <c r="E12" s="721"/>
    </row>
    <row r="13" spans="1:5" ht="45.75" customHeight="1">
      <c r="A13" s="320" t="s">
        <v>249</v>
      </c>
      <c r="B13" s="321">
        <v>12081760</v>
      </c>
      <c r="C13" s="321">
        <v>10283545</v>
      </c>
      <c r="D13" s="720">
        <f t="shared" si="0"/>
        <v>0.8511628272701991</v>
      </c>
      <c r="E13" s="721"/>
    </row>
    <row r="14" spans="1:5" ht="45.75" customHeight="1">
      <c r="A14" s="320" t="s">
        <v>246</v>
      </c>
      <c r="B14" s="321">
        <v>9500000</v>
      </c>
      <c r="C14" s="321">
        <v>805055</v>
      </c>
      <c r="D14" s="720">
        <f t="shared" si="0"/>
        <v>8.4742631578947375E-2</v>
      </c>
      <c r="E14" s="721"/>
    </row>
    <row r="15" spans="1:5" ht="31.5" customHeight="1">
      <c r="A15" s="320" t="s">
        <v>26</v>
      </c>
      <c r="B15" s="321">
        <v>2000000</v>
      </c>
      <c r="C15" s="321">
        <v>669523</v>
      </c>
      <c r="D15" s="720">
        <f t="shared" si="0"/>
        <v>0.33476149999999999</v>
      </c>
      <c r="E15" s="721"/>
    </row>
    <row r="16" spans="1:5" ht="31.5" customHeight="1">
      <c r="A16" s="320" t="s">
        <v>219</v>
      </c>
      <c r="B16" s="321">
        <v>438269</v>
      </c>
      <c r="C16" s="321">
        <v>87804</v>
      </c>
      <c r="D16" s="720">
        <f t="shared" si="0"/>
        <v>0.2003427118961186</v>
      </c>
      <c r="E16" s="721"/>
    </row>
    <row r="17" spans="1:5" ht="38.25" customHeight="1" thickBot="1">
      <c r="A17" s="322" t="s">
        <v>8</v>
      </c>
      <c r="B17" s="323">
        <f>SUM(B6:B16)</f>
        <v>48770029</v>
      </c>
      <c r="C17" s="323">
        <f>SUM(C6:C16)</f>
        <v>32176541</v>
      </c>
      <c r="D17" s="728">
        <f t="shared" si="0"/>
        <v>0.6597605467899148</v>
      </c>
      <c r="E17" s="729"/>
    </row>
    <row r="18" spans="1:5" ht="80.400000000000006" customHeight="1">
      <c r="A18" s="726"/>
      <c r="B18" s="727"/>
      <c r="C18" s="727"/>
      <c r="D18" s="727"/>
      <c r="E18" s="727"/>
    </row>
    <row r="34" spans="1:3">
      <c r="A34" s="328"/>
      <c r="B34" s="329"/>
      <c r="C34" s="328"/>
    </row>
  </sheetData>
  <mergeCells count="18">
    <mergeCell ref="A18:E18"/>
    <mergeCell ref="D7:E7"/>
    <mergeCell ref="D8:E8"/>
    <mergeCell ref="D10:E10"/>
    <mergeCell ref="D11:E11"/>
    <mergeCell ref="D12:E12"/>
    <mergeCell ref="D13:E13"/>
    <mergeCell ref="D14:E14"/>
    <mergeCell ref="D15:E15"/>
    <mergeCell ref="D16:E16"/>
    <mergeCell ref="D17:E17"/>
    <mergeCell ref="D9:E9"/>
    <mergeCell ref="D6:E6"/>
    <mergeCell ref="A1:E1"/>
    <mergeCell ref="A4:A5"/>
    <mergeCell ref="B4:B5"/>
    <mergeCell ref="C4:C5"/>
    <mergeCell ref="D4:E5"/>
  </mergeCells>
  <pageMargins left="0.78740157480314965" right="0.39370078740157483" top="1.38225" bottom="0.39370078740157483" header="0.51181102362204722" footer="0.31496062992125984"/>
  <pageSetup paperSize="9" scale="97" orientation="portrait" r:id="rId1"/>
  <headerFooter alignWithMargins="0">
    <oddHeader>&amp;R
A Pü/22-1/2024. sz. előterjesztés 
12. melléklete</oddHeader>
    <oddFooter xml:space="preserve">&amp;L&amp;"Arial,Dőlt"&amp;8&amp;Z&amp;F&amp;C&amp;8
</oddFooter>
  </headerFooter>
</worksheet>
</file>

<file path=xl/worksheets/sheet13.xml><?xml version="1.0" encoding="utf-8"?>
<worksheet xmlns="http://schemas.openxmlformats.org/spreadsheetml/2006/main" xmlns:r="http://schemas.openxmlformats.org/officeDocument/2006/relationships">
  <dimension ref="A1:E38"/>
  <sheetViews>
    <sheetView view="pageLayout" zoomScaleSheetLayoutView="100" workbookViewId="0">
      <selection activeCell="D8" sqref="D8:E8"/>
    </sheetView>
  </sheetViews>
  <sheetFormatPr defaultColWidth="12.6640625" defaultRowHeight="13.8"/>
  <cols>
    <col min="1" max="1" width="31.6640625" style="317" customWidth="1"/>
    <col min="2" max="2" width="23.33203125" style="314" customWidth="1"/>
    <col min="3" max="3" width="21.6640625" style="314" customWidth="1"/>
    <col min="4" max="4" width="9.5546875" style="314" customWidth="1"/>
    <col min="5" max="5" width="0.33203125" style="314" customWidth="1"/>
    <col min="6" max="16384" width="12.6640625" style="314"/>
  </cols>
  <sheetData>
    <row r="1" spans="1:5" ht="35.25" customHeight="1">
      <c r="A1" s="700" t="s">
        <v>355</v>
      </c>
      <c r="B1" s="701"/>
      <c r="C1" s="701"/>
      <c r="D1" s="701"/>
      <c r="E1" s="701"/>
    </row>
    <row r="2" spans="1:5" ht="11.25" customHeight="1">
      <c r="A2" s="315"/>
      <c r="B2" s="316"/>
      <c r="C2" s="316"/>
      <c r="D2" s="316"/>
      <c r="E2" s="316"/>
    </row>
    <row r="3" spans="1:5" ht="11.25" customHeight="1">
      <c r="A3" s="315"/>
      <c r="B3" s="316"/>
      <c r="C3" s="316"/>
      <c r="D3" s="316"/>
      <c r="E3" s="316"/>
    </row>
    <row r="4" spans="1:5" ht="14.4" thickBot="1"/>
    <row r="5" spans="1:5" ht="15" customHeight="1">
      <c r="A5" s="702" t="s">
        <v>247</v>
      </c>
      <c r="B5" s="704" t="s">
        <v>353</v>
      </c>
      <c r="C5" s="704" t="s">
        <v>354</v>
      </c>
      <c r="D5" s="706" t="s">
        <v>70</v>
      </c>
      <c r="E5" s="707"/>
    </row>
    <row r="6" spans="1:5" ht="53.25" customHeight="1" thickBot="1">
      <c r="A6" s="703"/>
      <c r="B6" s="705"/>
      <c r="C6" s="705"/>
      <c r="D6" s="730"/>
      <c r="E6" s="731"/>
    </row>
    <row r="7" spans="1:5" ht="25.5" customHeight="1">
      <c r="A7" s="318" t="s">
        <v>248</v>
      </c>
      <c r="B7" s="319"/>
      <c r="C7" s="319"/>
      <c r="D7" s="710"/>
      <c r="E7" s="711"/>
    </row>
    <row r="8" spans="1:5" ht="33" customHeight="1">
      <c r="A8" s="320" t="s">
        <v>101</v>
      </c>
      <c r="B8" s="321">
        <v>0</v>
      </c>
      <c r="C8" s="321">
        <v>0</v>
      </c>
      <c r="D8" s="698">
        <v>0</v>
      </c>
      <c r="E8" s="699"/>
    </row>
    <row r="9" spans="1:5" ht="45" customHeight="1">
      <c r="A9" s="320" t="s">
        <v>349</v>
      </c>
      <c r="B9" s="321"/>
      <c r="C9" s="321"/>
      <c r="D9" s="714"/>
      <c r="E9" s="715"/>
    </row>
    <row r="10" spans="1:5" ht="45" customHeight="1">
      <c r="A10" s="320" t="s">
        <v>336</v>
      </c>
      <c r="B10" s="321"/>
      <c r="C10" s="321"/>
      <c r="D10" s="582"/>
      <c r="E10" s="583"/>
    </row>
    <row r="11" spans="1:5" ht="41.25" customHeight="1">
      <c r="A11" s="320" t="s">
        <v>6</v>
      </c>
      <c r="B11" s="321"/>
      <c r="C11" s="321"/>
      <c r="D11" s="714"/>
      <c r="E11" s="715"/>
    </row>
    <row r="12" spans="1:5" ht="36.75" customHeight="1">
      <c r="A12" s="320" t="s">
        <v>5</v>
      </c>
      <c r="B12" s="321">
        <v>4000000</v>
      </c>
      <c r="C12" s="321">
        <v>1548049</v>
      </c>
      <c r="D12" s="714">
        <f t="shared" ref="D12:D18" si="0">SUM(C12/B12)</f>
        <v>0.38701225</v>
      </c>
      <c r="E12" s="715"/>
    </row>
    <row r="13" spans="1:5" ht="30.75" customHeight="1">
      <c r="A13" s="320" t="s">
        <v>31</v>
      </c>
      <c r="B13" s="321">
        <v>0</v>
      </c>
      <c r="C13" s="321">
        <v>0</v>
      </c>
      <c r="D13" s="698">
        <v>0</v>
      </c>
      <c r="E13" s="699"/>
    </row>
    <row r="14" spans="1:5" ht="45.75" customHeight="1">
      <c r="A14" s="320" t="s">
        <v>249</v>
      </c>
      <c r="B14" s="321">
        <v>3159858</v>
      </c>
      <c r="C14" s="321">
        <v>2095699</v>
      </c>
      <c r="D14" s="714">
        <f t="shared" ref="D14" si="1">SUM(C14/B14)</f>
        <v>0.66322568925565639</v>
      </c>
      <c r="E14" s="715"/>
    </row>
    <row r="15" spans="1:5" ht="45.75" customHeight="1">
      <c r="A15" s="320" t="s">
        <v>246</v>
      </c>
      <c r="B15" s="321">
        <v>0</v>
      </c>
      <c r="C15" s="321">
        <v>0</v>
      </c>
      <c r="D15" s="698">
        <v>0</v>
      </c>
      <c r="E15" s="699"/>
    </row>
    <row r="16" spans="1:5" ht="31.5" customHeight="1">
      <c r="A16" s="320" t="s">
        <v>26</v>
      </c>
      <c r="B16" s="321">
        <v>7005401</v>
      </c>
      <c r="C16" s="321">
        <v>4068360</v>
      </c>
      <c r="D16" s="714">
        <f t="shared" ref="D16" si="2">SUM(C16/B16)</f>
        <v>0.58074619854024057</v>
      </c>
      <c r="E16" s="715"/>
    </row>
    <row r="17" spans="1:5" ht="32.25" customHeight="1">
      <c r="A17" s="320" t="s">
        <v>219</v>
      </c>
      <c r="B17" s="321">
        <v>100732</v>
      </c>
      <c r="C17" s="321">
        <v>100732</v>
      </c>
      <c r="D17" s="714">
        <f t="shared" ref="D17" si="3">SUM(C17/B17)</f>
        <v>1</v>
      </c>
      <c r="E17" s="715"/>
    </row>
    <row r="18" spans="1:5" ht="35.25" customHeight="1" thickBot="1">
      <c r="A18" s="322" t="s">
        <v>8</v>
      </c>
      <c r="B18" s="323">
        <f>SUM(B7:B17)</f>
        <v>14265991</v>
      </c>
      <c r="C18" s="323">
        <f>SUM(C7:C17)</f>
        <v>7812840</v>
      </c>
      <c r="D18" s="716">
        <f t="shared" si="0"/>
        <v>0.54765490879673207</v>
      </c>
      <c r="E18" s="717"/>
    </row>
    <row r="20" spans="1:5" ht="28.5" customHeight="1">
      <c r="A20" s="718"/>
      <c r="B20" s="732"/>
      <c r="C20" s="732"/>
      <c r="D20" s="732"/>
    </row>
    <row r="30" spans="1:5">
      <c r="B30" s="330"/>
    </row>
    <row r="38" spans="1:3">
      <c r="A38" s="328"/>
      <c r="B38" s="329"/>
      <c r="C38" s="328"/>
    </row>
  </sheetData>
  <mergeCells count="17">
    <mergeCell ref="A20:D20"/>
    <mergeCell ref="D8:E8"/>
    <mergeCell ref="D9:E9"/>
    <mergeCell ref="D11:E11"/>
    <mergeCell ref="D12:E12"/>
    <mergeCell ref="D13:E13"/>
    <mergeCell ref="D14:E14"/>
    <mergeCell ref="D15:E15"/>
    <mergeCell ref="D16:E16"/>
    <mergeCell ref="D17:E17"/>
    <mergeCell ref="D18:E18"/>
    <mergeCell ref="D7:E7"/>
    <mergeCell ref="A1:E1"/>
    <mergeCell ref="A5:A6"/>
    <mergeCell ref="B5:B6"/>
    <mergeCell ref="C5:C6"/>
    <mergeCell ref="D5:E6"/>
  </mergeCells>
  <pageMargins left="0.78740157480314965" right="0.19685039370078741" top="1.43075" bottom="0.39370078740157483" header="0.51181102362204722" footer="0.31496062992125984"/>
  <pageSetup paperSize="9" scale="97" orientation="portrait" r:id="rId1"/>
  <headerFooter alignWithMargins="0">
    <oddHeader>&amp;R
A Pü/22-1/2024. sz. előterjesztés 
13. melléklete</oddHeader>
    <oddFooter>&amp;L&amp;"Arial,Dőlt"&amp;8&amp;Z&amp;F</oddFooter>
  </headerFooter>
</worksheet>
</file>

<file path=xl/worksheets/sheet14.xml><?xml version="1.0" encoding="utf-8"?>
<worksheet xmlns="http://schemas.openxmlformats.org/spreadsheetml/2006/main" xmlns:r="http://schemas.openxmlformats.org/officeDocument/2006/relationships">
  <dimension ref="A1:E38"/>
  <sheetViews>
    <sheetView view="pageLayout" zoomScaleSheetLayoutView="100" workbookViewId="0">
      <selection activeCell="A5" sqref="A5:A6"/>
    </sheetView>
  </sheetViews>
  <sheetFormatPr defaultColWidth="12.6640625" defaultRowHeight="13.8"/>
  <cols>
    <col min="1" max="1" width="32.6640625" style="317" customWidth="1"/>
    <col min="2" max="2" width="21.109375" style="314" customWidth="1"/>
    <col min="3" max="3" width="19.21875" style="314" customWidth="1"/>
    <col min="4" max="4" width="8.5546875" style="314" customWidth="1"/>
    <col min="5" max="5" width="6.44140625" style="314" customWidth="1"/>
    <col min="6" max="16384" width="12.6640625" style="314"/>
  </cols>
  <sheetData>
    <row r="1" spans="1:5" ht="52.5" customHeight="1">
      <c r="A1" s="700" t="s">
        <v>544</v>
      </c>
      <c r="B1" s="701"/>
      <c r="C1" s="701"/>
      <c r="D1" s="701"/>
      <c r="E1" s="701"/>
    </row>
    <row r="2" spans="1:5" ht="11.25" customHeight="1">
      <c r="A2" s="445"/>
      <c r="B2" s="446"/>
      <c r="C2" s="446"/>
      <c r="D2" s="446"/>
      <c r="E2" s="446"/>
    </row>
    <row r="3" spans="1:5" ht="11.25" customHeight="1">
      <c r="A3" s="445"/>
      <c r="B3" s="446"/>
      <c r="C3" s="446"/>
      <c r="D3" s="446"/>
      <c r="E3" s="446"/>
    </row>
    <row r="4" spans="1:5" ht="14.4" thickBot="1"/>
    <row r="5" spans="1:5" ht="15" customHeight="1">
      <c r="A5" s="702" t="s">
        <v>247</v>
      </c>
      <c r="B5" s="704" t="s">
        <v>356</v>
      </c>
      <c r="C5" s="704" t="s">
        <v>357</v>
      </c>
      <c r="D5" s="722" t="s">
        <v>70</v>
      </c>
      <c r="E5" s="723"/>
    </row>
    <row r="6" spans="1:5" ht="53.25" customHeight="1" thickBot="1">
      <c r="A6" s="703"/>
      <c r="B6" s="705"/>
      <c r="C6" s="705"/>
      <c r="D6" s="741"/>
      <c r="E6" s="742"/>
    </row>
    <row r="7" spans="1:5" ht="25.5" customHeight="1">
      <c r="A7" s="318" t="s">
        <v>248</v>
      </c>
      <c r="B7" s="319">
        <v>4500000</v>
      </c>
      <c r="C7" s="319">
        <v>1498773</v>
      </c>
      <c r="D7" s="739">
        <f>SUM(C7/B7)</f>
        <v>0.33306066666666667</v>
      </c>
      <c r="E7" s="740"/>
    </row>
    <row r="8" spans="1:5" ht="33" customHeight="1">
      <c r="A8" s="320" t="s">
        <v>101</v>
      </c>
      <c r="B8" s="321">
        <v>8258000</v>
      </c>
      <c r="C8" s="321">
        <v>2395392</v>
      </c>
      <c r="D8" s="733">
        <f>SUM(C8/B8)</f>
        <v>0.29006926616614193</v>
      </c>
      <c r="E8" s="734"/>
    </row>
    <row r="9" spans="1:5" ht="53.25" customHeight="1">
      <c r="A9" s="320" t="s">
        <v>486</v>
      </c>
      <c r="B9" s="321">
        <v>360000</v>
      </c>
      <c r="C9" s="321">
        <v>90574</v>
      </c>
      <c r="D9" s="733">
        <f t="shared" ref="D9:D12" si="0">SUM(C9/B9)</f>
        <v>0.25159444444444445</v>
      </c>
      <c r="E9" s="734"/>
    </row>
    <row r="10" spans="1:5" ht="41.4" customHeight="1">
      <c r="A10" s="320" t="s">
        <v>336</v>
      </c>
      <c r="B10" s="321">
        <v>135000</v>
      </c>
      <c r="C10" s="321">
        <v>55966</v>
      </c>
      <c r="D10" s="735">
        <f t="shared" si="0"/>
        <v>0.41456296296296297</v>
      </c>
      <c r="E10" s="736"/>
    </row>
    <row r="11" spans="1:5" ht="41.25" customHeight="1">
      <c r="A11" s="320" t="s">
        <v>6</v>
      </c>
      <c r="B11" s="321">
        <v>1561000</v>
      </c>
      <c r="C11" s="321">
        <v>590504</v>
      </c>
      <c r="D11" s="737">
        <f t="shared" si="0"/>
        <v>0.37828571428571428</v>
      </c>
      <c r="E11" s="738"/>
    </row>
    <row r="12" spans="1:5" ht="36.75" customHeight="1">
      <c r="A12" s="320" t="s">
        <v>5</v>
      </c>
      <c r="B12" s="321">
        <v>4000000</v>
      </c>
      <c r="C12" s="321">
        <v>1523681</v>
      </c>
      <c r="D12" s="735">
        <f t="shared" si="0"/>
        <v>0.38092025000000002</v>
      </c>
      <c r="E12" s="736"/>
    </row>
    <row r="13" spans="1:5" ht="30.75" customHeight="1">
      <c r="A13" s="320" t="s">
        <v>31</v>
      </c>
      <c r="B13" s="321">
        <v>700000</v>
      </c>
      <c r="C13" s="321">
        <v>236206</v>
      </c>
      <c r="D13" s="737">
        <f t="shared" ref="D13:D14" si="1">SUM(C13/B13)</f>
        <v>0.33743714285714288</v>
      </c>
      <c r="E13" s="738"/>
    </row>
    <row r="14" spans="1:5" ht="45.75" customHeight="1">
      <c r="A14" s="320" t="s">
        <v>249</v>
      </c>
      <c r="B14" s="321">
        <v>5696873</v>
      </c>
      <c r="C14" s="321">
        <v>1521598</v>
      </c>
      <c r="D14" s="735">
        <f t="shared" si="1"/>
        <v>0.26709354412499631</v>
      </c>
      <c r="E14" s="736"/>
    </row>
    <row r="15" spans="1:5" ht="45.75" customHeight="1">
      <c r="A15" s="320" t="s">
        <v>246</v>
      </c>
      <c r="B15" s="321">
        <v>6246612</v>
      </c>
      <c r="C15" s="321">
        <v>458298</v>
      </c>
      <c r="D15" s="737">
        <f t="shared" ref="D15:D16" si="2">SUM(C15/B15)</f>
        <v>7.3367451027853178E-2</v>
      </c>
      <c r="E15" s="738"/>
    </row>
    <row r="16" spans="1:5" ht="31.5" customHeight="1">
      <c r="A16" s="320" t="s">
        <v>26</v>
      </c>
      <c r="B16" s="321">
        <v>996793</v>
      </c>
      <c r="C16" s="321">
        <v>343797</v>
      </c>
      <c r="D16" s="735">
        <f t="shared" si="2"/>
        <v>0.34490310425534687</v>
      </c>
      <c r="E16" s="736"/>
    </row>
    <row r="17" spans="1:5" ht="32.25" customHeight="1">
      <c r="A17" s="320" t="s">
        <v>219</v>
      </c>
      <c r="B17" s="321">
        <v>1462937</v>
      </c>
      <c r="C17" s="321">
        <v>1389760</v>
      </c>
      <c r="D17" s="735">
        <f t="shared" ref="D17" si="3">SUM(C17/B17)</f>
        <v>0.94997939077349192</v>
      </c>
      <c r="E17" s="736"/>
    </row>
    <row r="18" spans="1:5" ht="38.25" customHeight="1" thickBot="1">
      <c r="A18" s="322" t="s">
        <v>8</v>
      </c>
      <c r="B18" s="323">
        <f>SUM(B7:B17)</f>
        <v>33917215</v>
      </c>
      <c r="C18" s="323">
        <f>SUM(C7:C17)</f>
        <v>10104549</v>
      </c>
      <c r="D18" s="728">
        <f t="shared" ref="D18" si="4">SUM(C18/B18)</f>
        <v>0.29791800417575559</v>
      </c>
      <c r="E18" s="729"/>
    </row>
    <row r="30" spans="1:5" ht="9.6" customHeight="1"/>
    <row r="31" spans="1:5" ht="19.2" customHeight="1"/>
    <row r="38" spans="1:3">
      <c r="A38" s="328"/>
      <c r="B38" s="329"/>
      <c r="C38" s="328"/>
    </row>
  </sheetData>
  <mergeCells count="17">
    <mergeCell ref="D7:E7"/>
    <mergeCell ref="A1:E1"/>
    <mergeCell ref="A5:A6"/>
    <mergeCell ref="B5:B6"/>
    <mergeCell ref="C5:C6"/>
    <mergeCell ref="D5:E6"/>
    <mergeCell ref="D18:E18"/>
    <mergeCell ref="D8:E8"/>
    <mergeCell ref="D9:E9"/>
    <mergeCell ref="D10:E10"/>
    <mergeCell ref="D11:E11"/>
    <mergeCell ref="D12:E12"/>
    <mergeCell ref="D13:E13"/>
    <mergeCell ref="D14:E14"/>
    <mergeCell ref="D15:E15"/>
    <mergeCell ref="D16:E16"/>
    <mergeCell ref="D17:E17"/>
  </mergeCells>
  <pageMargins left="0.78740157480314965" right="0.39370078740157483" top="1.2598425196850394" bottom="0.39370078740157483" header="0.51181102362204722" footer="0.31496062992125984"/>
  <pageSetup paperSize="9" scale="97" orientation="portrait" r:id="rId1"/>
  <headerFooter alignWithMargins="0">
    <oddHeader xml:space="preserve">&amp;R
A Pü/22-1/2024. sz. előterjesztés
 14. melléklete
</oddHeader>
    <oddFooter>&amp;L&amp;"Arial,Dőlt"&amp;8&amp;Z&amp;F</oddFooter>
  </headerFooter>
</worksheet>
</file>

<file path=xl/worksheets/sheet2.xml><?xml version="1.0" encoding="utf-8"?>
<worksheet xmlns="http://schemas.openxmlformats.org/spreadsheetml/2006/main" xmlns:r="http://schemas.openxmlformats.org/officeDocument/2006/relationships">
  <dimension ref="A2:E150"/>
  <sheetViews>
    <sheetView view="pageLayout" topLeftCell="A133" zoomScaleSheetLayoutView="100" workbookViewId="0">
      <selection activeCell="A144" sqref="A144:B145"/>
    </sheetView>
  </sheetViews>
  <sheetFormatPr defaultColWidth="9.109375" defaultRowHeight="13.8"/>
  <cols>
    <col min="1" max="1" width="45.33203125" style="154" customWidth="1"/>
    <col min="2" max="2" width="35.5546875" style="154" customWidth="1"/>
    <col min="3" max="3" width="18" style="154" customWidth="1"/>
    <col min="4" max="4" width="49.88671875" style="154" customWidth="1"/>
    <col min="5" max="5" width="17.6640625" style="187" customWidth="1"/>
    <col min="6" max="16384" width="9.109375" style="154"/>
  </cols>
  <sheetData>
    <row r="2" spans="1:5" ht="14.25" customHeight="1" thickBot="1"/>
    <row r="3" spans="1:5" ht="12.75" customHeight="1">
      <c r="A3" s="676" t="s">
        <v>0</v>
      </c>
      <c r="B3" s="678" t="s">
        <v>195</v>
      </c>
      <c r="C3" s="676" t="s">
        <v>2</v>
      </c>
      <c r="D3" s="678" t="s">
        <v>196</v>
      </c>
      <c r="E3" s="676" t="s">
        <v>2</v>
      </c>
    </row>
    <row r="4" spans="1:5" ht="16.2" customHeight="1" thickBot="1">
      <c r="A4" s="677"/>
      <c r="B4" s="677"/>
      <c r="C4" s="679"/>
      <c r="D4" s="679"/>
      <c r="E4" s="679"/>
    </row>
    <row r="5" spans="1:5" ht="15" customHeight="1">
      <c r="A5" s="155" t="s">
        <v>7</v>
      </c>
      <c r="B5" s="156"/>
      <c r="C5" s="157"/>
      <c r="D5" s="157"/>
      <c r="E5" s="158"/>
    </row>
    <row r="6" spans="1:5" ht="15" customHeight="1">
      <c r="A6" s="274" t="s">
        <v>350</v>
      </c>
      <c r="B6" s="275" t="s">
        <v>339</v>
      </c>
      <c r="C6" s="2">
        <v>549753</v>
      </c>
      <c r="D6" s="275" t="s">
        <v>340</v>
      </c>
      <c r="E6" s="485">
        <v>516200</v>
      </c>
    </row>
    <row r="7" spans="1:5" ht="15" customHeight="1">
      <c r="A7" s="1"/>
      <c r="B7" s="1"/>
      <c r="C7" s="2"/>
      <c r="D7" s="1" t="s">
        <v>341</v>
      </c>
      <c r="E7" s="485">
        <v>33553</v>
      </c>
    </row>
    <row r="8" spans="1:5" ht="15" customHeight="1">
      <c r="A8" s="1"/>
      <c r="B8" s="275" t="s">
        <v>343</v>
      </c>
      <c r="C8" s="2">
        <v>127048</v>
      </c>
      <c r="D8" s="1" t="s">
        <v>344</v>
      </c>
      <c r="E8" s="486">
        <v>112432</v>
      </c>
    </row>
    <row r="9" spans="1:5" ht="15" customHeight="1">
      <c r="A9" s="1"/>
      <c r="B9" s="1"/>
      <c r="C9" s="2"/>
      <c r="D9" s="1" t="s">
        <v>345</v>
      </c>
      <c r="E9" s="486">
        <v>14616</v>
      </c>
    </row>
    <row r="10" spans="1:5" ht="15" customHeight="1">
      <c r="A10" s="1"/>
      <c r="B10" s="275" t="s">
        <v>346</v>
      </c>
      <c r="C10" s="2">
        <v>104400</v>
      </c>
      <c r="D10" s="1" t="s">
        <v>347</v>
      </c>
      <c r="E10" s="486">
        <v>92389</v>
      </c>
    </row>
    <row r="11" spans="1:5" ht="15.75" customHeight="1">
      <c r="A11" s="1"/>
      <c r="B11" s="1"/>
      <c r="C11" s="2"/>
      <c r="D11" s="1" t="s">
        <v>348</v>
      </c>
      <c r="E11" s="486">
        <v>12011</v>
      </c>
    </row>
    <row r="12" spans="1:5" ht="15.75" customHeight="1">
      <c r="A12" s="1" t="s">
        <v>219</v>
      </c>
      <c r="B12" s="1" t="s">
        <v>506</v>
      </c>
      <c r="C12" s="2">
        <v>83350</v>
      </c>
      <c r="D12" s="1" t="s">
        <v>508</v>
      </c>
      <c r="E12" s="486">
        <v>73761</v>
      </c>
    </row>
    <row r="13" spans="1:5" ht="15.75" customHeight="1">
      <c r="A13" s="1"/>
      <c r="B13" s="1"/>
      <c r="C13" s="2"/>
      <c r="D13" s="1" t="s">
        <v>509</v>
      </c>
      <c r="E13" s="486">
        <v>9589</v>
      </c>
    </row>
    <row r="14" spans="1:5" ht="15" customHeight="1">
      <c r="A14" s="1" t="s">
        <v>512</v>
      </c>
      <c r="B14" s="1"/>
      <c r="C14" s="2"/>
      <c r="D14" s="1" t="s">
        <v>510</v>
      </c>
      <c r="E14" s="486">
        <v>-233217</v>
      </c>
    </row>
    <row r="15" spans="1:5" ht="12.6" customHeight="1">
      <c r="A15" s="275"/>
      <c r="B15" s="275"/>
      <c r="C15" s="282"/>
      <c r="D15" s="275" t="s">
        <v>428</v>
      </c>
      <c r="E15" s="486">
        <v>164650</v>
      </c>
    </row>
    <row r="16" spans="1:5" ht="14.4" customHeight="1" thickBot="1">
      <c r="A16" s="277"/>
      <c r="B16" s="277"/>
      <c r="C16" s="276"/>
      <c r="D16" s="277" t="s">
        <v>330</v>
      </c>
      <c r="E16" s="487">
        <v>68567</v>
      </c>
    </row>
    <row r="17" spans="1:5" ht="16.2" customHeight="1">
      <c r="A17" s="285" t="s">
        <v>4</v>
      </c>
      <c r="B17" s="162"/>
      <c r="C17" s="301">
        <f>SUM(C6:C15)</f>
        <v>864551</v>
      </c>
      <c r="D17" s="301"/>
      <c r="E17" s="301">
        <f>SUM(E6:E16)</f>
        <v>864551</v>
      </c>
    </row>
    <row r="18" spans="1:5" ht="7.8" customHeight="1">
      <c r="A18" s="285"/>
      <c r="B18" s="162"/>
      <c r="C18" s="301"/>
      <c r="D18" s="301"/>
      <c r="E18" s="301"/>
    </row>
    <row r="19" spans="1:5" ht="15.6" customHeight="1">
      <c r="A19" s="643" t="s">
        <v>101</v>
      </c>
      <c r="B19" s="644"/>
      <c r="C19" s="167"/>
      <c r="D19" s="167"/>
      <c r="E19" s="167"/>
    </row>
    <row r="20" spans="1:5" ht="13.2" customHeight="1">
      <c r="A20" s="270" t="s">
        <v>507</v>
      </c>
      <c r="B20" s="270" t="s">
        <v>358</v>
      </c>
      <c r="C20" s="641">
        <v>45713</v>
      </c>
      <c r="D20" s="642" t="s">
        <v>359</v>
      </c>
      <c r="E20" s="272">
        <v>40454</v>
      </c>
    </row>
    <row r="21" spans="1:5" ht="13.2" customHeight="1">
      <c r="A21" s="270"/>
      <c r="B21" s="271"/>
      <c r="C21" s="272"/>
      <c r="D21" s="270" t="s">
        <v>360</v>
      </c>
      <c r="E21" s="272">
        <v>5259</v>
      </c>
    </row>
    <row r="22" spans="1:5" ht="9.6" customHeight="1">
      <c r="A22" s="270"/>
      <c r="B22" s="271"/>
      <c r="C22" s="272"/>
      <c r="D22" s="270"/>
      <c r="E22" s="272"/>
    </row>
    <row r="23" spans="1:5" ht="13.2" customHeight="1">
      <c r="A23" s="270"/>
      <c r="B23" s="271"/>
      <c r="C23" s="286"/>
      <c r="D23" s="270" t="s">
        <v>361</v>
      </c>
      <c r="E23" s="272">
        <v>-95878</v>
      </c>
    </row>
    <row r="24" spans="1:5" ht="13.2" customHeight="1">
      <c r="A24" s="273"/>
      <c r="B24" s="271"/>
      <c r="C24" s="272"/>
      <c r="D24" s="270" t="s">
        <v>362</v>
      </c>
      <c r="E24" s="272">
        <v>95878</v>
      </c>
    </row>
    <row r="25" spans="1:5" ht="9.6" customHeight="1">
      <c r="A25" s="273"/>
      <c r="B25" s="271"/>
      <c r="C25" s="272"/>
      <c r="D25" s="270"/>
      <c r="E25" s="272"/>
    </row>
    <row r="26" spans="1:5" ht="13.2" customHeight="1">
      <c r="A26" s="287"/>
      <c r="B26" s="288"/>
      <c r="C26" s="289"/>
      <c r="D26" s="270" t="s">
        <v>361</v>
      </c>
      <c r="E26" s="272">
        <v>-89004</v>
      </c>
    </row>
    <row r="27" spans="1:5" ht="13.2" customHeight="1">
      <c r="A27" s="290"/>
      <c r="B27" s="271"/>
      <c r="C27" s="272"/>
      <c r="D27" s="270" t="s">
        <v>363</v>
      </c>
      <c r="E27" s="272">
        <v>89004</v>
      </c>
    </row>
    <row r="28" spans="1:5" ht="10.8" customHeight="1">
      <c r="A28" s="290"/>
      <c r="B28" s="271"/>
      <c r="C28" s="272"/>
      <c r="D28" s="270"/>
      <c r="E28" s="272"/>
    </row>
    <row r="29" spans="1:5" ht="13.2" customHeight="1">
      <c r="A29" s="287"/>
      <c r="B29" s="291"/>
      <c r="C29" s="289"/>
      <c r="D29" s="270" t="s">
        <v>361</v>
      </c>
      <c r="E29" s="272">
        <v>-238760</v>
      </c>
    </row>
    <row r="30" spans="1:5" ht="13.2" customHeight="1" thickBot="1">
      <c r="A30" s="645"/>
      <c r="B30" s="646"/>
      <c r="C30" s="636"/>
      <c r="D30" s="652" t="s">
        <v>511</v>
      </c>
      <c r="E30" s="636">
        <v>238760</v>
      </c>
    </row>
    <row r="31" spans="1:5" ht="16.2" customHeight="1">
      <c r="A31" s="647" t="s">
        <v>4</v>
      </c>
      <c r="B31" s="648"/>
      <c r="C31" s="640">
        <f>SUM(C20:C29)</f>
        <v>45713</v>
      </c>
      <c r="D31" s="640"/>
      <c r="E31" s="640">
        <f>SUM(E20:E30)</f>
        <v>45713</v>
      </c>
    </row>
    <row r="32" spans="1:5" ht="6.6" customHeight="1">
      <c r="A32" s="163"/>
      <c r="B32" s="160"/>
      <c r="C32" s="161"/>
      <c r="D32" s="159"/>
      <c r="E32" s="161"/>
    </row>
    <row r="33" spans="1:5" ht="15.75" customHeight="1">
      <c r="A33" s="478" t="s">
        <v>5</v>
      </c>
      <c r="B33" s="275"/>
      <c r="C33" s="2"/>
      <c r="D33" s="275"/>
      <c r="E33" s="2"/>
    </row>
    <row r="34" spans="1:5" ht="15" customHeight="1">
      <c r="A34" s="274" t="s">
        <v>350</v>
      </c>
      <c r="B34" s="275" t="s">
        <v>339</v>
      </c>
      <c r="C34" s="2">
        <v>231020</v>
      </c>
      <c r="D34" s="275" t="s">
        <v>340</v>
      </c>
      <c r="E34" s="2">
        <v>216920</v>
      </c>
    </row>
    <row r="35" spans="1:5" ht="13.8" customHeight="1">
      <c r="A35" s="1"/>
      <c r="B35" s="1"/>
      <c r="C35" s="2"/>
      <c r="D35" s="1" t="s">
        <v>341</v>
      </c>
      <c r="E35" s="138">
        <v>14100</v>
      </c>
    </row>
    <row r="36" spans="1:5" ht="15.75" customHeight="1">
      <c r="A36" s="1" t="s">
        <v>219</v>
      </c>
      <c r="B36" s="1" t="s">
        <v>506</v>
      </c>
      <c r="C36" s="2">
        <v>131353</v>
      </c>
      <c r="D36" s="1" t="s">
        <v>508</v>
      </c>
      <c r="E36" s="138">
        <v>116242</v>
      </c>
    </row>
    <row r="37" spans="1:5" ht="15.75" customHeight="1">
      <c r="A37" s="1"/>
      <c r="B37" s="1"/>
      <c r="C37" s="2"/>
      <c r="D37" s="1" t="s">
        <v>509</v>
      </c>
      <c r="E37" s="138">
        <v>15111</v>
      </c>
    </row>
    <row r="38" spans="1:5" ht="15.75" customHeight="1">
      <c r="A38" s="1" t="s">
        <v>342</v>
      </c>
      <c r="B38" s="1" t="s">
        <v>506</v>
      </c>
      <c r="C38" s="2">
        <v>10130</v>
      </c>
      <c r="D38" s="1" t="s">
        <v>508</v>
      </c>
      <c r="E38" s="138">
        <v>8965</v>
      </c>
    </row>
    <row r="39" spans="1:5" ht="15.75" customHeight="1">
      <c r="A39" s="1"/>
      <c r="B39" s="1"/>
      <c r="C39" s="2"/>
      <c r="D39" s="1" t="s">
        <v>509</v>
      </c>
      <c r="E39" s="138">
        <v>1165</v>
      </c>
    </row>
    <row r="40" spans="1:5" ht="13.8" customHeight="1">
      <c r="A40" s="278" t="s">
        <v>512</v>
      </c>
      <c r="B40" s="279"/>
      <c r="C40" s="280"/>
      <c r="D40" s="278" t="s">
        <v>510</v>
      </c>
      <c r="E40" s="2">
        <v>-145000</v>
      </c>
    </row>
    <row r="41" spans="1:5" ht="14.4" customHeight="1">
      <c r="A41" s="479"/>
      <c r="B41" s="480"/>
      <c r="C41" s="481"/>
      <c r="D41" s="479" t="s">
        <v>442</v>
      </c>
      <c r="E41" s="282">
        <v>145000</v>
      </c>
    </row>
    <row r="42" spans="1:5" ht="14.4" customHeight="1">
      <c r="A42" s="479" t="s">
        <v>512</v>
      </c>
      <c r="B42" s="480"/>
      <c r="C42" s="481"/>
      <c r="D42" s="479" t="s">
        <v>513</v>
      </c>
      <c r="E42" s="282">
        <v>-1220347</v>
      </c>
    </row>
    <row r="43" spans="1:5" ht="13.2" customHeight="1">
      <c r="A43" s="278"/>
      <c r="B43" s="279"/>
      <c r="C43" s="482"/>
      <c r="D43" s="278" t="s">
        <v>514</v>
      </c>
      <c r="E43" s="2">
        <v>-158645</v>
      </c>
    </row>
    <row r="44" spans="1:5" ht="15" customHeight="1" thickBot="1">
      <c r="A44" s="483"/>
      <c r="B44" s="483"/>
      <c r="C44" s="484"/>
      <c r="D44" s="281" t="s">
        <v>10</v>
      </c>
      <c r="E44" s="276">
        <v>1378992</v>
      </c>
    </row>
    <row r="45" spans="1:5" ht="15.75" customHeight="1">
      <c r="A45" s="166" t="s">
        <v>4</v>
      </c>
      <c r="B45" s="164"/>
      <c r="C45" s="167">
        <f>SUM(C33:C44)</f>
        <v>372503</v>
      </c>
      <c r="D45" s="168"/>
      <c r="E45" s="167">
        <f>SUM(E33:E44)</f>
        <v>372503</v>
      </c>
    </row>
    <row r="46" spans="1:5" ht="8.4" customHeight="1">
      <c r="A46" s="166"/>
      <c r="B46" s="164"/>
      <c r="C46" s="167"/>
      <c r="D46" s="168"/>
      <c r="E46" s="167"/>
    </row>
    <row r="47" spans="1:5" ht="30.6" customHeight="1">
      <c r="A47" s="169" t="s">
        <v>349</v>
      </c>
      <c r="B47" s="164"/>
      <c r="C47" s="167"/>
      <c r="D47" s="168"/>
      <c r="E47" s="167"/>
    </row>
    <row r="48" spans="1:5" ht="13.8" customHeight="1">
      <c r="A48" s="274" t="s">
        <v>350</v>
      </c>
      <c r="B48" s="275" t="s">
        <v>339</v>
      </c>
      <c r="C48" s="2">
        <v>142071</v>
      </c>
      <c r="D48" s="275" t="s">
        <v>340</v>
      </c>
      <c r="E48" s="2">
        <v>133400</v>
      </c>
    </row>
    <row r="49" spans="1:5" ht="15.75" customHeight="1">
      <c r="A49" s="1"/>
      <c r="B49" s="1"/>
      <c r="C49" s="2"/>
      <c r="D49" s="1" t="s">
        <v>341</v>
      </c>
      <c r="E49" s="2">
        <v>8671</v>
      </c>
    </row>
    <row r="50" spans="1:5" ht="15.75" customHeight="1">
      <c r="A50" s="1" t="s">
        <v>74</v>
      </c>
      <c r="B50" s="1" t="s">
        <v>517</v>
      </c>
      <c r="C50" s="2">
        <v>500220</v>
      </c>
      <c r="D50" s="1" t="s">
        <v>10</v>
      </c>
      <c r="E50" s="2">
        <v>500220</v>
      </c>
    </row>
    <row r="51" spans="1:5" ht="15.75" customHeight="1">
      <c r="A51" s="278" t="s">
        <v>512</v>
      </c>
      <c r="B51" s="279"/>
      <c r="C51" s="482"/>
      <c r="D51" s="278" t="s">
        <v>510</v>
      </c>
      <c r="E51" s="2">
        <v>-27535</v>
      </c>
    </row>
    <row r="52" spans="1:5" ht="15.75" customHeight="1">
      <c r="A52" s="275"/>
      <c r="B52" s="275"/>
      <c r="C52" s="282"/>
      <c r="D52" s="1" t="s">
        <v>447</v>
      </c>
      <c r="E52" s="282">
        <v>27535</v>
      </c>
    </row>
    <row r="53" spans="1:5" ht="15.75" customHeight="1">
      <c r="A53" s="275" t="s">
        <v>515</v>
      </c>
      <c r="B53" s="275" t="s">
        <v>516</v>
      </c>
      <c r="C53" s="282">
        <v>-388266</v>
      </c>
      <c r="D53" s="1" t="s">
        <v>518</v>
      </c>
      <c r="E53" s="282">
        <v>-303333</v>
      </c>
    </row>
    <row r="54" spans="1:5" ht="15.75" customHeight="1" thickBot="1">
      <c r="A54" s="277"/>
      <c r="B54" s="277"/>
      <c r="C54" s="276"/>
      <c r="D54" s="277" t="s">
        <v>514</v>
      </c>
      <c r="E54" s="276">
        <v>-84933</v>
      </c>
    </row>
    <row r="55" spans="1:5" ht="15.75" customHeight="1">
      <c r="A55" s="166" t="s">
        <v>4</v>
      </c>
      <c r="B55" s="164"/>
      <c r="C55" s="167">
        <f>SUM(C48:C54)</f>
        <v>254025</v>
      </c>
      <c r="D55" s="167"/>
      <c r="E55" s="167">
        <f t="shared" ref="E55" si="0">SUM(E48:E54)</f>
        <v>254025</v>
      </c>
    </row>
    <row r="56" spans="1:5" ht="15.75" customHeight="1">
      <c r="A56" s="166"/>
      <c r="B56" s="164"/>
      <c r="C56" s="167"/>
      <c r="D56" s="301"/>
      <c r="E56" s="167"/>
    </row>
    <row r="57" spans="1:5" ht="15.75" customHeight="1">
      <c r="A57" s="488" t="s">
        <v>336</v>
      </c>
      <c r="B57" s="164"/>
      <c r="C57" s="167"/>
      <c r="D57" s="301"/>
      <c r="E57" s="167"/>
    </row>
    <row r="58" spans="1:5" ht="15.75" customHeight="1">
      <c r="A58" s="275" t="s">
        <v>519</v>
      </c>
      <c r="B58" s="275" t="s">
        <v>520</v>
      </c>
      <c r="C58" s="282">
        <v>388266</v>
      </c>
      <c r="D58" s="1" t="s">
        <v>521</v>
      </c>
      <c r="E58" s="282">
        <v>303333</v>
      </c>
    </row>
    <row r="59" spans="1:5" ht="15.75" customHeight="1" thickBot="1">
      <c r="A59" s="277"/>
      <c r="B59" s="277"/>
      <c r="C59" s="276"/>
      <c r="D59" s="277" t="s">
        <v>522</v>
      </c>
      <c r="E59" s="276">
        <v>84933</v>
      </c>
    </row>
    <row r="60" spans="1:5" ht="15.75" customHeight="1">
      <c r="A60" s="166" t="s">
        <v>4</v>
      </c>
      <c r="B60" s="164"/>
      <c r="C60" s="167">
        <f>SUM(C58:C59)</f>
        <v>388266</v>
      </c>
      <c r="D60" s="301"/>
      <c r="E60" s="167">
        <f>SUM(E58:E59)</f>
        <v>388266</v>
      </c>
    </row>
    <row r="61" spans="1:5" ht="13.2" customHeight="1">
      <c r="A61" s="166"/>
      <c r="B61" s="164"/>
      <c r="C61" s="167"/>
      <c r="D61" s="168"/>
      <c r="E61" s="167"/>
    </row>
    <row r="62" spans="1:5" ht="15.75" customHeight="1">
      <c r="A62" s="169" t="s">
        <v>6</v>
      </c>
      <c r="B62" s="164"/>
      <c r="C62" s="167"/>
      <c r="D62" s="168"/>
      <c r="E62" s="167"/>
    </row>
    <row r="63" spans="1:5" ht="14.4" customHeight="1">
      <c r="A63" s="1" t="s">
        <v>512</v>
      </c>
      <c r="B63" s="1"/>
      <c r="C63" s="2"/>
      <c r="D63" s="1" t="s">
        <v>510</v>
      </c>
      <c r="E63" s="2">
        <v>-26000</v>
      </c>
    </row>
    <row r="64" spans="1:5" ht="15.75" customHeight="1">
      <c r="A64" s="275"/>
      <c r="B64" s="275"/>
      <c r="C64" s="2"/>
      <c r="D64" s="1" t="s">
        <v>523</v>
      </c>
      <c r="E64" s="2">
        <v>26000</v>
      </c>
    </row>
    <row r="65" spans="1:5" ht="15.75" customHeight="1">
      <c r="A65" s="275"/>
      <c r="B65" s="275"/>
      <c r="C65" s="2"/>
      <c r="D65" s="1" t="s">
        <v>513</v>
      </c>
      <c r="E65" s="2">
        <v>-4582841</v>
      </c>
    </row>
    <row r="66" spans="1:5" ht="15.75" customHeight="1">
      <c r="A66" s="1"/>
      <c r="B66" s="1"/>
      <c r="C66" s="2"/>
      <c r="D66" s="1" t="s">
        <v>524</v>
      </c>
      <c r="E66" s="2">
        <v>3310541</v>
      </c>
    </row>
    <row r="67" spans="1:5" ht="15.75" customHeight="1">
      <c r="A67" s="1"/>
      <c r="B67" s="1"/>
      <c r="C67" s="2"/>
      <c r="D67" s="1" t="s">
        <v>525</v>
      </c>
      <c r="E67" s="2">
        <v>1272300</v>
      </c>
    </row>
    <row r="68" spans="1:5" ht="15.75" customHeight="1" thickBot="1">
      <c r="A68" s="277" t="s">
        <v>74</v>
      </c>
      <c r="B68" s="277" t="s">
        <v>527</v>
      </c>
      <c r="C68" s="276">
        <v>1517555</v>
      </c>
      <c r="D68" s="277" t="s">
        <v>10</v>
      </c>
      <c r="E68" s="276">
        <v>1517555</v>
      </c>
    </row>
    <row r="69" spans="1:5" ht="15.75" customHeight="1">
      <c r="A69" s="166" t="s">
        <v>4</v>
      </c>
      <c r="B69" s="164"/>
      <c r="C69" s="167">
        <f>SUM(C63:C68)</f>
        <v>1517555</v>
      </c>
      <c r="D69" s="167"/>
      <c r="E69" s="167">
        <f>SUM(E63:E68)</f>
        <v>1517555</v>
      </c>
    </row>
    <row r="70" spans="1:5" ht="10.199999999999999" customHeight="1">
      <c r="A70" s="171"/>
      <c r="B70" s="171"/>
      <c r="C70" s="172"/>
      <c r="D70" s="171"/>
      <c r="E70" s="172"/>
    </row>
    <row r="71" spans="1:5" ht="28.8" customHeight="1">
      <c r="A71" s="244" t="s">
        <v>245</v>
      </c>
      <c r="B71" s="171"/>
      <c r="C71" s="172"/>
      <c r="D71" s="171"/>
      <c r="E71" s="172"/>
    </row>
    <row r="72" spans="1:5" ht="14.4" customHeight="1">
      <c r="A72" s="274" t="s">
        <v>74</v>
      </c>
      <c r="B72" s="275" t="s">
        <v>526</v>
      </c>
      <c r="C72" s="282"/>
      <c r="D72" s="275" t="s">
        <v>10</v>
      </c>
      <c r="E72" s="282"/>
    </row>
    <row r="73" spans="1:5" ht="13.2" customHeight="1">
      <c r="A73" s="1"/>
      <c r="B73" s="1" t="s">
        <v>370</v>
      </c>
      <c r="C73" s="501"/>
      <c r="D73" s="502"/>
      <c r="E73" s="138"/>
    </row>
    <row r="74" spans="1:5" ht="7.8" customHeight="1">
      <c r="A74" s="1"/>
      <c r="B74" s="1"/>
      <c r="C74" s="2"/>
      <c r="D74" s="1"/>
      <c r="E74" s="2"/>
    </row>
    <row r="75" spans="1:5" ht="18" customHeight="1">
      <c r="A75" s="1" t="s">
        <v>371</v>
      </c>
      <c r="B75" s="1"/>
      <c r="C75" s="2"/>
      <c r="D75" s="1" t="s">
        <v>10</v>
      </c>
      <c r="E75" s="2">
        <v>-101600</v>
      </c>
    </row>
    <row r="76" spans="1:5" ht="15.6" customHeight="1">
      <c r="A76" s="1"/>
      <c r="B76" s="1"/>
      <c r="C76" s="138"/>
      <c r="D76" s="1" t="s">
        <v>372</v>
      </c>
      <c r="E76" s="2">
        <v>80000</v>
      </c>
    </row>
    <row r="77" spans="1:5" ht="15.6" customHeight="1">
      <c r="A77" s="1"/>
      <c r="B77" s="1"/>
      <c r="C77" s="138"/>
      <c r="D77" s="1" t="s">
        <v>537</v>
      </c>
      <c r="E77" s="2">
        <v>21600</v>
      </c>
    </row>
    <row r="78" spans="1:5" ht="9.6" customHeight="1">
      <c r="A78" s="1"/>
      <c r="B78" s="1"/>
      <c r="C78" s="138"/>
      <c r="D78" s="503"/>
      <c r="E78" s="2"/>
    </row>
    <row r="79" spans="1:5" ht="15" customHeight="1">
      <c r="A79" s="278" t="s">
        <v>373</v>
      </c>
      <c r="B79" s="278" t="s">
        <v>73</v>
      </c>
      <c r="C79" s="2">
        <v>61786700</v>
      </c>
      <c r="D79" s="278" t="s">
        <v>374</v>
      </c>
      <c r="E79" s="2">
        <v>54678496</v>
      </c>
    </row>
    <row r="80" spans="1:5" ht="15" customHeight="1">
      <c r="A80" s="473"/>
      <c r="B80" s="1"/>
      <c r="C80" s="2"/>
      <c r="D80" s="1" t="s">
        <v>375</v>
      </c>
      <c r="E80" s="2">
        <v>7108204</v>
      </c>
    </row>
    <row r="81" spans="1:5" ht="15" customHeight="1">
      <c r="A81" s="1"/>
      <c r="B81" s="1"/>
      <c r="C81" s="2"/>
      <c r="D81" s="1"/>
      <c r="E81" s="2"/>
    </row>
    <row r="82" spans="1:5" ht="15" customHeight="1">
      <c r="A82" s="1" t="s">
        <v>376</v>
      </c>
      <c r="B82" s="1"/>
      <c r="C82" s="138"/>
      <c r="D82" s="278" t="s">
        <v>374</v>
      </c>
      <c r="E82" s="2">
        <v>-3858540</v>
      </c>
    </row>
    <row r="83" spans="1:5" ht="15" customHeight="1">
      <c r="A83" s="1"/>
      <c r="B83" s="1"/>
      <c r="C83" s="138"/>
      <c r="D83" s="1" t="s">
        <v>375</v>
      </c>
      <c r="E83" s="2">
        <v>-501610</v>
      </c>
    </row>
    <row r="84" spans="1:5" ht="15" customHeight="1">
      <c r="A84" s="1"/>
      <c r="B84" s="1"/>
      <c r="C84" s="138"/>
      <c r="D84" s="1" t="s">
        <v>10</v>
      </c>
      <c r="E84" s="2">
        <v>4360150</v>
      </c>
    </row>
    <row r="85" spans="1:5" ht="9.6" customHeight="1">
      <c r="A85" s="1"/>
      <c r="B85" s="1"/>
      <c r="C85" s="2"/>
      <c r="D85" s="1"/>
      <c r="E85" s="2">
        <f>SUM(E82:E84)</f>
        <v>0</v>
      </c>
    </row>
    <row r="86" spans="1:5" ht="30" customHeight="1">
      <c r="A86" s="1" t="s">
        <v>377</v>
      </c>
      <c r="B86" s="1"/>
      <c r="C86" s="138"/>
      <c r="D86" s="278" t="s">
        <v>374</v>
      </c>
      <c r="E86" s="2">
        <v>-899115</v>
      </c>
    </row>
    <row r="87" spans="1:5" ht="15" customHeight="1">
      <c r="A87" s="1"/>
      <c r="B87" s="1"/>
      <c r="C87" s="138"/>
      <c r="D87" s="1" t="s">
        <v>375</v>
      </c>
      <c r="E87" s="2">
        <v>-116885</v>
      </c>
    </row>
    <row r="88" spans="1:5" ht="15" customHeight="1">
      <c r="A88" s="1"/>
      <c r="B88" s="1"/>
      <c r="C88" s="138"/>
      <c r="D88" s="1" t="s">
        <v>332</v>
      </c>
      <c r="E88" s="2">
        <v>800000</v>
      </c>
    </row>
    <row r="89" spans="1:5" ht="15" customHeight="1">
      <c r="A89" s="1"/>
      <c r="B89" s="1"/>
      <c r="C89" s="138"/>
      <c r="D89" s="1" t="s">
        <v>538</v>
      </c>
      <c r="E89" s="2">
        <v>216000</v>
      </c>
    </row>
    <row r="90" spans="1:5" ht="12.6" customHeight="1">
      <c r="A90" s="1"/>
      <c r="B90" s="1"/>
      <c r="C90" s="138"/>
      <c r="D90" s="1"/>
      <c r="E90" s="2"/>
    </row>
    <row r="91" spans="1:5" ht="15" customHeight="1">
      <c r="A91" s="1" t="s">
        <v>378</v>
      </c>
      <c r="B91" s="278" t="s">
        <v>73</v>
      </c>
      <c r="C91" s="2">
        <v>118605</v>
      </c>
      <c r="D91" s="278" t="s">
        <v>374</v>
      </c>
      <c r="E91" s="2">
        <v>104960</v>
      </c>
    </row>
    <row r="92" spans="1:5" ht="15" customHeight="1" thickBot="1">
      <c r="A92" s="480"/>
      <c r="B92" s="480"/>
      <c r="C92" s="481"/>
      <c r="D92" s="275" t="s">
        <v>375</v>
      </c>
      <c r="E92" s="282">
        <v>13645</v>
      </c>
    </row>
    <row r="93" spans="1:5" ht="15" customHeight="1">
      <c r="A93" s="631" t="s">
        <v>4</v>
      </c>
      <c r="B93" s="632"/>
      <c r="C93" s="633">
        <v>0</v>
      </c>
      <c r="D93" s="631"/>
      <c r="E93" s="633">
        <f>SUM(E76:E92)</f>
        <v>62006905</v>
      </c>
    </row>
    <row r="94" spans="1:5" ht="12.6" customHeight="1">
      <c r="A94" s="171"/>
      <c r="B94" s="171"/>
      <c r="C94" s="172"/>
      <c r="D94" s="171"/>
      <c r="E94" s="172"/>
    </row>
    <row r="95" spans="1:5" ht="31.8" customHeight="1">
      <c r="A95" s="244" t="s">
        <v>246</v>
      </c>
      <c r="B95" s="171"/>
      <c r="C95" s="172"/>
      <c r="D95" s="171"/>
      <c r="E95" s="172"/>
    </row>
    <row r="96" spans="1:5" ht="13.2" customHeight="1">
      <c r="A96" s="270" t="s">
        <v>394</v>
      </c>
      <c r="B96" s="271" t="s">
        <v>395</v>
      </c>
      <c r="C96" s="272">
        <v>5717100</v>
      </c>
      <c r="D96" s="270" t="s">
        <v>10</v>
      </c>
      <c r="E96" s="272">
        <v>5717100</v>
      </c>
    </row>
    <row r="97" spans="1:5" ht="13.8" customHeight="1">
      <c r="A97" s="270" t="s">
        <v>396</v>
      </c>
      <c r="B97" s="271" t="s">
        <v>395</v>
      </c>
      <c r="C97" s="272">
        <v>380000</v>
      </c>
      <c r="D97" s="270" t="s">
        <v>10</v>
      </c>
      <c r="E97" s="272">
        <v>380000</v>
      </c>
    </row>
    <row r="98" spans="1:5" ht="13.8" customHeight="1">
      <c r="A98" s="270" t="s">
        <v>528</v>
      </c>
      <c r="B98" s="271" t="s">
        <v>397</v>
      </c>
      <c r="C98" s="272">
        <v>24860</v>
      </c>
      <c r="D98" s="270" t="s">
        <v>374</v>
      </c>
      <c r="E98" s="272">
        <v>22000</v>
      </c>
    </row>
    <row r="99" spans="1:5" ht="13.8" customHeight="1">
      <c r="A99" s="273"/>
      <c r="B99" s="271"/>
      <c r="C99" s="272"/>
      <c r="D99" s="270" t="s">
        <v>375</v>
      </c>
      <c r="E99" s="272">
        <v>2860</v>
      </c>
    </row>
    <row r="100" spans="1:5" ht="15" customHeight="1" thickBot="1">
      <c r="A100" s="634" t="s">
        <v>398</v>
      </c>
      <c r="B100" s="635" t="s">
        <v>399</v>
      </c>
      <c r="C100" s="636">
        <v>453231</v>
      </c>
      <c r="D100" s="637" t="s">
        <v>10</v>
      </c>
      <c r="E100" s="636">
        <v>453231</v>
      </c>
    </row>
    <row r="101" spans="1:5" ht="15" customHeight="1">
      <c r="A101" s="631" t="s">
        <v>4</v>
      </c>
      <c r="B101" s="632"/>
      <c r="C101" s="633">
        <f>SUM(C96:C100)</f>
        <v>6575191</v>
      </c>
      <c r="D101" s="633"/>
      <c r="E101" s="633">
        <f>SUM(E96:E100)</f>
        <v>6575191</v>
      </c>
    </row>
    <row r="102" spans="1:5" ht="16.2" customHeight="1">
      <c r="A102" s="171"/>
      <c r="B102" s="171"/>
      <c r="C102" s="172"/>
      <c r="D102" s="171"/>
      <c r="E102" s="172"/>
    </row>
    <row r="103" spans="1:5" ht="16.2" customHeight="1">
      <c r="A103" s="244" t="s">
        <v>12</v>
      </c>
      <c r="B103" s="171"/>
      <c r="C103" s="172"/>
      <c r="D103" s="171"/>
      <c r="E103" s="172"/>
    </row>
    <row r="104" spans="1:5" ht="15" customHeight="1">
      <c r="A104" s="244"/>
      <c r="B104" s="171"/>
      <c r="C104" s="172"/>
      <c r="D104" s="434" t="s">
        <v>308</v>
      </c>
      <c r="E104" s="438">
        <v>-2752590</v>
      </c>
    </row>
    <row r="105" spans="1:5" ht="16.8" customHeight="1">
      <c r="A105" s="171"/>
      <c r="B105" s="171"/>
      <c r="C105" s="172"/>
      <c r="D105" s="435" t="s">
        <v>309</v>
      </c>
      <c r="E105" s="438">
        <v>850000</v>
      </c>
    </row>
    <row r="106" spans="1:5" ht="15" customHeight="1">
      <c r="A106" s="171"/>
      <c r="B106" s="171"/>
      <c r="C106" s="172"/>
      <c r="D106" s="435" t="s">
        <v>310</v>
      </c>
      <c r="E106" s="438">
        <v>300000</v>
      </c>
    </row>
    <row r="107" spans="1:5" s="175" customFormat="1" ht="14.4" customHeight="1">
      <c r="A107" s="173"/>
      <c r="B107" s="173"/>
      <c r="C107" s="174"/>
      <c r="D107" s="435" t="s">
        <v>311</v>
      </c>
      <c r="E107" s="438">
        <v>250000</v>
      </c>
    </row>
    <row r="108" spans="1:5" ht="15.6" customHeight="1">
      <c r="A108" s="182"/>
      <c r="B108" s="180"/>
      <c r="C108" s="181"/>
      <c r="D108" s="435" t="s">
        <v>312</v>
      </c>
      <c r="E108" s="439">
        <v>165350</v>
      </c>
    </row>
    <row r="109" spans="1:5" ht="16.5" customHeight="1">
      <c r="A109" s="177"/>
      <c r="B109" s="177"/>
      <c r="C109" s="181"/>
      <c r="D109" s="435" t="s">
        <v>529</v>
      </c>
      <c r="E109" s="439">
        <v>200000</v>
      </c>
    </row>
    <row r="110" spans="1:5" ht="15.6" customHeight="1">
      <c r="A110" s="179"/>
      <c r="B110" s="165"/>
      <c r="C110" s="183"/>
      <c r="D110" s="435" t="s">
        <v>313</v>
      </c>
      <c r="E110" s="439">
        <v>73000</v>
      </c>
    </row>
    <row r="111" spans="1:5" ht="15.6" customHeight="1">
      <c r="A111" s="179"/>
      <c r="B111" s="165"/>
      <c r="C111" s="183"/>
      <c r="D111" s="435" t="s">
        <v>318</v>
      </c>
      <c r="E111" s="439">
        <v>685500</v>
      </c>
    </row>
    <row r="112" spans="1:5" ht="15.6" customHeight="1">
      <c r="A112" s="179"/>
      <c r="B112" s="165"/>
      <c r="C112" s="183"/>
      <c r="D112" s="435" t="s">
        <v>319</v>
      </c>
      <c r="E112" s="439">
        <v>228740</v>
      </c>
    </row>
    <row r="113" spans="1:5" ht="9.6" customHeight="1">
      <c r="A113" s="182"/>
      <c r="B113" s="165"/>
      <c r="C113" s="183"/>
      <c r="D113" s="431"/>
      <c r="E113" s="439"/>
    </row>
    <row r="114" spans="1:5" ht="12.6" customHeight="1">
      <c r="A114" s="179"/>
      <c r="B114" s="177"/>
      <c r="C114" s="183"/>
      <c r="D114" s="436" t="s">
        <v>314</v>
      </c>
      <c r="E114" s="439"/>
    </row>
    <row r="115" spans="1:5" s="187" customFormat="1" ht="13.8" customHeight="1">
      <c r="A115" s="185"/>
      <c r="B115" s="185"/>
      <c r="C115" s="186"/>
      <c r="D115" s="437" t="s">
        <v>316</v>
      </c>
      <c r="E115" s="440">
        <v>-50000000</v>
      </c>
    </row>
    <row r="116" spans="1:5" s="187" customFormat="1" ht="15" customHeight="1">
      <c r="A116" s="188"/>
      <c r="B116" s="188"/>
      <c r="C116" s="189"/>
      <c r="D116" s="431" t="s">
        <v>315</v>
      </c>
      <c r="E116" s="441"/>
    </row>
    <row r="117" spans="1:5" s="191" customFormat="1" ht="14.4" customHeight="1">
      <c r="A117" s="159"/>
      <c r="B117" s="159"/>
      <c r="C117" s="190"/>
      <c r="D117" s="431" t="s">
        <v>10</v>
      </c>
      <c r="E117" s="442">
        <v>50000000</v>
      </c>
    </row>
    <row r="118" spans="1:5" s="191" customFormat="1" ht="9.6" customHeight="1">
      <c r="A118" s="184"/>
      <c r="B118" s="184"/>
      <c r="C118" s="192"/>
      <c r="D118" s="184"/>
      <c r="E118" s="443"/>
    </row>
    <row r="119" spans="1:5" s="191" customFormat="1" ht="15" customHeight="1">
      <c r="A119" s="165"/>
      <c r="B119" s="184"/>
      <c r="C119" s="192"/>
      <c r="D119" s="431" t="s">
        <v>285</v>
      </c>
      <c r="E119" s="443">
        <v>-127071</v>
      </c>
    </row>
    <row r="120" spans="1:5" s="191" customFormat="1" ht="16.2" customHeight="1">
      <c r="A120" s="270"/>
      <c r="B120" s="271"/>
      <c r="C120" s="272"/>
      <c r="D120" s="432" t="s">
        <v>101</v>
      </c>
      <c r="E120" s="444"/>
    </row>
    <row r="121" spans="1:5" s="191" customFormat="1" ht="29.4" customHeight="1">
      <c r="A121" s="270"/>
      <c r="B121" s="271"/>
      <c r="C121" s="272"/>
      <c r="D121" s="433" t="s">
        <v>320</v>
      </c>
      <c r="E121" s="444">
        <v>127071</v>
      </c>
    </row>
    <row r="122" spans="1:5" s="191" customFormat="1" ht="14.4" customHeight="1">
      <c r="A122" s="270"/>
      <c r="B122" s="271"/>
      <c r="C122" s="286"/>
      <c r="D122" s="432" t="s">
        <v>321</v>
      </c>
      <c r="E122" s="444">
        <v>-52800</v>
      </c>
    </row>
    <row r="123" spans="1:5" s="191" customFormat="1" ht="14.4" customHeight="1">
      <c r="A123" s="273"/>
      <c r="B123" s="271"/>
      <c r="C123" s="272"/>
      <c r="D123" s="432" t="s">
        <v>322</v>
      </c>
      <c r="E123" s="444">
        <v>52800</v>
      </c>
    </row>
    <row r="124" spans="1:5" s="191" customFormat="1" ht="11.4" customHeight="1">
      <c r="A124" s="273"/>
      <c r="B124" s="271"/>
      <c r="C124" s="272"/>
      <c r="D124" s="432"/>
      <c r="E124" s="444"/>
    </row>
    <row r="125" spans="1:5" s="191" customFormat="1" ht="16.2" customHeight="1">
      <c r="A125" s="287"/>
      <c r="B125" s="288"/>
      <c r="C125" s="289"/>
      <c r="D125" s="432" t="s">
        <v>315</v>
      </c>
      <c r="E125" s="444">
        <v>-304110</v>
      </c>
    </row>
    <row r="126" spans="1:5" s="191" customFormat="1" ht="15.6" customHeight="1">
      <c r="A126" s="273"/>
      <c r="B126" s="271"/>
      <c r="C126" s="272"/>
      <c r="D126" s="432" t="s">
        <v>10</v>
      </c>
      <c r="E126" s="444"/>
    </row>
    <row r="127" spans="1:5" s="191" customFormat="1" ht="30" customHeight="1">
      <c r="A127" s="290"/>
      <c r="B127" s="271"/>
      <c r="C127" s="272"/>
      <c r="D127" s="433" t="s">
        <v>323</v>
      </c>
      <c r="E127" s="444">
        <v>304110</v>
      </c>
    </row>
    <row r="128" spans="1:5" s="191" customFormat="1" ht="14.4" customHeight="1">
      <c r="A128" s="290"/>
      <c r="B128" s="271"/>
      <c r="C128" s="272"/>
      <c r="D128" s="433" t="s">
        <v>496</v>
      </c>
      <c r="E128" s="444">
        <v>7925435</v>
      </c>
    </row>
    <row r="129" spans="1:5" s="191" customFormat="1" ht="15" customHeight="1">
      <c r="A129" s="287"/>
      <c r="B129" s="291"/>
      <c r="C129" s="289"/>
      <c r="D129" s="270" t="s">
        <v>285</v>
      </c>
      <c r="E129" s="272">
        <v>-7925435</v>
      </c>
    </row>
    <row r="130" spans="1:5" s="191" customFormat="1" ht="15" customHeight="1">
      <c r="A130" s="273"/>
      <c r="B130" s="292"/>
      <c r="C130" s="272"/>
      <c r="D130" s="270" t="s">
        <v>497</v>
      </c>
      <c r="E130" s="272">
        <v>1046000</v>
      </c>
    </row>
    <row r="131" spans="1:5" s="191" customFormat="1" ht="15" customHeight="1">
      <c r="A131" s="273"/>
      <c r="B131" s="292"/>
      <c r="C131" s="272"/>
      <c r="D131" s="270" t="s">
        <v>498</v>
      </c>
      <c r="E131" s="272">
        <v>-1046000</v>
      </c>
    </row>
    <row r="132" spans="1:5" s="191" customFormat="1" ht="14.4" customHeight="1">
      <c r="A132" s="273"/>
      <c r="B132" s="271"/>
      <c r="C132" s="272"/>
      <c r="D132" s="270" t="s">
        <v>10</v>
      </c>
      <c r="E132" s="272"/>
    </row>
    <row r="133" spans="1:5" s="191" customFormat="1" ht="11.4" customHeight="1">
      <c r="A133" s="273"/>
      <c r="B133" s="271"/>
      <c r="C133" s="272"/>
      <c r="D133" s="270"/>
      <c r="E133" s="272"/>
    </row>
    <row r="134" spans="1:5" s="191" customFormat="1" ht="13.2" customHeight="1">
      <c r="A134" s="293"/>
      <c r="B134" s="294"/>
      <c r="C134" s="295"/>
      <c r="D134" s="296" t="s">
        <v>499</v>
      </c>
      <c r="E134" s="297"/>
    </row>
    <row r="135" spans="1:5" s="191" customFormat="1" ht="13.8" customHeight="1">
      <c r="A135" s="298"/>
      <c r="B135" s="294"/>
      <c r="C135" s="295"/>
      <c r="D135" s="296" t="s">
        <v>374</v>
      </c>
      <c r="E135" s="297">
        <v>688118</v>
      </c>
    </row>
    <row r="136" spans="1:5" s="191" customFormat="1" ht="13.8" customHeight="1">
      <c r="A136" s="299"/>
      <c r="B136" s="300"/>
      <c r="C136" s="297"/>
      <c r="D136" s="270" t="s">
        <v>10</v>
      </c>
      <c r="E136" s="297">
        <v>-688118</v>
      </c>
    </row>
    <row r="137" spans="1:5" s="191" customFormat="1" ht="9.6" customHeight="1">
      <c r="A137" s="299"/>
      <c r="B137" s="300"/>
      <c r="C137" s="297"/>
      <c r="D137" s="273"/>
      <c r="E137" s="297"/>
    </row>
    <row r="138" spans="1:5" s="191" customFormat="1" ht="13.8" customHeight="1">
      <c r="A138" s="299" t="s">
        <v>503</v>
      </c>
      <c r="B138" s="300" t="s">
        <v>500</v>
      </c>
      <c r="C138" s="297">
        <v>1939241</v>
      </c>
      <c r="D138" s="273" t="s">
        <v>501</v>
      </c>
      <c r="E138" s="297"/>
    </row>
    <row r="139" spans="1:5" s="191" customFormat="1" ht="13.8" customHeight="1">
      <c r="A139" s="299"/>
      <c r="B139" s="300"/>
      <c r="C139" s="297"/>
      <c r="D139" s="273" t="s">
        <v>502</v>
      </c>
      <c r="E139" s="297"/>
    </row>
    <row r="140" spans="1:5" s="191" customFormat="1" ht="13.8" customHeight="1" thickBot="1">
      <c r="A140" s="649"/>
      <c r="B140" s="650"/>
      <c r="C140" s="651"/>
      <c r="D140" s="634" t="s">
        <v>10</v>
      </c>
      <c r="E140" s="651">
        <v>1939241</v>
      </c>
    </row>
    <row r="141" spans="1:5" s="193" customFormat="1" ht="18" customHeight="1">
      <c r="A141" s="638" t="s">
        <v>4</v>
      </c>
      <c r="B141" s="639"/>
      <c r="C141" s="640">
        <f>SUM(C104:C140)</f>
        <v>1939241</v>
      </c>
      <c r="D141" s="640"/>
      <c r="E141" s="640">
        <f>SUM(E104:E140)</f>
        <v>1939241</v>
      </c>
    </row>
    <row r="142" spans="1:5" s="193" customFormat="1" ht="10.8" customHeight="1">
      <c r="A142" s="264"/>
      <c r="B142" s="184"/>
      <c r="C142" s="192"/>
      <c r="D142" s="184"/>
      <c r="E142" s="170"/>
    </row>
    <row r="143" spans="1:5" s="193" customFormat="1" ht="21" customHeight="1">
      <c r="A143" s="653" t="s">
        <v>11</v>
      </c>
      <c r="B143" s="184"/>
      <c r="C143" s="192"/>
      <c r="D143" s="184"/>
      <c r="E143" s="170"/>
    </row>
    <row r="144" spans="1:5" s="193" customFormat="1" ht="14.4">
      <c r="A144" s="270" t="s">
        <v>403</v>
      </c>
      <c r="B144" s="271"/>
      <c r="C144" s="272"/>
      <c r="D144" s="270" t="s">
        <v>10</v>
      </c>
      <c r="E144" s="272">
        <v>-2182807</v>
      </c>
    </row>
    <row r="145" spans="1:5" s="193" customFormat="1" ht="15" thickBot="1">
      <c r="A145" s="637"/>
      <c r="B145" s="635"/>
      <c r="C145" s="636"/>
      <c r="D145" s="637" t="s">
        <v>324</v>
      </c>
      <c r="E145" s="636">
        <v>2182807</v>
      </c>
    </row>
    <row r="146" spans="1:5" s="193" customFormat="1" ht="16.8" customHeight="1">
      <c r="A146" s="638" t="s">
        <v>4</v>
      </c>
      <c r="B146" s="639"/>
      <c r="C146" s="640">
        <f t="shared" ref="C146" si="1">SUM(C145)</f>
        <v>0</v>
      </c>
      <c r="D146" s="639"/>
      <c r="E146" s="640">
        <f>SUM(E144:E145)</f>
        <v>0</v>
      </c>
    </row>
    <row r="147" spans="1:5" s="193" customFormat="1" ht="22.2" customHeight="1">
      <c r="A147" s="264" t="s">
        <v>194</v>
      </c>
      <c r="B147" s="184"/>
      <c r="C147" s="197">
        <f>SUM(C17+C31+C45+C55+46+C69+C93+C101+C141+C146)</f>
        <v>11568825</v>
      </c>
      <c r="D147" s="197"/>
      <c r="E147" s="197">
        <f>SUM(E17+E31+E45+E55+46+E69+E93+E101+E141+E146)</f>
        <v>73575730</v>
      </c>
    </row>
    <row r="148" spans="1:5" s="191" customFormat="1" hidden="1">
      <c r="A148" s="194"/>
      <c r="B148" s="194"/>
      <c r="C148" s="195"/>
      <c r="D148" s="194"/>
      <c r="E148" s="195"/>
    </row>
    <row r="149" spans="1:5" s="191" customFormat="1" hidden="1">
      <c r="A149" s="194"/>
      <c r="B149" s="194"/>
      <c r="C149" s="195"/>
      <c r="D149" s="194"/>
      <c r="E149" s="195"/>
    </row>
    <row r="150" spans="1:5" s="191" customFormat="1" hidden="1">
      <c r="A150" s="202"/>
      <c r="B150" s="194"/>
      <c r="C150" s="195"/>
      <c r="D150" s="198"/>
      <c r="E150" s="195"/>
    </row>
  </sheetData>
  <mergeCells count="5">
    <mergeCell ref="A3:A4"/>
    <mergeCell ref="B3:B4"/>
    <mergeCell ref="C3:C4"/>
    <mergeCell ref="D3:D4"/>
    <mergeCell ref="E3:E4"/>
  </mergeCells>
  <pageMargins left="0.78740157480314965" right="0.78740157480314965" top="0.98425196850393704" bottom="0.78740157480314965" header="0.51181102362204722" footer="0.51181102362204722"/>
  <pageSetup paperSize="9" scale="79" orientation="landscape" horizontalDpi="4294967293" r:id="rId1"/>
  <headerFooter alignWithMargins="0">
    <oddHeader xml:space="preserve">&amp;C&amp;P&amp;"Arial,Félkövér"&amp;13
&amp;12Kimutatás az önkormányzati többlettámogatással nem járó előirányzat átcsoportosításáról&amp;RA Pü/22-2/2024. sz. előterjesztés 2. melléklete
a 2/2024. (II.16.) önk. rendelet 8.2 melléklete 
Adatok Ft-ban </oddHeader>
    <oddFooter>&amp;C&amp;6&amp;Z&amp;F</oddFooter>
  </headerFooter>
  <rowBreaks count="1" manualBreakCount="1">
    <brk id="149" max="4" man="1"/>
  </rowBreaks>
</worksheet>
</file>

<file path=xl/worksheets/sheet3.xml><?xml version="1.0" encoding="utf-8"?>
<worksheet xmlns="http://schemas.openxmlformats.org/spreadsheetml/2006/main" xmlns:r="http://schemas.openxmlformats.org/officeDocument/2006/relationships">
  <dimension ref="A1:H40"/>
  <sheetViews>
    <sheetView view="pageLayout" workbookViewId="0">
      <selection activeCell="E2" sqref="E2:F2"/>
    </sheetView>
  </sheetViews>
  <sheetFormatPr defaultColWidth="9.109375" defaultRowHeight="15.6"/>
  <cols>
    <col min="1" max="1" width="45.21875" style="201" customWidth="1"/>
    <col min="2" max="2" width="18.88671875" style="201" customWidth="1"/>
    <col min="3" max="3" width="17.109375" style="201" customWidth="1"/>
    <col min="4" max="4" width="16.88671875" style="201" customWidth="1"/>
    <col min="5" max="5" width="17.109375" style="201" customWidth="1"/>
    <col min="6" max="6" width="16.33203125" style="200" customWidth="1"/>
    <col min="7" max="7" width="16.77734375" style="200" customWidth="1"/>
    <col min="8" max="8" width="17.33203125" style="200" customWidth="1"/>
    <col min="9" max="16384" width="9.109375" style="201"/>
  </cols>
  <sheetData>
    <row r="1" spans="1:8" ht="42.75" customHeight="1">
      <c r="A1" s="245" t="s">
        <v>13</v>
      </c>
      <c r="B1" s="246" t="s">
        <v>304</v>
      </c>
      <c r="C1" s="246" t="s">
        <v>178</v>
      </c>
      <c r="D1" s="246" t="s">
        <v>14</v>
      </c>
      <c r="E1" s="247" t="s">
        <v>15</v>
      </c>
      <c r="F1" s="246" t="s">
        <v>16</v>
      </c>
      <c r="G1" s="246" t="s">
        <v>17</v>
      </c>
      <c r="H1" s="246" t="s">
        <v>179</v>
      </c>
    </row>
    <row r="2" spans="1:8" ht="17.25" customHeight="1">
      <c r="A2" s="199" t="s">
        <v>18</v>
      </c>
      <c r="B2" s="200"/>
      <c r="C2" s="200" t="s">
        <v>19</v>
      </c>
      <c r="D2" s="200"/>
      <c r="E2" s="248"/>
    </row>
    <row r="3" spans="1:8" ht="15" customHeight="1">
      <c r="A3" s="249" t="s">
        <v>20</v>
      </c>
      <c r="B3" s="196"/>
      <c r="C3" s="200"/>
      <c r="D3" s="200"/>
      <c r="E3" s="248"/>
    </row>
    <row r="4" spans="1:8" ht="13.8" customHeight="1">
      <c r="A4" s="654" t="s">
        <v>222</v>
      </c>
      <c r="B4" s="250">
        <v>578652586</v>
      </c>
      <c r="C4" s="250">
        <v>578917586</v>
      </c>
      <c r="D4" s="250">
        <v>580327924</v>
      </c>
      <c r="E4" s="251">
        <v>610483595</v>
      </c>
      <c r="F4" s="251"/>
      <c r="G4" s="250"/>
      <c r="H4" s="250"/>
    </row>
    <row r="5" spans="1:8" ht="14.4" customHeight="1">
      <c r="A5" s="654" t="s">
        <v>223</v>
      </c>
      <c r="B5" s="250">
        <v>211860000</v>
      </c>
      <c r="C5" s="250">
        <v>211860000</v>
      </c>
      <c r="D5" s="250">
        <v>211860000</v>
      </c>
      <c r="E5" s="250">
        <v>211860000</v>
      </c>
      <c r="F5" s="251"/>
      <c r="G5" s="250"/>
      <c r="H5" s="250"/>
    </row>
    <row r="6" spans="1:8" ht="15.6" customHeight="1">
      <c r="A6" s="654" t="s">
        <v>224</v>
      </c>
      <c r="B6" s="250">
        <v>0</v>
      </c>
      <c r="C6" s="250">
        <v>0</v>
      </c>
      <c r="D6" s="250">
        <v>0</v>
      </c>
      <c r="E6" s="251"/>
      <c r="F6" s="251"/>
      <c r="G6" s="250"/>
      <c r="H6" s="250"/>
    </row>
    <row r="7" spans="1:8" ht="15" customHeight="1">
      <c r="A7" s="654" t="s">
        <v>225</v>
      </c>
      <c r="B7" s="250">
        <v>1707000000</v>
      </c>
      <c r="C7" s="250">
        <v>1707010200</v>
      </c>
      <c r="D7" s="250">
        <v>1707022100</v>
      </c>
      <c r="E7" s="251">
        <v>1710893980</v>
      </c>
      <c r="F7" s="251"/>
      <c r="G7" s="250"/>
      <c r="H7" s="250"/>
    </row>
    <row r="8" spans="1:8" ht="31.2" customHeight="1">
      <c r="A8" s="655" t="s">
        <v>226</v>
      </c>
      <c r="B8" s="250">
        <v>1980231816</v>
      </c>
      <c r="C8" s="250">
        <v>1996733207</v>
      </c>
      <c r="D8" s="250">
        <v>2035029336</v>
      </c>
      <c r="E8" s="251">
        <v>2032775117</v>
      </c>
      <c r="F8" s="251"/>
      <c r="G8" s="250"/>
      <c r="H8" s="250"/>
    </row>
    <row r="9" spans="1:8">
      <c r="A9" s="654" t="s">
        <v>227</v>
      </c>
      <c r="B9" s="250">
        <v>116000000</v>
      </c>
      <c r="C9" s="250">
        <v>131000000</v>
      </c>
      <c r="D9" s="250">
        <v>131000000</v>
      </c>
      <c r="E9" s="250">
        <v>116000000</v>
      </c>
      <c r="F9" s="251"/>
      <c r="G9" s="250"/>
      <c r="H9" s="250"/>
    </row>
    <row r="10" spans="1:8" ht="18" customHeight="1">
      <c r="A10" s="655" t="s">
        <v>228</v>
      </c>
      <c r="B10" s="250">
        <v>751341600</v>
      </c>
      <c r="C10" s="250">
        <v>791120044</v>
      </c>
      <c r="D10" s="250">
        <v>950152739</v>
      </c>
      <c r="E10" s="251">
        <v>998478212</v>
      </c>
      <c r="F10" s="251"/>
      <c r="G10" s="250"/>
      <c r="H10" s="250"/>
    </row>
    <row r="11" spans="1:8" ht="31.2">
      <c r="A11" s="655" t="s">
        <v>229</v>
      </c>
      <c r="B11" s="250">
        <v>0</v>
      </c>
      <c r="C11" s="250">
        <v>0</v>
      </c>
      <c r="D11" s="250">
        <v>0</v>
      </c>
      <c r="E11" s="251">
        <v>5000000</v>
      </c>
      <c r="F11" s="251"/>
      <c r="G11" s="250"/>
      <c r="H11" s="250"/>
    </row>
    <row r="12" spans="1:8">
      <c r="A12" s="654" t="s">
        <v>230</v>
      </c>
      <c r="B12" s="250">
        <v>5000000</v>
      </c>
      <c r="C12" s="250">
        <v>5000000</v>
      </c>
      <c r="D12" s="250">
        <v>14396547</v>
      </c>
      <c r="E12" s="251">
        <v>55351838</v>
      </c>
      <c r="F12" s="251"/>
      <c r="G12" s="251"/>
      <c r="H12" s="250"/>
    </row>
    <row r="13" spans="1:8" ht="16.8" customHeight="1">
      <c r="A13" s="654" t="s">
        <v>231</v>
      </c>
      <c r="B13" s="250">
        <v>300000000</v>
      </c>
      <c r="C13" s="250">
        <v>300000000</v>
      </c>
      <c r="D13" s="250">
        <v>300000000</v>
      </c>
      <c r="E13" s="250">
        <v>300000000</v>
      </c>
      <c r="F13" s="251"/>
      <c r="G13" s="251"/>
      <c r="H13" s="250"/>
    </row>
    <row r="14" spans="1:8" ht="17.399999999999999" customHeight="1">
      <c r="A14" s="656" t="s">
        <v>232</v>
      </c>
      <c r="B14" s="250">
        <v>68356669</v>
      </c>
      <c r="C14" s="250">
        <v>68356669</v>
      </c>
      <c r="D14" s="250">
        <v>68356669</v>
      </c>
      <c r="E14" s="250">
        <v>68356669</v>
      </c>
      <c r="F14" s="251"/>
      <c r="G14" s="251"/>
      <c r="H14" s="250"/>
    </row>
    <row r="15" spans="1:8" ht="31.8" customHeight="1">
      <c r="A15" s="655" t="s">
        <v>539</v>
      </c>
      <c r="B15" s="250">
        <v>0</v>
      </c>
      <c r="C15" s="250">
        <v>345998391</v>
      </c>
      <c r="D15" s="250">
        <v>345998391</v>
      </c>
      <c r="E15" s="251">
        <v>345998391</v>
      </c>
      <c r="F15" s="251"/>
      <c r="G15" s="250"/>
      <c r="H15" s="250"/>
    </row>
    <row r="16" spans="1:8" s="253" customFormat="1" ht="16.8" customHeight="1">
      <c r="A16" s="657" t="s">
        <v>233</v>
      </c>
      <c r="B16" s="252">
        <f t="shared" ref="B16:G16" si="0">SUM(B4:B15)</f>
        <v>5718442671</v>
      </c>
      <c r="C16" s="252">
        <f t="shared" si="0"/>
        <v>6135996097</v>
      </c>
      <c r="D16" s="252">
        <f t="shared" si="0"/>
        <v>6344143706</v>
      </c>
      <c r="E16" s="252">
        <f t="shared" si="0"/>
        <v>6455197802</v>
      </c>
      <c r="F16" s="252">
        <f t="shared" si="0"/>
        <v>0</v>
      </c>
      <c r="G16" s="252">
        <f t="shared" si="0"/>
        <v>0</v>
      </c>
      <c r="H16" s="252"/>
    </row>
    <row r="17" spans="1:8" s="253" customFormat="1" ht="14.25" customHeight="1">
      <c r="A17" s="254"/>
      <c r="B17" s="252"/>
      <c r="C17" s="252"/>
      <c r="D17" s="252"/>
      <c r="E17" s="255"/>
      <c r="F17" s="251"/>
      <c r="G17" s="252"/>
      <c r="H17" s="252"/>
    </row>
    <row r="18" spans="1:8" ht="15" customHeight="1">
      <c r="A18" s="249" t="s">
        <v>21</v>
      </c>
      <c r="B18" s="252">
        <v>395564000</v>
      </c>
      <c r="C18" s="252">
        <v>395564000</v>
      </c>
      <c r="D18" s="252">
        <v>395564000</v>
      </c>
      <c r="E18" s="252">
        <v>395564000</v>
      </c>
      <c r="F18" s="252"/>
      <c r="G18" s="256"/>
      <c r="H18" s="250"/>
    </row>
    <row r="19" spans="1:8" ht="18.600000000000001" customHeight="1">
      <c r="A19" s="176" t="s">
        <v>22</v>
      </c>
      <c r="B19" s="178">
        <f t="shared" ref="B19:H19" si="1">SUM(B16:B18)</f>
        <v>6114006671</v>
      </c>
      <c r="C19" s="178">
        <f t="shared" si="1"/>
        <v>6531560097</v>
      </c>
      <c r="D19" s="178">
        <f t="shared" si="1"/>
        <v>6739707706</v>
      </c>
      <c r="E19" s="257">
        <f t="shared" si="1"/>
        <v>6850761802</v>
      </c>
      <c r="F19" s="257">
        <f t="shared" si="1"/>
        <v>0</v>
      </c>
      <c r="G19" s="178">
        <f t="shared" si="1"/>
        <v>0</v>
      </c>
      <c r="H19" s="178">
        <f t="shared" si="1"/>
        <v>0</v>
      </c>
    </row>
    <row r="20" spans="1:8" ht="12.75" customHeight="1">
      <c r="A20" s="200"/>
      <c r="B20" s="258"/>
      <c r="C20" s="258"/>
      <c r="D20" s="258"/>
      <c r="E20" s="259"/>
      <c r="F20" s="258"/>
      <c r="G20" s="258"/>
      <c r="H20" s="258"/>
    </row>
    <row r="21" spans="1:8" ht="17.399999999999999" customHeight="1">
      <c r="A21" s="199" t="s">
        <v>23</v>
      </c>
      <c r="B21" s="258"/>
      <c r="C21" s="258"/>
      <c r="D21" s="258"/>
      <c r="E21" s="259"/>
      <c r="F21" s="258"/>
      <c r="G21" s="258"/>
      <c r="H21" s="258"/>
    </row>
    <row r="22" spans="1:8" ht="15" customHeight="1">
      <c r="A22" s="249" t="s">
        <v>20</v>
      </c>
      <c r="B22" s="258"/>
      <c r="C22" s="258"/>
      <c r="D22" s="258"/>
      <c r="E22" s="259"/>
      <c r="F22" s="258"/>
      <c r="G22" s="258"/>
      <c r="H22" s="258"/>
    </row>
    <row r="23" spans="1:8" ht="15" customHeight="1">
      <c r="A23" s="196" t="s">
        <v>234</v>
      </c>
      <c r="B23" s="250">
        <v>2630496254</v>
      </c>
      <c r="C23" s="250">
        <v>2675061628</v>
      </c>
      <c r="D23" s="250">
        <v>2775257515</v>
      </c>
      <c r="E23" s="251">
        <v>2769433716</v>
      </c>
      <c r="F23" s="251"/>
      <c r="G23" s="250"/>
      <c r="H23" s="250"/>
    </row>
    <row r="24" spans="1:8">
      <c r="A24" s="196" t="s">
        <v>235</v>
      </c>
      <c r="B24" s="250">
        <v>321926152</v>
      </c>
      <c r="C24" s="250">
        <v>328319846</v>
      </c>
      <c r="D24" s="250">
        <v>341065974</v>
      </c>
      <c r="E24" s="251">
        <v>341487142</v>
      </c>
      <c r="F24" s="251"/>
      <c r="G24" s="250"/>
      <c r="H24" s="250"/>
    </row>
    <row r="25" spans="1:8">
      <c r="A25" s="196" t="s">
        <v>236</v>
      </c>
      <c r="B25" s="250">
        <v>49900000</v>
      </c>
      <c r="C25" s="250">
        <v>49900000</v>
      </c>
      <c r="D25" s="250">
        <v>49900000</v>
      </c>
      <c r="E25" s="251">
        <v>49900000</v>
      </c>
      <c r="F25" s="251"/>
      <c r="G25" s="250"/>
      <c r="H25" s="250"/>
    </row>
    <row r="26" spans="1:8">
      <c r="A26" s="196" t="s">
        <v>237</v>
      </c>
      <c r="B26" s="250">
        <v>2051858995</v>
      </c>
      <c r="C26" s="250">
        <v>2134548313</v>
      </c>
      <c r="D26" s="250">
        <v>2062590496</v>
      </c>
      <c r="E26" s="251">
        <v>2216112436</v>
      </c>
      <c r="F26" s="251"/>
      <c r="G26" s="250"/>
      <c r="H26" s="250"/>
    </row>
    <row r="27" spans="1:8">
      <c r="A27" s="260" t="s">
        <v>238</v>
      </c>
      <c r="B27" s="250">
        <v>222831270</v>
      </c>
      <c r="C27" s="250">
        <v>268663521</v>
      </c>
      <c r="D27" s="250">
        <v>347513175</v>
      </c>
      <c r="E27" s="251">
        <v>356232227</v>
      </c>
      <c r="F27" s="251"/>
      <c r="G27" s="250"/>
      <c r="H27" s="250"/>
    </row>
    <row r="28" spans="1:8">
      <c r="A28" s="260" t="s">
        <v>239</v>
      </c>
      <c r="B28" s="250">
        <v>433709997</v>
      </c>
      <c r="C28" s="250">
        <v>614732811</v>
      </c>
      <c r="D28" s="250">
        <v>631132859</v>
      </c>
      <c r="E28" s="251">
        <v>496820955</v>
      </c>
      <c r="F28" s="251"/>
      <c r="G28" s="250"/>
      <c r="H28" s="250"/>
    </row>
    <row r="29" spans="1:8">
      <c r="A29" s="260" t="s">
        <v>240</v>
      </c>
      <c r="B29" s="250">
        <v>34684003</v>
      </c>
      <c r="C29" s="250">
        <v>91733978</v>
      </c>
      <c r="D29" s="250">
        <v>154251140</v>
      </c>
      <c r="E29" s="251">
        <v>230675326</v>
      </c>
      <c r="F29" s="251"/>
      <c r="G29" s="250"/>
      <c r="H29" s="250"/>
    </row>
    <row r="30" spans="1:8">
      <c r="A30" s="260" t="s">
        <v>241</v>
      </c>
      <c r="B30" s="250">
        <v>5000000</v>
      </c>
      <c r="C30" s="250">
        <v>5000000</v>
      </c>
      <c r="D30" s="250">
        <v>14396547</v>
      </c>
      <c r="E30" s="251">
        <v>26500000</v>
      </c>
      <c r="F30" s="251"/>
      <c r="G30" s="251"/>
      <c r="H30" s="250"/>
    </row>
    <row r="31" spans="1:8" ht="15" customHeight="1">
      <c r="A31" s="260" t="s">
        <v>242</v>
      </c>
      <c r="B31" s="250">
        <v>5000000</v>
      </c>
      <c r="C31" s="250">
        <v>5000000</v>
      </c>
      <c r="D31" s="250">
        <v>5000000</v>
      </c>
      <c r="E31" s="251">
        <v>5000000</v>
      </c>
      <c r="F31" s="251"/>
      <c r="G31" s="251"/>
      <c r="H31" s="250"/>
    </row>
    <row r="32" spans="1:8">
      <c r="A32" s="261" t="s">
        <v>243</v>
      </c>
      <c r="B32" s="250">
        <v>58600000</v>
      </c>
      <c r="C32" s="250">
        <v>58600000</v>
      </c>
      <c r="D32" s="250">
        <v>58600000</v>
      </c>
      <c r="E32" s="250">
        <v>58600000</v>
      </c>
      <c r="F32" s="250"/>
      <c r="G32" s="250"/>
      <c r="H32" s="250"/>
    </row>
    <row r="33" spans="1:8">
      <c r="A33" s="177" t="s">
        <v>244</v>
      </c>
      <c r="B33" s="250">
        <v>300000000</v>
      </c>
      <c r="C33" s="250">
        <v>300000000</v>
      </c>
      <c r="D33" s="250">
        <v>300000000</v>
      </c>
      <c r="E33" s="250">
        <v>300000000</v>
      </c>
      <c r="F33" s="250"/>
      <c r="G33" s="250"/>
      <c r="H33" s="250"/>
    </row>
    <row r="34" spans="1:8" ht="18.600000000000001" customHeight="1">
      <c r="A34" s="176" t="s">
        <v>24</v>
      </c>
      <c r="B34" s="258">
        <f t="shared" ref="B34:H34" si="2">SUM(B23:B33)</f>
        <v>6114006671</v>
      </c>
      <c r="C34" s="258">
        <f t="shared" si="2"/>
        <v>6531560097</v>
      </c>
      <c r="D34" s="258">
        <f t="shared" si="2"/>
        <v>6739707706</v>
      </c>
      <c r="E34" s="258">
        <f t="shared" si="2"/>
        <v>6850761802</v>
      </c>
      <c r="F34" s="258">
        <f t="shared" si="2"/>
        <v>0</v>
      </c>
      <c r="G34" s="258">
        <f t="shared" si="2"/>
        <v>0</v>
      </c>
      <c r="H34" s="258">
        <f t="shared" si="2"/>
        <v>0</v>
      </c>
    </row>
    <row r="35" spans="1:8">
      <c r="F35" s="262"/>
      <c r="G35" s="262"/>
      <c r="H35" s="262"/>
    </row>
    <row r="36" spans="1:8">
      <c r="F36" s="262"/>
      <c r="G36" s="262"/>
      <c r="H36" s="262"/>
    </row>
    <row r="37" spans="1:8">
      <c r="F37" s="262"/>
      <c r="G37" s="262"/>
      <c r="H37" s="262"/>
    </row>
    <row r="38" spans="1:8">
      <c r="F38" s="262"/>
      <c r="G38" s="262"/>
      <c r="H38" s="262"/>
    </row>
    <row r="39" spans="1:8">
      <c r="F39" s="262"/>
      <c r="G39" s="262"/>
      <c r="H39" s="262"/>
    </row>
    <row r="40" spans="1:8">
      <c r="F40" s="263"/>
      <c r="G40" s="263"/>
      <c r="H40" s="263"/>
    </row>
  </sheetData>
  <pageMargins left="0.70866141732283472" right="0.70866141732283472" top="0.98" bottom="0.48333333333333334" header="0.31496062992125984" footer="0.31496062992125984"/>
  <pageSetup paperSize="9" scale="80" orientation="landscape" r:id="rId1"/>
  <headerFooter>
    <oddHeader>&amp;C&amp;"Arial,Félkövér"
Költségvetési előirányzat módosítások (2024.)&amp;R&amp;9
A Pü/22-2/2024. sz. előterjesztés 3. melléklete a 2/2024. (II.16.) önkormányzati rendelet 9.2 melléklete 
Adatok Ft-ban</oddHeader>
    <oddFooter>&amp;C&amp;7&amp;Z&amp;F</oddFooter>
  </headerFooter>
</worksheet>
</file>

<file path=xl/worksheets/sheet4.xml><?xml version="1.0" encoding="utf-8"?>
<worksheet xmlns="http://schemas.openxmlformats.org/spreadsheetml/2006/main" xmlns:r="http://schemas.openxmlformats.org/officeDocument/2006/relationships">
  <dimension ref="A1:N182"/>
  <sheetViews>
    <sheetView view="pageLayout" zoomScale="68" zoomScaleSheetLayoutView="46" zoomScalePageLayoutView="68" workbookViewId="0">
      <selection activeCell="A35" sqref="A35"/>
    </sheetView>
  </sheetViews>
  <sheetFormatPr defaultColWidth="9.109375" defaultRowHeight="17.25" customHeight="1"/>
  <cols>
    <col min="1" max="1" width="67" style="12" customWidth="1"/>
    <col min="2" max="2" width="20.88671875" style="13" customWidth="1"/>
    <col min="3" max="3" width="19.44140625" style="13" customWidth="1"/>
    <col min="4" max="4" width="21.6640625" style="13" customWidth="1"/>
    <col min="5" max="5" width="20.21875" style="13" customWidth="1"/>
    <col min="6" max="6" width="21.109375" style="13" customWidth="1"/>
    <col min="7" max="7" width="25.109375" style="13" customWidth="1"/>
    <col min="8" max="8" width="19.44140625" style="13" customWidth="1"/>
    <col min="9" max="9" width="19.33203125" style="13" customWidth="1"/>
    <col min="10" max="10" width="20.33203125" style="13" customWidth="1"/>
    <col min="11" max="11" width="27.21875" style="13" customWidth="1"/>
    <col min="12" max="12" width="28.88671875" style="13" customWidth="1"/>
    <col min="13" max="13" width="26" style="13" customWidth="1"/>
    <col min="14" max="14" width="23.77734375" style="12" customWidth="1"/>
    <col min="15" max="16384" width="9.109375" style="12"/>
  </cols>
  <sheetData>
    <row r="1" spans="1:14" ht="18.75" customHeight="1">
      <c r="A1" s="46" t="s">
        <v>0</v>
      </c>
      <c r="B1" s="680" t="s">
        <v>74</v>
      </c>
      <c r="C1" s="681"/>
      <c r="D1" s="681"/>
      <c r="E1" s="680" t="s">
        <v>73</v>
      </c>
      <c r="F1" s="681"/>
      <c r="G1" s="681"/>
      <c r="H1" s="680" t="s">
        <v>72</v>
      </c>
      <c r="I1" s="681"/>
      <c r="J1" s="681"/>
      <c r="K1" s="680" t="s">
        <v>71</v>
      </c>
      <c r="L1" s="681"/>
      <c r="M1" s="681"/>
      <c r="N1" s="79"/>
    </row>
    <row r="2" spans="1:14" s="44" customFormat="1" ht="61.5" customHeight="1">
      <c r="A2" s="45"/>
      <c r="B2" s="203" t="s">
        <v>252</v>
      </c>
      <c r="C2" s="204" t="s">
        <v>295</v>
      </c>
      <c r="D2" s="205" t="s">
        <v>296</v>
      </c>
      <c r="E2" s="203" t="s">
        <v>252</v>
      </c>
      <c r="F2" s="204" t="s">
        <v>295</v>
      </c>
      <c r="G2" s="205" t="s">
        <v>296</v>
      </c>
      <c r="H2" s="203" t="s">
        <v>252</v>
      </c>
      <c r="I2" s="204" t="s">
        <v>295</v>
      </c>
      <c r="J2" s="205" t="s">
        <v>296</v>
      </c>
      <c r="K2" s="203" t="s">
        <v>252</v>
      </c>
      <c r="L2" s="204" t="s">
        <v>295</v>
      </c>
      <c r="M2" s="205" t="s">
        <v>296</v>
      </c>
      <c r="N2" s="331" t="s">
        <v>70</v>
      </c>
    </row>
    <row r="3" spans="1:14" s="42" customFormat="1" ht="17.25" customHeight="1">
      <c r="A3" s="43">
        <v>1</v>
      </c>
      <c r="B3" s="43">
        <v>2</v>
      </c>
      <c r="C3" s="43">
        <v>3</v>
      </c>
      <c r="D3" s="43">
        <v>4</v>
      </c>
      <c r="E3" s="43">
        <v>5</v>
      </c>
      <c r="F3" s="43">
        <v>6</v>
      </c>
      <c r="G3" s="43">
        <v>7</v>
      </c>
      <c r="H3" s="43">
        <v>8</v>
      </c>
      <c r="I3" s="43">
        <v>9</v>
      </c>
      <c r="J3" s="43">
        <v>10</v>
      </c>
      <c r="K3" s="43">
        <v>15</v>
      </c>
      <c r="L3" s="43">
        <v>16</v>
      </c>
      <c r="M3" s="332">
        <v>17</v>
      </c>
      <c r="N3" s="43">
        <v>18</v>
      </c>
    </row>
    <row r="4" spans="1:14" ht="17.25" customHeight="1">
      <c r="A4" s="40" t="s">
        <v>69</v>
      </c>
      <c r="B4" s="17">
        <v>225961000</v>
      </c>
      <c r="C4" s="455">
        <v>249872174</v>
      </c>
      <c r="D4" s="455">
        <v>127371032</v>
      </c>
      <c r="E4" s="455"/>
      <c r="F4" s="455">
        <v>2483960</v>
      </c>
      <c r="G4" s="455">
        <v>2483960</v>
      </c>
      <c r="H4" s="455">
        <v>373309408</v>
      </c>
      <c r="I4" s="455">
        <v>374431966</v>
      </c>
      <c r="J4" s="455">
        <v>175868597</v>
      </c>
      <c r="K4" s="455">
        <f t="shared" ref="K4:K9" si="0">SUM(B4+E4+H4)</f>
        <v>599270408</v>
      </c>
      <c r="L4" s="17">
        <f t="shared" ref="K4:M12" si="1">SUM(C4+F4+I4)</f>
        <v>626788100</v>
      </c>
      <c r="M4" s="333">
        <f t="shared" si="1"/>
        <v>305723589</v>
      </c>
      <c r="N4" s="334">
        <f>SUM(M4/L4)</f>
        <v>0.48776227404444977</v>
      </c>
    </row>
    <row r="5" spans="1:14" ht="17.25" customHeight="1">
      <c r="A5" s="40" t="s">
        <v>68</v>
      </c>
      <c r="B5" s="17">
        <v>71420000</v>
      </c>
      <c r="C5" s="496">
        <v>82612459</v>
      </c>
      <c r="D5" s="496">
        <v>40639124</v>
      </c>
      <c r="E5" s="497">
        <v>0</v>
      </c>
      <c r="F5" s="496">
        <v>299411</v>
      </c>
      <c r="G5" s="496">
        <v>299411</v>
      </c>
      <c r="H5" s="496">
        <v>410451277</v>
      </c>
      <c r="I5" s="496">
        <v>471708761</v>
      </c>
      <c r="J5" s="496">
        <v>254640638</v>
      </c>
      <c r="K5" s="496">
        <f t="shared" si="0"/>
        <v>481871277</v>
      </c>
      <c r="L5" s="17">
        <f t="shared" si="1"/>
        <v>554620631</v>
      </c>
      <c r="M5" s="333">
        <f t="shared" si="1"/>
        <v>295579173</v>
      </c>
      <c r="N5" s="334">
        <f>SUM(M5/L5)</f>
        <v>0.5329393759966351</v>
      </c>
    </row>
    <row r="6" spans="1:14" ht="17.25" customHeight="1">
      <c r="A6" s="40" t="s">
        <v>177</v>
      </c>
      <c r="B6" s="17">
        <v>2700000</v>
      </c>
      <c r="C6" s="496">
        <v>11507892</v>
      </c>
      <c r="D6" s="496">
        <v>18706768</v>
      </c>
      <c r="E6" s="497"/>
      <c r="F6" s="496">
        <v>1516011</v>
      </c>
      <c r="G6" s="496">
        <v>1516011</v>
      </c>
      <c r="H6" s="496">
        <v>647910622</v>
      </c>
      <c r="I6" s="496">
        <v>680546113</v>
      </c>
      <c r="J6" s="496">
        <v>310192379</v>
      </c>
      <c r="K6" s="496">
        <f t="shared" si="0"/>
        <v>650610622</v>
      </c>
      <c r="L6" s="17">
        <f t="shared" si="1"/>
        <v>693570016</v>
      </c>
      <c r="M6" s="333">
        <f t="shared" si="1"/>
        <v>330415158</v>
      </c>
      <c r="N6" s="334">
        <f t="shared" ref="N6:N71" si="2">SUM(M6/L6)</f>
        <v>0.47639769652325914</v>
      </c>
    </row>
    <row r="7" spans="1:14" ht="17.25" customHeight="1">
      <c r="A7" s="40" t="s">
        <v>254</v>
      </c>
      <c r="B7" s="17">
        <v>8927000</v>
      </c>
      <c r="C7" s="455">
        <v>106715683</v>
      </c>
      <c r="D7" s="455">
        <v>104708002</v>
      </c>
      <c r="E7" s="456"/>
      <c r="F7" s="455">
        <v>728886</v>
      </c>
      <c r="G7" s="455">
        <v>728886</v>
      </c>
      <c r="H7" s="455">
        <v>93888870</v>
      </c>
      <c r="I7" s="455">
        <v>62730175</v>
      </c>
      <c r="J7" s="455">
        <v>34653579</v>
      </c>
      <c r="K7" s="455">
        <f t="shared" si="0"/>
        <v>102815870</v>
      </c>
      <c r="L7" s="17">
        <f t="shared" si="1"/>
        <v>170174744</v>
      </c>
      <c r="M7" s="333">
        <f t="shared" si="1"/>
        <v>140090467</v>
      </c>
      <c r="N7" s="334">
        <f t="shared" si="2"/>
        <v>0.82321538265396188</v>
      </c>
    </row>
    <row r="8" spans="1:14" ht="17.25" customHeight="1">
      <c r="A8" s="40" t="s">
        <v>255</v>
      </c>
      <c r="B8" s="17">
        <v>0</v>
      </c>
      <c r="C8" s="455">
        <v>1943598</v>
      </c>
      <c r="D8" s="455">
        <v>407795</v>
      </c>
      <c r="E8" s="456"/>
      <c r="F8" s="455">
        <v>65424561</v>
      </c>
      <c r="G8" s="455">
        <v>65424561</v>
      </c>
      <c r="H8" s="455">
        <v>0</v>
      </c>
      <c r="I8" s="455">
        <v>32058695</v>
      </c>
      <c r="J8" s="455">
        <v>10050403</v>
      </c>
      <c r="K8" s="455">
        <f t="shared" si="0"/>
        <v>0</v>
      </c>
      <c r="L8" s="17">
        <f t="shared" ref="L8:M8" si="3">SUM(C8+F8+I8)</f>
        <v>99426854</v>
      </c>
      <c r="M8" s="333">
        <f t="shared" si="3"/>
        <v>75882759</v>
      </c>
      <c r="N8" s="334">
        <f t="shared" si="2"/>
        <v>0.76320185088024606</v>
      </c>
    </row>
    <row r="9" spans="1:14" ht="17.25" customHeight="1">
      <c r="A9" s="40" t="s">
        <v>256</v>
      </c>
      <c r="B9" s="17">
        <v>33169000</v>
      </c>
      <c r="C9" s="455">
        <v>46000957</v>
      </c>
      <c r="D9" s="455">
        <v>29059512</v>
      </c>
      <c r="E9" s="455"/>
      <c r="F9" s="455"/>
      <c r="G9" s="455"/>
      <c r="H9" s="455">
        <v>95698038</v>
      </c>
      <c r="I9" s="455">
        <v>107964038</v>
      </c>
      <c r="J9" s="455">
        <v>57229940</v>
      </c>
      <c r="K9" s="455">
        <f t="shared" si="0"/>
        <v>128867038</v>
      </c>
      <c r="L9" s="17">
        <f t="shared" si="1"/>
        <v>153964995</v>
      </c>
      <c r="M9" s="333">
        <f t="shared" si="1"/>
        <v>86289452</v>
      </c>
      <c r="N9" s="334">
        <f t="shared" si="2"/>
        <v>0.56044850974080185</v>
      </c>
    </row>
    <row r="10" spans="1:14" s="39" customFormat="1" ht="17.25" customHeight="1">
      <c r="A10" s="40" t="s">
        <v>257</v>
      </c>
      <c r="B10" s="335">
        <v>4500000</v>
      </c>
      <c r="C10" s="508">
        <v>13048081</v>
      </c>
      <c r="D10" s="508">
        <v>11890660</v>
      </c>
      <c r="E10" s="456">
        <v>3550000</v>
      </c>
      <c r="F10" s="508">
        <v>4050000</v>
      </c>
      <c r="G10" s="508">
        <v>500000</v>
      </c>
      <c r="H10" s="455">
        <v>15490000</v>
      </c>
      <c r="I10" s="508">
        <v>16190000</v>
      </c>
      <c r="J10" s="508">
        <v>9166987</v>
      </c>
      <c r="K10" s="17">
        <f t="shared" si="1"/>
        <v>23540000</v>
      </c>
      <c r="L10" s="17">
        <f t="shared" si="1"/>
        <v>33288081</v>
      </c>
      <c r="M10" s="333">
        <f t="shared" si="1"/>
        <v>21557647</v>
      </c>
      <c r="N10" s="334">
        <f t="shared" si="2"/>
        <v>0.64760858398536103</v>
      </c>
    </row>
    <row r="11" spans="1:14" s="39" customFormat="1" ht="17.25" customHeight="1">
      <c r="A11" s="40" t="s">
        <v>258</v>
      </c>
      <c r="B11" s="17">
        <v>115569586</v>
      </c>
      <c r="C11" s="455">
        <v>123153309</v>
      </c>
      <c r="D11" s="455">
        <v>65744658</v>
      </c>
      <c r="E11" s="455">
        <v>702285600</v>
      </c>
      <c r="F11" s="455">
        <v>846775205</v>
      </c>
      <c r="G11" s="455">
        <v>507387029</v>
      </c>
      <c r="H11" s="455">
        <v>434964845</v>
      </c>
      <c r="I11" s="455">
        <v>378602167</v>
      </c>
      <c r="J11" s="455">
        <v>115239263</v>
      </c>
      <c r="K11" s="17">
        <f t="shared" si="1"/>
        <v>1252820031</v>
      </c>
      <c r="L11" s="17">
        <f t="shared" si="1"/>
        <v>1348530681</v>
      </c>
      <c r="M11" s="333">
        <f t="shared" si="1"/>
        <v>688370950</v>
      </c>
      <c r="N11" s="334">
        <f t="shared" si="2"/>
        <v>0.51045998411362803</v>
      </c>
    </row>
    <row r="12" spans="1:14" s="39" customFormat="1" ht="20.25" customHeight="1">
      <c r="A12" s="41" t="s">
        <v>259</v>
      </c>
      <c r="B12" s="17">
        <v>73710000</v>
      </c>
      <c r="C12" s="455">
        <v>88409482</v>
      </c>
      <c r="D12" s="455">
        <v>65947728</v>
      </c>
      <c r="E12" s="506"/>
      <c r="F12" s="455">
        <v>478091</v>
      </c>
      <c r="G12" s="455">
        <v>478091</v>
      </c>
      <c r="H12" s="455">
        <v>213700362</v>
      </c>
      <c r="I12" s="455">
        <v>234693903</v>
      </c>
      <c r="J12" s="455">
        <v>107283608</v>
      </c>
      <c r="K12" s="17">
        <f t="shared" si="1"/>
        <v>287410362</v>
      </c>
      <c r="L12" s="17">
        <f t="shared" si="1"/>
        <v>323581476</v>
      </c>
      <c r="M12" s="333">
        <f t="shared" si="1"/>
        <v>173709427</v>
      </c>
      <c r="N12" s="334">
        <f t="shared" si="2"/>
        <v>0.53683365669547778</v>
      </c>
    </row>
    <row r="13" spans="1:14" s="39" customFormat="1" ht="17.25" customHeight="1">
      <c r="A13" s="40" t="s">
        <v>67</v>
      </c>
      <c r="B13" s="32">
        <f t="shared" ref="B13:J13" si="4">SUM(B4:B12)</f>
        <v>535956586</v>
      </c>
      <c r="C13" s="32">
        <f t="shared" si="4"/>
        <v>723263635</v>
      </c>
      <c r="D13" s="32">
        <f t="shared" si="4"/>
        <v>464475279</v>
      </c>
      <c r="E13" s="32">
        <f t="shared" si="4"/>
        <v>705835600</v>
      </c>
      <c r="F13" s="32">
        <f t="shared" si="4"/>
        <v>921756125</v>
      </c>
      <c r="G13" s="32">
        <f t="shared" si="4"/>
        <v>578817949</v>
      </c>
      <c r="H13" s="32">
        <f t="shared" si="4"/>
        <v>2285413422</v>
      </c>
      <c r="I13" s="32">
        <f t="shared" si="4"/>
        <v>2358925818</v>
      </c>
      <c r="J13" s="32">
        <f t="shared" si="4"/>
        <v>1074325394</v>
      </c>
      <c r="K13" s="21">
        <f>SUM(B13+E13+H13)</f>
        <v>3527205608</v>
      </c>
      <c r="L13" s="32">
        <f>SUM(L4:L12)</f>
        <v>4003945578</v>
      </c>
      <c r="M13" s="336">
        <f>SUM(M4:M12)</f>
        <v>2117618622</v>
      </c>
      <c r="N13" s="334">
        <f t="shared" si="2"/>
        <v>0.52888296824897552</v>
      </c>
    </row>
    <row r="14" spans="1:14" ht="17.25" customHeight="1">
      <c r="A14" s="38" t="s">
        <v>260</v>
      </c>
      <c r="B14" s="17"/>
      <c r="C14" s="17"/>
      <c r="D14" s="17"/>
      <c r="E14" s="33"/>
      <c r="F14" s="17"/>
      <c r="G14" s="17"/>
      <c r="H14" s="17"/>
      <c r="I14" s="17"/>
      <c r="J14" s="17"/>
      <c r="K14" s="17">
        <f>SUM(B14+C14+H14)</f>
        <v>0</v>
      </c>
      <c r="L14" s="17">
        <f t="shared" ref="L14:M45" si="5">SUM(C14+F14+I14)</f>
        <v>0</v>
      </c>
      <c r="M14" s="333">
        <f t="shared" si="5"/>
        <v>0</v>
      </c>
      <c r="N14" s="334"/>
    </row>
    <row r="15" spans="1:14" s="36" customFormat="1" ht="30.75" customHeight="1">
      <c r="A15" s="37" t="s">
        <v>66</v>
      </c>
      <c r="B15" s="455"/>
      <c r="C15" s="455"/>
      <c r="D15" s="455"/>
      <c r="E15" s="585"/>
      <c r="F15" s="455"/>
      <c r="G15" s="455"/>
      <c r="H15" s="455">
        <v>63378034</v>
      </c>
      <c r="I15" s="455">
        <v>63124531</v>
      </c>
      <c r="J15" s="455">
        <v>31532978</v>
      </c>
      <c r="K15" s="17">
        <f t="shared" ref="K15:M55" si="6">SUM(B15+E15+H15)</f>
        <v>63378034</v>
      </c>
      <c r="L15" s="17">
        <f t="shared" si="5"/>
        <v>63124531</v>
      </c>
      <c r="M15" s="333">
        <f t="shared" si="5"/>
        <v>31532978</v>
      </c>
      <c r="N15" s="334">
        <f t="shared" si="2"/>
        <v>0.49953603615684683</v>
      </c>
    </row>
    <row r="16" spans="1:14" ht="25.5" customHeight="1">
      <c r="A16" s="29" t="s">
        <v>65</v>
      </c>
      <c r="B16" s="514">
        <v>1707000000</v>
      </c>
      <c r="C16" s="514">
        <v>1710893980</v>
      </c>
      <c r="D16" s="586">
        <v>767987087</v>
      </c>
      <c r="E16" s="587"/>
      <c r="F16" s="514"/>
      <c r="G16" s="514"/>
      <c r="H16" s="514"/>
      <c r="I16" s="514"/>
      <c r="J16" s="514"/>
      <c r="K16" s="17">
        <f t="shared" si="6"/>
        <v>1707000000</v>
      </c>
      <c r="L16" s="17">
        <f t="shared" si="5"/>
        <v>1710893980</v>
      </c>
      <c r="M16" s="333">
        <f t="shared" si="5"/>
        <v>767987087</v>
      </c>
      <c r="N16" s="334">
        <f t="shared" si="2"/>
        <v>0.44888058288684846</v>
      </c>
    </row>
    <row r="17" spans="1:14" ht="21" customHeight="1">
      <c r="A17" s="29" t="s">
        <v>261</v>
      </c>
      <c r="B17" s="514"/>
      <c r="C17" s="514"/>
      <c r="D17" s="586"/>
      <c r="E17" s="506"/>
      <c r="F17" s="514"/>
      <c r="G17" s="514"/>
      <c r="H17" s="514"/>
      <c r="I17" s="514"/>
      <c r="J17" s="514"/>
      <c r="K17" s="17">
        <f t="shared" si="6"/>
        <v>0</v>
      </c>
      <c r="L17" s="17">
        <f t="shared" si="5"/>
        <v>0</v>
      </c>
      <c r="M17" s="333">
        <f t="shared" si="5"/>
        <v>0</v>
      </c>
      <c r="N17" s="334"/>
    </row>
    <row r="18" spans="1:14" ht="24.75" customHeight="1">
      <c r="A18" s="35" t="s">
        <v>64</v>
      </c>
      <c r="B18" s="588"/>
      <c r="C18" s="588"/>
      <c r="D18" s="589"/>
      <c r="E18" s="514"/>
      <c r="F18" s="514"/>
      <c r="G18" s="514"/>
      <c r="H18" s="588"/>
      <c r="I18" s="588"/>
      <c r="J18" s="588"/>
      <c r="K18" s="17">
        <f t="shared" si="6"/>
        <v>0</v>
      </c>
      <c r="L18" s="17">
        <f t="shared" si="5"/>
        <v>0</v>
      </c>
      <c r="M18" s="333">
        <f t="shared" si="5"/>
        <v>0</v>
      </c>
      <c r="N18" s="334"/>
    </row>
    <row r="19" spans="1:14" ht="19.8" customHeight="1">
      <c r="A19" s="337" t="s">
        <v>262</v>
      </c>
      <c r="B19" s="588">
        <v>116000000</v>
      </c>
      <c r="C19" s="588">
        <v>116000000</v>
      </c>
      <c r="D19" s="589">
        <v>29249380</v>
      </c>
      <c r="E19" s="514"/>
      <c r="F19" s="514"/>
      <c r="G19" s="514"/>
      <c r="H19" s="588"/>
      <c r="I19" s="588"/>
      <c r="J19" s="588"/>
      <c r="K19" s="17">
        <f t="shared" si="6"/>
        <v>116000000</v>
      </c>
      <c r="L19" s="17">
        <f t="shared" si="5"/>
        <v>116000000</v>
      </c>
      <c r="M19" s="333">
        <f t="shared" si="5"/>
        <v>29249380</v>
      </c>
      <c r="N19" s="334">
        <f t="shared" si="2"/>
        <v>0.25214982758620691</v>
      </c>
    </row>
    <row r="20" spans="1:14" ht="18.600000000000001" customHeight="1">
      <c r="A20" s="337" t="s">
        <v>263</v>
      </c>
      <c r="B20" s="588">
        <v>199430000</v>
      </c>
      <c r="C20" s="588">
        <v>221938689</v>
      </c>
      <c r="D20" s="589">
        <v>107504855</v>
      </c>
      <c r="E20" s="514"/>
      <c r="F20" s="514">
        <v>28784238</v>
      </c>
      <c r="G20" s="586">
        <v>1225032</v>
      </c>
      <c r="H20" s="588">
        <v>-12430000</v>
      </c>
      <c r="I20" s="588">
        <v>161473226</v>
      </c>
      <c r="J20" s="588">
        <v>329367389</v>
      </c>
      <c r="K20" s="17">
        <f t="shared" si="6"/>
        <v>187000000</v>
      </c>
      <c r="L20" s="17">
        <f t="shared" si="5"/>
        <v>412196153</v>
      </c>
      <c r="M20" s="333">
        <f t="shared" si="5"/>
        <v>438097276</v>
      </c>
      <c r="N20" s="334">
        <f t="shared" si="2"/>
        <v>1.0628368867867624</v>
      </c>
    </row>
    <row r="21" spans="1:14" ht="19.5" customHeight="1">
      <c r="A21" s="338" t="s">
        <v>264</v>
      </c>
      <c r="B21" s="590">
        <v>395564000</v>
      </c>
      <c r="C21" s="514">
        <v>395564000</v>
      </c>
      <c r="D21" s="586"/>
      <c r="E21" s="506"/>
      <c r="F21" s="514"/>
      <c r="G21" s="586"/>
      <c r="H21" s="590"/>
      <c r="I21" s="514"/>
      <c r="J21" s="591"/>
      <c r="K21" s="17">
        <f t="shared" si="6"/>
        <v>395564000</v>
      </c>
      <c r="L21" s="17">
        <f t="shared" si="5"/>
        <v>395564000</v>
      </c>
      <c r="M21" s="333">
        <f t="shared" si="5"/>
        <v>0</v>
      </c>
      <c r="N21" s="334">
        <f t="shared" si="2"/>
        <v>0</v>
      </c>
    </row>
    <row r="22" spans="1:14" ht="21.6" customHeight="1">
      <c r="A22" s="35" t="s">
        <v>265</v>
      </c>
      <c r="B22" s="588">
        <v>12430000</v>
      </c>
      <c r="C22" s="588">
        <v>12430000</v>
      </c>
      <c r="D22" s="589"/>
      <c r="E22" s="514"/>
      <c r="F22" s="514"/>
      <c r="G22" s="586"/>
      <c r="H22" s="588"/>
      <c r="I22" s="588"/>
      <c r="J22" s="588"/>
      <c r="K22" s="17">
        <f t="shared" si="6"/>
        <v>12430000</v>
      </c>
      <c r="L22" s="17">
        <f t="shared" si="5"/>
        <v>12430000</v>
      </c>
      <c r="M22" s="333">
        <f t="shared" si="5"/>
        <v>0</v>
      </c>
      <c r="N22" s="334">
        <f t="shared" si="2"/>
        <v>0</v>
      </c>
    </row>
    <row r="23" spans="1:14" ht="23.25" customHeight="1">
      <c r="A23" s="29" t="s">
        <v>63</v>
      </c>
      <c r="B23" s="588">
        <v>1713846930</v>
      </c>
      <c r="C23" s="588">
        <v>2032775117</v>
      </c>
      <c r="D23" s="589">
        <v>1071372293</v>
      </c>
      <c r="E23" s="506"/>
      <c r="F23" s="514"/>
      <c r="G23" s="586"/>
      <c r="H23" s="588"/>
      <c r="I23" s="588"/>
      <c r="J23" s="588"/>
      <c r="K23" s="17">
        <f t="shared" si="6"/>
        <v>1713846930</v>
      </c>
      <c r="L23" s="17">
        <f t="shared" si="5"/>
        <v>2032775117</v>
      </c>
      <c r="M23" s="333">
        <f t="shared" si="5"/>
        <v>1071372293</v>
      </c>
      <c r="N23" s="334">
        <f t="shared" si="2"/>
        <v>0.52704909856489546</v>
      </c>
    </row>
    <row r="24" spans="1:14" ht="25.5" customHeight="1">
      <c r="A24" s="29" t="s">
        <v>185</v>
      </c>
      <c r="B24" s="588"/>
      <c r="C24" s="588"/>
      <c r="D24" s="588"/>
      <c r="E24" s="506"/>
      <c r="F24" s="514"/>
      <c r="G24" s="586"/>
      <c r="H24" s="588"/>
      <c r="I24" s="588"/>
      <c r="J24" s="588"/>
      <c r="K24" s="17">
        <f t="shared" si="6"/>
        <v>0</v>
      </c>
      <c r="L24" s="17">
        <f t="shared" si="5"/>
        <v>0</v>
      </c>
      <c r="M24" s="333">
        <f t="shared" si="5"/>
        <v>0</v>
      </c>
      <c r="N24" s="334"/>
    </row>
    <row r="25" spans="1:14" ht="25.5" customHeight="1">
      <c r="A25" s="584" t="s">
        <v>487</v>
      </c>
      <c r="B25" s="588"/>
      <c r="C25" s="588"/>
      <c r="D25" s="588"/>
      <c r="E25" s="506"/>
      <c r="F25" s="514"/>
      <c r="G25" s="586">
        <v>91272</v>
      </c>
      <c r="H25" s="588"/>
      <c r="I25" s="588"/>
      <c r="J25" s="588"/>
      <c r="K25" s="17">
        <f t="shared" si="6"/>
        <v>0</v>
      </c>
      <c r="L25" s="17">
        <f t="shared" si="5"/>
        <v>0</v>
      </c>
      <c r="M25" s="333">
        <f t="shared" si="5"/>
        <v>91272</v>
      </c>
      <c r="N25" s="334"/>
    </row>
    <row r="26" spans="1:14" ht="28.2" customHeight="1">
      <c r="A26" s="29" t="s">
        <v>197</v>
      </c>
      <c r="B26" s="588">
        <v>11500000</v>
      </c>
      <c r="C26" s="588"/>
      <c r="D26" s="588"/>
      <c r="E26" s="506"/>
      <c r="F26" s="514"/>
      <c r="G26" s="586"/>
      <c r="H26" s="588"/>
      <c r="I26" s="588"/>
      <c r="J26" s="588"/>
      <c r="K26" s="17">
        <f t="shared" si="6"/>
        <v>11500000</v>
      </c>
      <c r="L26" s="17">
        <f t="shared" si="5"/>
        <v>0</v>
      </c>
      <c r="M26" s="333">
        <f t="shared" si="5"/>
        <v>0</v>
      </c>
      <c r="N26" s="334"/>
    </row>
    <row r="27" spans="1:14" ht="18" customHeight="1">
      <c r="A27" s="29" t="s">
        <v>266</v>
      </c>
      <c r="B27" s="588">
        <v>122074537</v>
      </c>
      <c r="C27" s="588"/>
      <c r="D27" s="588"/>
      <c r="E27" s="506"/>
      <c r="F27" s="514"/>
      <c r="G27" s="586"/>
      <c r="H27" s="588"/>
      <c r="I27" s="455"/>
      <c r="J27" s="455"/>
      <c r="K27" s="17">
        <f t="shared" si="6"/>
        <v>122074537</v>
      </c>
      <c r="L27" s="17">
        <f t="shared" si="5"/>
        <v>0</v>
      </c>
      <c r="M27" s="333">
        <f t="shared" si="5"/>
        <v>0</v>
      </c>
      <c r="N27" s="334"/>
    </row>
    <row r="28" spans="1:14" ht="18" customHeight="1">
      <c r="A28" s="29" t="s">
        <v>267</v>
      </c>
      <c r="B28" s="588">
        <v>117384018</v>
      </c>
      <c r="C28" s="588"/>
      <c r="D28" s="588"/>
      <c r="E28" s="506"/>
      <c r="F28" s="514"/>
      <c r="G28" s="586"/>
      <c r="H28" s="588"/>
      <c r="I28" s="455"/>
      <c r="J28" s="455"/>
      <c r="K28" s="17">
        <f t="shared" si="6"/>
        <v>117384018</v>
      </c>
      <c r="L28" s="17">
        <f t="shared" si="5"/>
        <v>0</v>
      </c>
      <c r="M28" s="333">
        <f t="shared" si="5"/>
        <v>0</v>
      </c>
      <c r="N28" s="334"/>
    </row>
    <row r="29" spans="1:14" ht="21" customHeight="1">
      <c r="A29" s="29" t="s">
        <v>198</v>
      </c>
      <c r="B29" s="588">
        <v>15426331</v>
      </c>
      <c r="C29" s="588"/>
      <c r="D29" s="588"/>
      <c r="E29" s="506"/>
      <c r="F29" s="514"/>
      <c r="G29" s="586"/>
      <c r="H29" s="588"/>
      <c r="I29" s="588"/>
      <c r="J29" s="588"/>
      <c r="K29" s="17">
        <f t="shared" si="6"/>
        <v>15426331</v>
      </c>
      <c r="L29" s="17">
        <f t="shared" si="5"/>
        <v>0</v>
      </c>
      <c r="M29" s="333">
        <f t="shared" si="5"/>
        <v>0</v>
      </c>
      <c r="N29" s="334"/>
    </row>
    <row r="30" spans="1:14" ht="26.25" customHeight="1">
      <c r="A30" s="29" t="s">
        <v>488</v>
      </c>
      <c r="B30" s="514"/>
      <c r="C30" s="514"/>
      <c r="D30" s="514"/>
      <c r="E30" s="506"/>
      <c r="F30" s="514">
        <v>18186852</v>
      </c>
      <c r="G30" s="586">
        <v>18186852</v>
      </c>
      <c r="H30" s="514"/>
      <c r="I30" s="514"/>
      <c r="J30" s="514"/>
      <c r="K30" s="17">
        <f t="shared" si="6"/>
        <v>0</v>
      </c>
      <c r="L30" s="17">
        <f t="shared" si="5"/>
        <v>18186852</v>
      </c>
      <c r="M30" s="333">
        <f t="shared" si="5"/>
        <v>18186852</v>
      </c>
      <c r="N30" s="334">
        <f t="shared" si="2"/>
        <v>1</v>
      </c>
    </row>
    <row r="31" spans="1:14" ht="21.6" customHeight="1">
      <c r="A31" s="29" t="s">
        <v>268</v>
      </c>
      <c r="B31" s="514"/>
      <c r="C31" s="514"/>
      <c r="D31" s="514"/>
      <c r="E31" s="506"/>
      <c r="F31" s="514"/>
      <c r="G31" s="586"/>
      <c r="H31" s="514">
        <v>10000000</v>
      </c>
      <c r="I31" s="514">
        <v>10000000</v>
      </c>
      <c r="J31" s="514">
        <v>3209796</v>
      </c>
      <c r="K31" s="17">
        <f t="shared" si="6"/>
        <v>10000000</v>
      </c>
      <c r="L31" s="17">
        <f t="shared" si="5"/>
        <v>10000000</v>
      </c>
      <c r="M31" s="333">
        <f t="shared" si="5"/>
        <v>3209796</v>
      </c>
      <c r="N31" s="334">
        <f t="shared" si="2"/>
        <v>0.32097959999999998</v>
      </c>
    </row>
    <row r="32" spans="1:14" ht="24.75" customHeight="1">
      <c r="A32" s="29" t="s">
        <v>61</v>
      </c>
      <c r="B32" s="514"/>
      <c r="C32" s="514"/>
      <c r="D32" s="514"/>
      <c r="E32" s="514">
        <v>5000000</v>
      </c>
      <c r="F32" s="514">
        <v>5000000</v>
      </c>
      <c r="G32" s="586">
        <v>3461700</v>
      </c>
      <c r="H32" s="514">
        <v>5000000</v>
      </c>
      <c r="I32" s="514">
        <v>6500000</v>
      </c>
      <c r="J32" s="514">
        <v>1838300</v>
      </c>
      <c r="K32" s="17">
        <f t="shared" si="6"/>
        <v>10000000</v>
      </c>
      <c r="L32" s="17">
        <f t="shared" si="5"/>
        <v>11500000</v>
      </c>
      <c r="M32" s="333">
        <f t="shared" si="5"/>
        <v>5300000</v>
      </c>
      <c r="N32" s="334">
        <f t="shared" si="2"/>
        <v>0.46086956521739131</v>
      </c>
    </row>
    <row r="33" spans="1:14" ht="22.5" customHeight="1">
      <c r="A33" s="29" t="s">
        <v>60</v>
      </c>
      <c r="B33" s="514"/>
      <c r="C33" s="514"/>
      <c r="D33" s="514"/>
      <c r="E33" s="506"/>
      <c r="F33" s="514"/>
      <c r="G33" s="514"/>
      <c r="H33" s="514">
        <v>120546300</v>
      </c>
      <c r="I33" s="514">
        <v>120546300</v>
      </c>
      <c r="J33" s="514">
        <v>41580673</v>
      </c>
      <c r="K33" s="17">
        <f t="shared" si="6"/>
        <v>120546300</v>
      </c>
      <c r="L33" s="17">
        <f t="shared" si="5"/>
        <v>120546300</v>
      </c>
      <c r="M33" s="333">
        <f t="shared" si="5"/>
        <v>41580673</v>
      </c>
      <c r="N33" s="334">
        <f t="shared" si="2"/>
        <v>0.34493529042367954</v>
      </c>
    </row>
    <row r="34" spans="1:14" ht="24" customHeight="1">
      <c r="A34" s="29" t="s">
        <v>174</v>
      </c>
      <c r="B34" s="514"/>
      <c r="C34" s="514"/>
      <c r="D34" s="514"/>
      <c r="E34" s="456"/>
      <c r="F34" s="514">
        <v>8091100</v>
      </c>
      <c r="G34" s="586">
        <v>8091100</v>
      </c>
      <c r="H34" s="514"/>
      <c r="I34" s="514">
        <v>21837</v>
      </c>
      <c r="J34" s="514"/>
      <c r="K34" s="17">
        <f t="shared" si="6"/>
        <v>0</v>
      </c>
      <c r="L34" s="17">
        <f t="shared" si="5"/>
        <v>8112937</v>
      </c>
      <c r="M34" s="333">
        <f t="shared" si="5"/>
        <v>8091100</v>
      </c>
      <c r="N34" s="334">
        <f t="shared" si="2"/>
        <v>0.99730837303432773</v>
      </c>
    </row>
    <row r="35" spans="1:14" ht="21" customHeight="1">
      <c r="A35" s="29" t="s">
        <v>534</v>
      </c>
      <c r="B35" s="514"/>
      <c r="C35" s="514"/>
      <c r="D35" s="514"/>
      <c r="E35" s="506"/>
      <c r="F35" s="514"/>
      <c r="G35" s="586"/>
      <c r="H35" s="514"/>
      <c r="I35" s="514"/>
      <c r="J35" s="514"/>
      <c r="K35" s="17">
        <f t="shared" si="6"/>
        <v>0</v>
      </c>
      <c r="L35" s="17">
        <f t="shared" si="5"/>
        <v>0</v>
      </c>
      <c r="M35" s="333">
        <f t="shared" si="5"/>
        <v>0</v>
      </c>
      <c r="N35" s="334"/>
    </row>
    <row r="36" spans="1:14" ht="22.8" customHeight="1">
      <c r="A36" s="29" t="s">
        <v>58</v>
      </c>
      <c r="B36" s="514"/>
      <c r="C36" s="514"/>
      <c r="D36" s="514"/>
      <c r="E36" s="506"/>
      <c r="F36" s="514"/>
      <c r="G36" s="586"/>
      <c r="H36" s="514"/>
      <c r="I36" s="514">
        <v>743528</v>
      </c>
      <c r="J36" s="514">
        <v>1111828</v>
      </c>
      <c r="K36" s="17">
        <f t="shared" si="6"/>
        <v>0</v>
      </c>
      <c r="L36" s="17">
        <f t="shared" si="5"/>
        <v>743528</v>
      </c>
      <c r="M36" s="333">
        <f t="shared" si="5"/>
        <v>1111828</v>
      </c>
      <c r="N36" s="334">
        <f t="shared" si="2"/>
        <v>1.4953411303945514</v>
      </c>
    </row>
    <row r="37" spans="1:14" ht="21" customHeight="1">
      <c r="A37" s="29" t="s">
        <v>269</v>
      </c>
      <c r="B37" s="514"/>
      <c r="C37" s="514"/>
      <c r="D37" s="514"/>
      <c r="E37" s="506"/>
      <c r="F37" s="514"/>
      <c r="G37" s="586"/>
      <c r="H37" s="514">
        <v>86753293</v>
      </c>
      <c r="I37" s="514"/>
      <c r="J37" s="514"/>
      <c r="K37" s="17">
        <f t="shared" si="6"/>
        <v>86753293</v>
      </c>
      <c r="L37" s="17">
        <f t="shared" si="5"/>
        <v>0</v>
      </c>
      <c r="M37" s="333">
        <f t="shared" si="5"/>
        <v>0</v>
      </c>
      <c r="N37" s="334"/>
    </row>
    <row r="38" spans="1:14" ht="22.2" customHeight="1">
      <c r="A38" s="29" t="s">
        <v>50</v>
      </c>
      <c r="B38" s="514"/>
      <c r="C38" s="514"/>
      <c r="D38" s="514"/>
      <c r="E38" s="506"/>
      <c r="F38" s="514"/>
      <c r="G38" s="586"/>
      <c r="H38" s="514"/>
      <c r="I38" s="514"/>
      <c r="J38" s="514"/>
      <c r="K38" s="17">
        <f t="shared" si="6"/>
        <v>0</v>
      </c>
      <c r="L38" s="17">
        <f t="shared" si="5"/>
        <v>0</v>
      </c>
      <c r="M38" s="333">
        <f t="shared" si="5"/>
        <v>0</v>
      </c>
      <c r="N38" s="334"/>
    </row>
    <row r="39" spans="1:14" ht="23.4" customHeight="1">
      <c r="A39" s="29" t="s">
        <v>47</v>
      </c>
      <c r="B39" s="586"/>
      <c r="C39" s="586"/>
      <c r="D39" s="586"/>
      <c r="E39" s="587"/>
      <c r="F39" s="586">
        <v>18490520</v>
      </c>
      <c r="G39" s="592">
        <v>18490520</v>
      </c>
      <c r="H39" s="586"/>
      <c r="I39" s="586">
        <v>4411232</v>
      </c>
      <c r="J39" s="586"/>
      <c r="K39" s="17">
        <f t="shared" si="6"/>
        <v>0</v>
      </c>
      <c r="L39" s="17">
        <f t="shared" si="5"/>
        <v>22901752</v>
      </c>
      <c r="M39" s="333">
        <f t="shared" si="5"/>
        <v>18490520</v>
      </c>
      <c r="N39" s="334">
        <f t="shared" si="2"/>
        <v>0.80738451800543465</v>
      </c>
    </row>
    <row r="40" spans="1:14" ht="26.25" customHeight="1">
      <c r="A40" s="29" t="s">
        <v>57</v>
      </c>
      <c r="B40" s="514"/>
      <c r="C40" s="514"/>
      <c r="D40" s="514"/>
      <c r="E40" s="506"/>
      <c r="F40" s="514"/>
      <c r="G40" s="586"/>
      <c r="H40" s="514">
        <v>16020000</v>
      </c>
      <c r="I40" s="514">
        <v>18047373</v>
      </c>
      <c r="J40" s="514">
        <v>18041367</v>
      </c>
      <c r="K40" s="17">
        <f t="shared" si="6"/>
        <v>16020000</v>
      </c>
      <c r="L40" s="17">
        <f t="shared" si="5"/>
        <v>18047373</v>
      </c>
      <c r="M40" s="333">
        <f t="shared" si="5"/>
        <v>18041367</v>
      </c>
      <c r="N40" s="334">
        <f t="shared" si="2"/>
        <v>0.99966720918329777</v>
      </c>
    </row>
    <row r="41" spans="1:14" ht="22.5" customHeight="1">
      <c r="A41" s="29" t="s">
        <v>186</v>
      </c>
      <c r="B41" s="514"/>
      <c r="C41" s="514"/>
      <c r="D41" s="514"/>
      <c r="E41" s="506"/>
      <c r="F41" s="514"/>
      <c r="G41" s="514"/>
      <c r="H41" s="514"/>
      <c r="I41" s="514"/>
      <c r="J41" s="514">
        <v>420000</v>
      </c>
      <c r="K41" s="17">
        <f t="shared" si="6"/>
        <v>0</v>
      </c>
      <c r="L41" s="17">
        <f t="shared" si="5"/>
        <v>0</v>
      </c>
      <c r="M41" s="333">
        <f t="shared" si="5"/>
        <v>420000</v>
      </c>
      <c r="N41" s="334"/>
    </row>
    <row r="42" spans="1:14" ht="22.5" customHeight="1">
      <c r="A42" s="29" t="s">
        <v>199</v>
      </c>
      <c r="B42" s="514"/>
      <c r="C42" s="514"/>
      <c r="D42" s="514"/>
      <c r="E42" s="506"/>
      <c r="F42" s="514"/>
      <c r="G42" s="514"/>
      <c r="H42" s="514"/>
      <c r="I42" s="514"/>
      <c r="J42" s="514"/>
      <c r="K42" s="17">
        <f t="shared" si="6"/>
        <v>0</v>
      </c>
      <c r="L42" s="17">
        <f t="shared" si="5"/>
        <v>0</v>
      </c>
      <c r="M42" s="333">
        <f t="shared" si="5"/>
        <v>0</v>
      </c>
      <c r="N42" s="334"/>
    </row>
    <row r="43" spans="1:14" ht="21" customHeight="1">
      <c r="A43" s="35" t="s">
        <v>56</v>
      </c>
      <c r="B43" s="514"/>
      <c r="C43" s="514"/>
      <c r="D43" s="514"/>
      <c r="E43" s="506"/>
      <c r="F43" s="514">
        <v>2896892</v>
      </c>
      <c r="G43" s="586">
        <v>4707892</v>
      </c>
      <c r="H43" s="514">
        <v>4665081</v>
      </c>
      <c r="I43" s="514">
        <v>5351639</v>
      </c>
      <c r="J43" s="514">
        <v>2873047</v>
      </c>
      <c r="K43" s="17">
        <f t="shared" si="6"/>
        <v>4665081</v>
      </c>
      <c r="L43" s="17">
        <f t="shared" si="5"/>
        <v>8248531</v>
      </c>
      <c r="M43" s="333">
        <f t="shared" si="5"/>
        <v>7580939</v>
      </c>
      <c r="N43" s="334">
        <f t="shared" si="2"/>
        <v>0.91906534630226888</v>
      </c>
    </row>
    <row r="44" spans="1:14" ht="17.25" customHeight="1">
      <c r="A44" s="29" t="s">
        <v>55</v>
      </c>
      <c r="B44" s="514"/>
      <c r="C44" s="514"/>
      <c r="D44" s="586">
        <v>37500</v>
      </c>
      <c r="E44" s="506"/>
      <c r="F44" s="514"/>
      <c r="G44" s="586"/>
      <c r="H44" s="514">
        <v>4000000</v>
      </c>
      <c r="I44" s="514">
        <v>4000000</v>
      </c>
      <c r="J44" s="514">
        <v>3369166</v>
      </c>
      <c r="K44" s="17">
        <f t="shared" si="6"/>
        <v>4000000</v>
      </c>
      <c r="L44" s="17">
        <f t="shared" si="5"/>
        <v>4000000</v>
      </c>
      <c r="M44" s="333">
        <f t="shared" si="5"/>
        <v>3406666</v>
      </c>
      <c r="N44" s="334">
        <f t="shared" si="2"/>
        <v>0.85166649999999999</v>
      </c>
    </row>
    <row r="45" spans="1:14" ht="22.5" customHeight="1">
      <c r="A45" s="29" t="s">
        <v>54</v>
      </c>
      <c r="B45" s="514"/>
      <c r="C45" s="514"/>
      <c r="D45" s="586"/>
      <c r="E45" s="506"/>
      <c r="F45" s="514"/>
      <c r="G45" s="586"/>
      <c r="H45" s="514">
        <v>39437270</v>
      </c>
      <c r="I45" s="514">
        <v>39332270</v>
      </c>
      <c r="J45" s="514">
        <v>7001700</v>
      </c>
      <c r="K45" s="17">
        <f t="shared" si="6"/>
        <v>39437270</v>
      </c>
      <c r="L45" s="17">
        <f t="shared" si="5"/>
        <v>39332270</v>
      </c>
      <c r="M45" s="333">
        <f t="shared" si="5"/>
        <v>7001700</v>
      </c>
      <c r="N45" s="334">
        <f t="shared" si="2"/>
        <v>0.17801413444990588</v>
      </c>
    </row>
    <row r="46" spans="1:14" ht="31.5" customHeight="1">
      <c r="A46" s="29" t="s">
        <v>53</v>
      </c>
      <c r="B46" s="514"/>
      <c r="C46" s="514"/>
      <c r="D46" s="586"/>
      <c r="E46" s="506"/>
      <c r="F46" s="514"/>
      <c r="G46" s="586">
        <v>200000</v>
      </c>
      <c r="H46" s="514">
        <v>120000</v>
      </c>
      <c r="I46" s="514">
        <v>497925</v>
      </c>
      <c r="J46" s="514"/>
      <c r="K46" s="17">
        <f t="shared" si="6"/>
        <v>120000</v>
      </c>
      <c r="L46" s="17">
        <f t="shared" si="6"/>
        <v>497925</v>
      </c>
      <c r="M46" s="333">
        <f t="shared" si="6"/>
        <v>200000</v>
      </c>
      <c r="N46" s="334">
        <f t="shared" si="2"/>
        <v>0.40166691770849022</v>
      </c>
    </row>
    <row r="47" spans="1:14" ht="20.399999999999999" customHeight="1">
      <c r="A47" s="29" t="s">
        <v>187</v>
      </c>
      <c r="B47" s="514"/>
      <c r="C47" s="514"/>
      <c r="D47" s="586"/>
      <c r="E47" s="506"/>
      <c r="F47" s="514"/>
      <c r="G47" s="586"/>
      <c r="H47" s="514">
        <v>40000000</v>
      </c>
      <c r="I47" s="514">
        <v>53772417</v>
      </c>
      <c r="J47" s="514">
        <v>44591052</v>
      </c>
      <c r="K47" s="17">
        <f t="shared" si="6"/>
        <v>40000000</v>
      </c>
      <c r="L47" s="17">
        <f t="shared" si="6"/>
        <v>53772417</v>
      </c>
      <c r="M47" s="333">
        <f t="shared" si="6"/>
        <v>44591052</v>
      </c>
      <c r="N47" s="334">
        <f t="shared" si="2"/>
        <v>0.82925511791668205</v>
      </c>
    </row>
    <row r="48" spans="1:14" ht="19.8" customHeight="1">
      <c r="A48" s="29" t="s">
        <v>52</v>
      </c>
      <c r="B48" s="514"/>
      <c r="C48" s="514"/>
      <c r="D48" s="586">
        <v>470271</v>
      </c>
      <c r="E48" s="506"/>
      <c r="F48" s="514"/>
      <c r="G48" s="586"/>
      <c r="H48" s="514">
        <v>52000000</v>
      </c>
      <c r="I48" s="514">
        <v>52000000</v>
      </c>
      <c r="J48" s="514">
        <v>23439878</v>
      </c>
      <c r="K48" s="17">
        <f t="shared" si="6"/>
        <v>52000000</v>
      </c>
      <c r="L48" s="17">
        <f t="shared" si="6"/>
        <v>52000000</v>
      </c>
      <c r="M48" s="333">
        <f t="shared" si="6"/>
        <v>23910149</v>
      </c>
      <c r="N48" s="334">
        <f t="shared" si="2"/>
        <v>0.45981055769230772</v>
      </c>
    </row>
    <row r="49" spans="1:14" ht="32.25" customHeight="1">
      <c r="A49" s="29" t="s">
        <v>51</v>
      </c>
      <c r="B49" s="514"/>
      <c r="C49" s="514"/>
      <c r="D49" s="586"/>
      <c r="E49" s="506"/>
      <c r="F49" s="514"/>
      <c r="G49" s="586"/>
      <c r="H49" s="514">
        <v>2100000</v>
      </c>
      <c r="I49" s="514">
        <v>2100000</v>
      </c>
      <c r="J49" s="514">
        <v>360000</v>
      </c>
      <c r="K49" s="17">
        <f t="shared" si="6"/>
        <v>2100000</v>
      </c>
      <c r="L49" s="17">
        <f t="shared" si="6"/>
        <v>2100000</v>
      </c>
      <c r="M49" s="333">
        <f t="shared" si="6"/>
        <v>360000</v>
      </c>
      <c r="N49" s="334">
        <f t="shared" si="2"/>
        <v>0.17142857142857143</v>
      </c>
    </row>
    <row r="50" spans="1:14" ht="18.75" customHeight="1">
      <c r="A50" s="29" t="s">
        <v>80</v>
      </c>
      <c r="B50" s="514"/>
      <c r="C50" s="514"/>
      <c r="D50" s="586"/>
      <c r="E50" s="506"/>
      <c r="F50" s="514"/>
      <c r="G50" s="586"/>
      <c r="H50" s="514">
        <v>90000000</v>
      </c>
      <c r="I50" s="514">
        <v>115329600</v>
      </c>
      <c r="J50" s="514">
        <v>39025343</v>
      </c>
      <c r="K50" s="17">
        <f t="shared" si="6"/>
        <v>90000000</v>
      </c>
      <c r="L50" s="17">
        <f t="shared" si="6"/>
        <v>115329600</v>
      </c>
      <c r="M50" s="333">
        <f t="shared" si="6"/>
        <v>39025343</v>
      </c>
      <c r="N50" s="334">
        <f t="shared" si="2"/>
        <v>0.33838097938430378</v>
      </c>
    </row>
    <row r="51" spans="1:14" ht="18.75" customHeight="1">
      <c r="A51" s="29" t="s">
        <v>200</v>
      </c>
      <c r="B51" s="514"/>
      <c r="C51" s="514"/>
      <c r="D51" s="586"/>
      <c r="E51" s="506"/>
      <c r="F51" s="514"/>
      <c r="G51" s="586">
        <v>1500000</v>
      </c>
      <c r="H51" s="514"/>
      <c r="I51" s="514"/>
      <c r="J51" s="514"/>
      <c r="K51" s="17">
        <f t="shared" si="6"/>
        <v>0</v>
      </c>
      <c r="L51" s="17">
        <f t="shared" si="6"/>
        <v>0</v>
      </c>
      <c r="M51" s="333">
        <f t="shared" si="6"/>
        <v>1500000</v>
      </c>
      <c r="N51" s="334"/>
    </row>
    <row r="52" spans="1:14" ht="17.399999999999999" customHeight="1">
      <c r="A52" s="29" t="s">
        <v>88</v>
      </c>
      <c r="B52" s="514"/>
      <c r="C52" s="514"/>
      <c r="D52" s="586"/>
      <c r="E52" s="506"/>
      <c r="F52" s="455"/>
      <c r="G52" s="455"/>
      <c r="H52" s="514"/>
      <c r="I52" s="514"/>
      <c r="J52" s="514"/>
      <c r="K52" s="17">
        <f t="shared" si="6"/>
        <v>0</v>
      </c>
      <c r="L52" s="17">
        <f t="shared" si="6"/>
        <v>0</v>
      </c>
      <c r="M52" s="333">
        <f t="shared" si="6"/>
        <v>0</v>
      </c>
      <c r="N52" s="334"/>
    </row>
    <row r="53" spans="1:14" ht="17.399999999999999" customHeight="1">
      <c r="A53" s="29" t="s">
        <v>489</v>
      </c>
      <c r="B53" s="586"/>
      <c r="C53" s="586"/>
      <c r="D53" s="586">
        <v>1177284010</v>
      </c>
      <c r="E53" s="506"/>
      <c r="F53" s="514"/>
      <c r="G53" s="514"/>
      <c r="H53" s="514"/>
      <c r="I53" s="514"/>
      <c r="J53" s="514"/>
      <c r="K53" s="17">
        <f t="shared" si="6"/>
        <v>0</v>
      </c>
      <c r="L53" s="17">
        <f t="shared" si="6"/>
        <v>0</v>
      </c>
      <c r="M53" s="333">
        <f t="shared" si="6"/>
        <v>1177284010</v>
      </c>
      <c r="N53" s="334"/>
    </row>
    <row r="54" spans="1:14" ht="23.4" customHeight="1">
      <c r="A54" s="35" t="s">
        <v>490</v>
      </c>
      <c r="B54" s="514"/>
      <c r="C54" s="514"/>
      <c r="D54" s="514"/>
      <c r="E54" s="506"/>
      <c r="F54" s="514"/>
      <c r="G54" s="514"/>
      <c r="H54" s="514"/>
      <c r="I54" s="514">
        <v>150167</v>
      </c>
      <c r="J54" s="514">
        <v>150167</v>
      </c>
      <c r="K54" s="17">
        <f t="shared" si="6"/>
        <v>0</v>
      </c>
      <c r="L54" s="17">
        <f t="shared" si="6"/>
        <v>150167</v>
      </c>
      <c r="M54" s="333">
        <f t="shared" si="6"/>
        <v>150167</v>
      </c>
      <c r="N54" s="334">
        <f t="shared" si="2"/>
        <v>1</v>
      </c>
    </row>
    <row r="55" spans="1:14" ht="18.75" customHeight="1">
      <c r="A55" s="35" t="s">
        <v>201</v>
      </c>
      <c r="B55" s="514"/>
      <c r="C55" s="514"/>
      <c r="D55" s="514"/>
      <c r="E55" s="455"/>
      <c r="F55" s="514"/>
      <c r="G55" s="514"/>
      <c r="H55" s="514"/>
      <c r="I55" s="514"/>
      <c r="J55" s="514"/>
      <c r="K55" s="17">
        <f t="shared" si="6"/>
        <v>0</v>
      </c>
      <c r="L55" s="17">
        <f t="shared" si="6"/>
        <v>0</v>
      </c>
      <c r="M55" s="333">
        <f t="shared" si="6"/>
        <v>0</v>
      </c>
      <c r="N55" s="334"/>
    </row>
    <row r="56" spans="1:14" ht="17.25" customHeight="1">
      <c r="A56" s="35" t="s">
        <v>188</v>
      </c>
      <c r="B56" s="514"/>
      <c r="C56" s="514">
        <v>138176605</v>
      </c>
      <c r="D56" s="586">
        <v>138176605</v>
      </c>
      <c r="E56" s="506"/>
      <c r="F56" s="514"/>
      <c r="G56" s="514"/>
      <c r="H56" s="514"/>
      <c r="I56" s="514"/>
      <c r="J56" s="514"/>
      <c r="K56" s="17"/>
      <c r="L56" s="17">
        <f t="shared" ref="L56:M62" si="7">SUM(C56+F56+I56)</f>
        <v>138176605</v>
      </c>
      <c r="M56" s="333">
        <f t="shared" si="7"/>
        <v>138176605</v>
      </c>
      <c r="N56" s="334">
        <f t="shared" si="2"/>
        <v>1</v>
      </c>
    </row>
    <row r="57" spans="1:14" ht="18.75" customHeight="1">
      <c r="A57" s="29" t="s">
        <v>49</v>
      </c>
      <c r="B57" s="514"/>
      <c r="C57" s="514"/>
      <c r="D57" s="514"/>
      <c r="E57" s="506"/>
      <c r="F57" s="514"/>
      <c r="G57" s="514"/>
      <c r="H57" s="514"/>
      <c r="I57" s="514">
        <v>3005000</v>
      </c>
      <c r="J57" s="514">
        <v>2905000</v>
      </c>
      <c r="K57" s="17">
        <f t="shared" ref="K57:K62" si="8">SUM(B57+E57+H57)</f>
        <v>0</v>
      </c>
      <c r="L57" s="17">
        <f t="shared" si="7"/>
        <v>3005000</v>
      </c>
      <c r="M57" s="333">
        <f t="shared" si="7"/>
        <v>2905000</v>
      </c>
      <c r="N57" s="334">
        <f t="shared" si="2"/>
        <v>0.96672212978369387</v>
      </c>
    </row>
    <row r="58" spans="1:14" ht="16.8" customHeight="1">
      <c r="A58" s="29" t="s">
        <v>48</v>
      </c>
      <c r="B58" s="514"/>
      <c r="C58" s="514"/>
      <c r="D58" s="514"/>
      <c r="E58" s="506"/>
      <c r="F58" s="514"/>
      <c r="G58" s="514"/>
      <c r="H58" s="514">
        <v>3452756</v>
      </c>
      <c r="I58" s="514">
        <v>3452756</v>
      </c>
      <c r="J58" s="514">
        <v>1726416</v>
      </c>
      <c r="K58" s="17">
        <f t="shared" si="8"/>
        <v>3452756</v>
      </c>
      <c r="L58" s="17">
        <f t="shared" si="7"/>
        <v>3452756</v>
      </c>
      <c r="M58" s="333">
        <f t="shared" si="7"/>
        <v>1726416</v>
      </c>
      <c r="N58" s="334">
        <f t="shared" si="2"/>
        <v>0.50001100570095314</v>
      </c>
    </row>
    <row r="59" spans="1:14" ht="18.600000000000001" customHeight="1">
      <c r="A59" s="34" t="s">
        <v>270</v>
      </c>
      <c r="B59" s="514"/>
      <c r="C59" s="514"/>
      <c r="D59" s="514"/>
      <c r="E59" s="506"/>
      <c r="F59" s="514"/>
      <c r="G59" s="514"/>
      <c r="H59" s="514">
        <v>12000000</v>
      </c>
      <c r="I59" s="514">
        <v>12471275</v>
      </c>
      <c r="J59" s="514">
        <v>23755513</v>
      </c>
      <c r="K59" s="17">
        <f t="shared" si="8"/>
        <v>12000000</v>
      </c>
      <c r="L59" s="17">
        <f t="shared" si="7"/>
        <v>12471275</v>
      </c>
      <c r="M59" s="333">
        <f t="shared" si="7"/>
        <v>23755513</v>
      </c>
      <c r="N59" s="334">
        <f t="shared" si="2"/>
        <v>1.9048183124820839</v>
      </c>
    </row>
    <row r="60" spans="1:14" ht="23.25" customHeight="1">
      <c r="A60" s="34" t="s">
        <v>189</v>
      </c>
      <c r="B60" s="514">
        <v>68356669</v>
      </c>
      <c r="C60" s="514">
        <v>68356669</v>
      </c>
      <c r="D60" s="514"/>
      <c r="E60" s="506"/>
      <c r="F60" s="514"/>
      <c r="G60" s="514"/>
      <c r="H60" s="514"/>
      <c r="I60" s="514"/>
      <c r="J60" s="514">
        <v>68356669</v>
      </c>
      <c r="K60" s="17">
        <f t="shared" si="8"/>
        <v>68356669</v>
      </c>
      <c r="L60" s="17">
        <f t="shared" si="7"/>
        <v>68356669</v>
      </c>
      <c r="M60" s="333">
        <f t="shared" si="7"/>
        <v>68356669</v>
      </c>
      <c r="N60" s="334">
        <f t="shared" si="2"/>
        <v>1</v>
      </c>
    </row>
    <row r="61" spans="1:14" ht="19.5" customHeight="1">
      <c r="A61" s="29" t="s">
        <v>176</v>
      </c>
      <c r="B61" s="590"/>
      <c r="C61" s="514"/>
      <c r="D61" s="514"/>
      <c r="E61" s="506"/>
      <c r="F61" s="514"/>
      <c r="G61" s="514"/>
      <c r="H61" s="590">
        <v>441754030</v>
      </c>
      <c r="I61" s="514">
        <v>441754030</v>
      </c>
      <c r="J61" s="514">
        <v>229712094</v>
      </c>
      <c r="K61" s="17">
        <f t="shared" si="8"/>
        <v>441754030</v>
      </c>
      <c r="L61" s="17">
        <f t="shared" si="7"/>
        <v>441754030</v>
      </c>
      <c r="M61" s="333">
        <f t="shared" si="7"/>
        <v>229712094</v>
      </c>
      <c r="N61" s="334">
        <f t="shared" si="2"/>
        <v>0.51999999637807492</v>
      </c>
    </row>
    <row r="62" spans="1:14" ht="18.75" customHeight="1">
      <c r="A62" s="29" t="s">
        <v>46</v>
      </c>
      <c r="B62" s="514">
        <v>300000000</v>
      </c>
      <c r="C62" s="514">
        <v>300000000</v>
      </c>
      <c r="D62" s="593"/>
      <c r="E62" s="506"/>
      <c r="F62" s="514"/>
      <c r="G62" s="514"/>
      <c r="H62" s="514"/>
      <c r="I62" s="514"/>
      <c r="J62" s="593"/>
      <c r="K62" s="17">
        <f t="shared" si="8"/>
        <v>300000000</v>
      </c>
      <c r="L62" s="17">
        <f t="shared" si="7"/>
        <v>300000000</v>
      </c>
      <c r="M62" s="333">
        <f t="shared" si="7"/>
        <v>0</v>
      </c>
      <c r="N62" s="334">
        <f t="shared" si="2"/>
        <v>0</v>
      </c>
    </row>
    <row r="63" spans="1:14" s="31" customFormat="1" ht="16.8" customHeight="1">
      <c r="A63" s="27" t="s">
        <v>45</v>
      </c>
      <c r="B63" s="22">
        <f t="shared" ref="B63:J63" si="9">SUM(B15:B62)</f>
        <v>4779012485</v>
      </c>
      <c r="C63" s="22">
        <f t="shared" si="9"/>
        <v>4996135060</v>
      </c>
      <c r="D63" s="22">
        <f t="shared" si="9"/>
        <v>3292082001</v>
      </c>
      <c r="E63" s="22">
        <f t="shared" si="9"/>
        <v>5000000</v>
      </c>
      <c r="F63" s="22">
        <f t="shared" si="9"/>
        <v>81449602</v>
      </c>
      <c r="G63" s="22">
        <f t="shared" si="9"/>
        <v>55954368</v>
      </c>
      <c r="H63" s="22">
        <f t="shared" si="9"/>
        <v>978796764</v>
      </c>
      <c r="I63" s="22">
        <f t="shared" si="9"/>
        <v>1118085106</v>
      </c>
      <c r="J63" s="22">
        <f t="shared" si="9"/>
        <v>874368376</v>
      </c>
      <c r="K63" s="22">
        <f>SUM(K15:K62)</f>
        <v>5762809249</v>
      </c>
      <c r="L63" s="22">
        <f>SUM(L15:L62)</f>
        <v>6195669768</v>
      </c>
      <c r="M63" s="339">
        <f>SUM(M15:M62)</f>
        <v>4222404745</v>
      </c>
      <c r="N63" s="334">
        <f t="shared" si="2"/>
        <v>0.68150900598483932</v>
      </c>
    </row>
    <row r="64" spans="1:14" ht="17.25" customHeight="1">
      <c r="A64" s="30" t="s">
        <v>44</v>
      </c>
      <c r="B64" s="28"/>
      <c r="C64" s="28"/>
      <c r="D64" s="28"/>
      <c r="E64" s="33"/>
      <c r="F64" s="28"/>
      <c r="G64" s="28"/>
      <c r="H64" s="28"/>
      <c r="I64" s="17"/>
      <c r="J64" s="17"/>
      <c r="K64" s="340"/>
      <c r="L64" s="17"/>
      <c r="M64" s="333"/>
      <c r="N64" s="334"/>
    </row>
    <row r="65" spans="1:14" ht="31.5" customHeight="1">
      <c r="A65" s="29" t="s">
        <v>43</v>
      </c>
      <c r="B65" s="514">
        <v>2850000</v>
      </c>
      <c r="C65" s="514">
        <v>7857269</v>
      </c>
      <c r="D65" s="514">
        <v>8564272</v>
      </c>
      <c r="E65" s="514">
        <v>19006000</v>
      </c>
      <c r="F65" s="514">
        <v>19006000</v>
      </c>
      <c r="G65" s="514">
        <v>6042000</v>
      </c>
      <c r="H65" s="515">
        <v>423021630</v>
      </c>
      <c r="I65" s="515">
        <v>423021630</v>
      </c>
      <c r="J65" s="515">
        <v>210367800</v>
      </c>
      <c r="K65" s="206">
        <f t="shared" ref="K65:M67" si="10">SUM(B65+E65+H65)</f>
        <v>444877630</v>
      </c>
      <c r="L65" s="206">
        <f t="shared" si="10"/>
        <v>449884899</v>
      </c>
      <c r="M65" s="341">
        <f t="shared" si="10"/>
        <v>224974072</v>
      </c>
      <c r="N65" s="342">
        <f t="shared" si="2"/>
        <v>0.50007029020104987</v>
      </c>
    </row>
    <row r="66" spans="1:14" ht="31.5" customHeight="1">
      <c r="A66" s="29" t="s">
        <v>404</v>
      </c>
      <c r="B66" s="514"/>
      <c r="C66" s="514"/>
      <c r="D66" s="514"/>
      <c r="E66" s="514"/>
      <c r="F66" s="514">
        <v>10118323</v>
      </c>
      <c r="G66" s="514">
        <v>10118323</v>
      </c>
      <c r="H66" s="515"/>
      <c r="I66" s="515"/>
      <c r="J66" s="515"/>
      <c r="K66" s="206">
        <f t="shared" si="10"/>
        <v>0</v>
      </c>
      <c r="L66" s="206">
        <f t="shared" si="10"/>
        <v>10118323</v>
      </c>
      <c r="M66" s="341">
        <f t="shared" si="10"/>
        <v>10118323</v>
      </c>
      <c r="N66" s="342">
        <f t="shared" si="2"/>
        <v>1</v>
      </c>
    </row>
    <row r="67" spans="1:14" s="14" customFormat="1" ht="17.25" customHeight="1">
      <c r="A67" s="29" t="s">
        <v>271</v>
      </c>
      <c r="B67" s="514"/>
      <c r="C67" s="514"/>
      <c r="D67" s="514"/>
      <c r="E67" s="516"/>
      <c r="F67" s="514"/>
      <c r="G67" s="514"/>
      <c r="H67" s="514"/>
      <c r="I67" s="455"/>
      <c r="J67" s="455"/>
      <c r="K67" s="17">
        <f t="shared" si="10"/>
        <v>0</v>
      </c>
      <c r="L67" s="17">
        <f t="shared" si="10"/>
        <v>0</v>
      </c>
      <c r="M67" s="333">
        <f t="shared" si="10"/>
        <v>0</v>
      </c>
      <c r="N67" s="334"/>
    </row>
    <row r="68" spans="1:14" s="25" customFormat="1" ht="15.6" customHeight="1">
      <c r="A68" s="27" t="s">
        <v>41</v>
      </c>
      <c r="B68" s="26">
        <f t="shared" ref="B68:M68" si="11">SUM(B65:B67)</f>
        <v>2850000</v>
      </c>
      <c r="C68" s="26">
        <f t="shared" si="11"/>
        <v>7857269</v>
      </c>
      <c r="D68" s="26">
        <f t="shared" si="11"/>
        <v>8564272</v>
      </c>
      <c r="E68" s="26">
        <f t="shared" si="11"/>
        <v>19006000</v>
      </c>
      <c r="F68" s="26">
        <f t="shared" si="11"/>
        <v>29124323</v>
      </c>
      <c r="G68" s="26">
        <f t="shared" si="11"/>
        <v>16160323</v>
      </c>
      <c r="H68" s="26">
        <f t="shared" si="11"/>
        <v>423021630</v>
      </c>
      <c r="I68" s="26">
        <f t="shared" si="11"/>
        <v>423021630</v>
      </c>
      <c r="J68" s="26">
        <f t="shared" si="11"/>
        <v>210367800</v>
      </c>
      <c r="K68" s="26">
        <f t="shared" si="11"/>
        <v>444877630</v>
      </c>
      <c r="L68" s="26">
        <f t="shared" si="11"/>
        <v>460003222</v>
      </c>
      <c r="M68" s="343">
        <f t="shared" si="11"/>
        <v>235092395</v>
      </c>
      <c r="N68" s="334">
        <f t="shared" si="2"/>
        <v>0.51106684422310411</v>
      </c>
    </row>
    <row r="69" spans="1:14" s="14" customFormat="1" ht="16.8" customHeight="1">
      <c r="A69" s="24" t="s">
        <v>40</v>
      </c>
      <c r="B69" s="455">
        <v>39846000</v>
      </c>
      <c r="C69" s="455">
        <v>64675788</v>
      </c>
      <c r="D69" s="455">
        <v>36321522</v>
      </c>
      <c r="E69" s="455">
        <v>26500000</v>
      </c>
      <c r="F69" s="455">
        <v>26500000</v>
      </c>
      <c r="G69" s="455">
        <v>0</v>
      </c>
      <c r="H69" s="455"/>
      <c r="I69" s="455"/>
      <c r="J69" s="455"/>
      <c r="K69" s="17">
        <f>SUM(B69+E69+H69)</f>
        <v>66346000</v>
      </c>
      <c r="L69" s="17">
        <f>SUM(C69+F69+I69)</f>
        <v>91175788</v>
      </c>
      <c r="M69" s="333">
        <f>SUM(D69+G69+J69)</f>
        <v>36321522</v>
      </c>
      <c r="N69" s="334">
        <f t="shared" si="2"/>
        <v>0.39836806236322303</v>
      </c>
    </row>
    <row r="70" spans="1:14" s="14" customFormat="1" ht="21.75" customHeight="1">
      <c r="A70" s="19" t="s">
        <v>39</v>
      </c>
      <c r="B70" s="18">
        <f t="shared" ref="B70:M70" si="12">SUM(B13+B63+B68+B69)</f>
        <v>5357665071</v>
      </c>
      <c r="C70" s="18">
        <f t="shared" si="12"/>
        <v>5791931752</v>
      </c>
      <c r="D70" s="18">
        <f t="shared" si="12"/>
        <v>3801443074</v>
      </c>
      <c r="E70" s="18">
        <f t="shared" si="12"/>
        <v>756341600</v>
      </c>
      <c r="F70" s="18">
        <f t="shared" si="12"/>
        <v>1058830050</v>
      </c>
      <c r="G70" s="18">
        <f t="shared" si="12"/>
        <v>650932640</v>
      </c>
      <c r="H70" s="18">
        <f t="shared" si="12"/>
        <v>3687231816</v>
      </c>
      <c r="I70" s="18">
        <f t="shared" si="12"/>
        <v>3900032554</v>
      </c>
      <c r="J70" s="18">
        <f t="shared" si="12"/>
        <v>2159061570</v>
      </c>
      <c r="K70" s="18">
        <f t="shared" si="12"/>
        <v>9801238487</v>
      </c>
      <c r="L70" s="18">
        <f t="shared" si="12"/>
        <v>10750794356</v>
      </c>
      <c r="M70" s="344">
        <f t="shared" si="12"/>
        <v>6611437284</v>
      </c>
      <c r="N70" s="334">
        <f t="shared" si="2"/>
        <v>0.61497197928543468</v>
      </c>
    </row>
    <row r="71" spans="1:14" s="20" customFormat="1" ht="17.25" customHeight="1">
      <c r="A71" s="23" t="s">
        <v>38</v>
      </c>
      <c r="B71" s="21"/>
      <c r="C71" s="21"/>
      <c r="D71" s="21"/>
      <c r="E71" s="139"/>
      <c r="F71" s="21"/>
      <c r="G71" s="21"/>
      <c r="H71" s="21"/>
      <c r="I71" s="21"/>
      <c r="J71" s="21"/>
      <c r="K71" s="21">
        <f>-SUM(H70)</f>
        <v>-3687231816</v>
      </c>
      <c r="L71" s="21">
        <f>-SUM(I70)</f>
        <v>-3900032554</v>
      </c>
      <c r="M71" s="345">
        <f>-SUM(J70)</f>
        <v>-2159061570</v>
      </c>
      <c r="N71" s="334">
        <f t="shared" si="2"/>
        <v>0.55360090976307275</v>
      </c>
    </row>
    <row r="72" spans="1:14" s="14" customFormat="1" ht="17.25" customHeight="1">
      <c r="A72" s="19" t="s">
        <v>37</v>
      </c>
      <c r="B72" s="18">
        <f t="shared" ref="B72" si="13">SUM(B70:B71)</f>
        <v>5357665071</v>
      </c>
      <c r="C72" s="18">
        <f t="shared" ref="C72:M72" si="14">SUM(C70:C71)</f>
        <v>5791931752</v>
      </c>
      <c r="D72" s="18">
        <f t="shared" si="14"/>
        <v>3801443074</v>
      </c>
      <c r="E72" s="18">
        <f t="shared" si="14"/>
        <v>756341600</v>
      </c>
      <c r="F72" s="18">
        <f t="shared" si="14"/>
        <v>1058830050</v>
      </c>
      <c r="G72" s="18">
        <f t="shared" si="14"/>
        <v>650932640</v>
      </c>
      <c r="H72" s="18">
        <f t="shared" si="14"/>
        <v>3687231816</v>
      </c>
      <c r="I72" s="18">
        <f t="shared" si="14"/>
        <v>3900032554</v>
      </c>
      <c r="J72" s="18">
        <f t="shared" si="14"/>
        <v>2159061570</v>
      </c>
      <c r="K72" s="18">
        <f>SUM(K70:K71)</f>
        <v>6114006671</v>
      </c>
      <c r="L72" s="18">
        <f t="shared" si="14"/>
        <v>6850761802</v>
      </c>
      <c r="M72" s="344">
        <f t="shared" si="14"/>
        <v>4452375714</v>
      </c>
      <c r="N72" s="334">
        <f t="shared" ref="N72" si="15">SUM(M72/L72)</f>
        <v>0.64990957833334406</v>
      </c>
    </row>
    <row r="73" spans="1:14" s="14" customFormat="1" ht="17.25" customHeight="1">
      <c r="A73" s="15"/>
      <c r="B73" s="13"/>
      <c r="C73" s="13"/>
      <c r="D73" s="13"/>
      <c r="E73" s="13"/>
      <c r="F73" s="13"/>
      <c r="G73" s="13"/>
      <c r="H73" s="13"/>
      <c r="I73" s="13"/>
      <c r="J73" s="13"/>
      <c r="K73" s="13"/>
      <c r="L73" s="13"/>
      <c r="M73" s="13"/>
    </row>
    <row r="74" spans="1:14" s="14" customFormat="1" ht="34.5" customHeight="1">
      <c r="A74" s="16"/>
      <c r="B74" s="13"/>
      <c r="C74" s="13"/>
      <c r="D74" s="13"/>
      <c r="E74" s="13"/>
      <c r="F74" s="13"/>
      <c r="G74" s="13"/>
      <c r="H74" s="13"/>
      <c r="I74" s="13"/>
      <c r="J74" s="13"/>
      <c r="K74" s="13"/>
      <c r="L74" s="13"/>
      <c r="M74" s="13"/>
    </row>
    <row r="75" spans="1:14" s="14" customFormat="1" ht="17.25" customHeight="1">
      <c r="A75" s="15"/>
      <c r="B75" s="13"/>
      <c r="C75" s="13"/>
      <c r="D75" s="13"/>
      <c r="E75" s="13"/>
      <c r="F75" s="13"/>
      <c r="G75" s="13"/>
      <c r="H75" s="13"/>
      <c r="I75" s="13"/>
      <c r="J75" s="13"/>
      <c r="K75" s="13"/>
      <c r="L75" s="13"/>
      <c r="M75" s="13"/>
    </row>
    <row r="76" spans="1:14" s="14" customFormat="1" ht="17.25" customHeight="1">
      <c r="A76" s="15"/>
      <c r="B76" s="13"/>
      <c r="C76" s="13"/>
      <c r="D76" s="13"/>
      <c r="E76" s="13"/>
      <c r="F76" s="13"/>
      <c r="G76" s="13"/>
      <c r="H76" s="13"/>
      <c r="I76" s="13"/>
      <c r="J76" s="13"/>
      <c r="K76" s="13"/>
      <c r="L76" s="13"/>
      <c r="M76" s="13"/>
    </row>
    <row r="77" spans="1:14" s="14" customFormat="1" ht="17.25" customHeight="1">
      <c r="A77" s="15"/>
      <c r="B77" s="13"/>
      <c r="C77" s="13"/>
      <c r="D77" s="13"/>
      <c r="E77" s="13"/>
      <c r="F77" s="13"/>
      <c r="G77" s="13"/>
      <c r="H77" s="13"/>
      <c r="I77" s="13"/>
      <c r="J77" s="13"/>
      <c r="K77" s="13"/>
      <c r="L77" s="13"/>
      <c r="M77" s="13"/>
    </row>
    <row r="78" spans="1:14" s="14" customFormat="1" ht="17.25" customHeight="1">
      <c r="A78" s="15"/>
      <c r="B78" s="13"/>
      <c r="C78" s="13"/>
      <c r="D78" s="13"/>
      <c r="E78" s="13"/>
      <c r="F78" s="13"/>
      <c r="G78" s="13"/>
      <c r="H78" s="13"/>
      <c r="I78" s="13"/>
      <c r="J78" s="13"/>
      <c r="K78" s="13"/>
      <c r="L78" s="13"/>
      <c r="M78" s="13"/>
    </row>
    <row r="79" spans="1:14" s="14" customFormat="1" ht="17.25" customHeight="1">
      <c r="A79" s="15"/>
      <c r="B79" s="13"/>
      <c r="C79" s="13"/>
      <c r="D79" s="13"/>
      <c r="E79" s="13"/>
      <c r="F79" s="13"/>
      <c r="G79" s="13"/>
      <c r="H79" s="13"/>
      <c r="I79" s="13"/>
      <c r="J79" s="13"/>
      <c r="K79" s="13"/>
      <c r="L79" s="13"/>
      <c r="M79" s="13"/>
    </row>
    <row r="80" spans="1:14" s="14" customFormat="1" ht="17.25" customHeight="1">
      <c r="A80" s="15"/>
      <c r="B80" s="13"/>
      <c r="C80" s="13"/>
      <c r="D80" s="13"/>
      <c r="E80" s="13"/>
      <c r="F80" s="13"/>
      <c r="G80" s="13"/>
      <c r="H80" s="13"/>
      <c r="I80" s="13"/>
      <c r="J80" s="13"/>
      <c r="K80" s="13"/>
      <c r="L80" s="13"/>
      <c r="M80" s="13"/>
    </row>
    <row r="81" spans="1:13" s="14" customFormat="1" ht="17.25" customHeight="1">
      <c r="A81" s="15"/>
      <c r="B81" s="13"/>
      <c r="C81" s="13"/>
      <c r="D81" s="13"/>
      <c r="E81" s="13"/>
      <c r="F81" s="13"/>
      <c r="G81" s="13"/>
      <c r="H81" s="13"/>
      <c r="I81" s="13"/>
      <c r="J81" s="13"/>
      <c r="K81" s="13"/>
      <c r="L81" s="13"/>
      <c r="M81" s="13"/>
    </row>
    <row r="82" spans="1:13" s="14" customFormat="1" ht="17.25" customHeight="1">
      <c r="A82" s="15"/>
      <c r="B82" s="13"/>
      <c r="C82" s="13"/>
      <c r="D82" s="13"/>
      <c r="E82" s="13"/>
      <c r="F82" s="13"/>
      <c r="G82" s="13"/>
      <c r="H82" s="13"/>
      <c r="I82" s="13"/>
      <c r="J82" s="13"/>
      <c r="K82" s="13"/>
      <c r="L82" s="13"/>
      <c r="M82" s="13"/>
    </row>
    <row r="83" spans="1:13" s="14" customFormat="1" ht="17.25" customHeight="1">
      <c r="A83" s="15"/>
      <c r="B83" s="13"/>
      <c r="C83" s="13"/>
      <c r="D83" s="13"/>
      <c r="E83" s="13"/>
      <c r="F83" s="13"/>
      <c r="G83" s="13"/>
      <c r="H83" s="13"/>
      <c r="I83" s="13"/>
      <c r="J83" s="13"/>
      <c r="K83" s="13"/>
      <c r="L83" s="13"/>
      <c r="M83" s="13"/>
    </row>
    <row r="84" spans="1:13" s="14" customFormat="1" ht="17.25" customHeight="1">
      <c r="A84" s="15"/>
      <c r="B84" s="13"/>
      <c r="C84" s="13"/>
      <c r="D84" s="13"/>
      <c r="E84" s="13"/>
      <c r="F84" s="13"/>
      <c r="G84" s="13"/>
      <c r="H84" s="13"/>
      <c r="I84" s="13"/>
      <c r="J84" s="13"/>
      <c r="K84" s="13"/>
      <c r="L84" s="13"/>
      <c r="M84" s="13"/>
    </row>
    <row r="85" spans="1:13" s="14" customFormat="1" ht="17.25" customHeight="1">
      <c r="A85" s="15"/>
      <c r="B85" s="13"/>
      <c r="C85" s="13"/>
      <c r="D85" s="13"/>
      <c r="E85" s="13"/>
      <c r="F85" s="13"/>
      <c r="G85" s="13"/>
      <c r="H85" s="13"/>
      <c r="I85" s="13"/>
      <c r="J85" s="13"/>
      <c r="K85" s="13"/>
      <c r="L85" s="13"/>
      <c r="M85" s="13"/>
    </row>
    <row r="86" spans="1:13" s="14" customFormat="1" ht="17.25" customHeight="1">
      <c r="A86" s="15"/>
      <c r="B86" s="13"/>
      <c r="C86" s="13"/>
      <c r="D86" s="13"/>
      <c r="E86" s="13"/>
      <c r="F86" s="13"/>
      <c r="G86" s="13"/>
      <c r="H86" s="13"/>
      <c r="I86" s="13"/>
      <c r="J86" s="13"/>
      <c r="K86" s="13"/>
      <c r="L86" s="13"/>
      <c r="M86" s="13"/>
    </row>
    <row r="87" spans="1:13" s="14" customFormat="1" ht="17.25" customHeight="1">
      <c r="A87" s="15"/>
      <c r="B87" s="13"/>
      <c r="C87" s="13"/>
      <c r="D87" s="13"/>
      <c r="E87" s="13"/>
      <c r="F87" s="13"/>
      <c r="G87" s="13"/>
      <c r="H87" s="13"/>
      <c r="I87" s="13"/>
      <c r="J87" s="13"/>
      <c r="K87" s="13"/>
      <c r="L87" s="13"/>
      <c r="M87" s="13"/>
    </row>
    <row r="88" spans="1:13" s="14" customFormat="1" ht="17.25" customHeight="1">
      <c r="A88" s="15"/>
      <c r="B88" s="13"/>
      <c r="C88" s="13"/>
      <c r="D88" s="13"/>
      <c r="E88" s="13"/>
      <c r="F88" s="13"/>
      <c r="G88" s="13"/>
      <c r="H88" s="13"/>
      <c r="I88" s="13"/>
      <c r="J88" s="13"/>
      <c r="K88" s="13"/>
      <c r="L88" s="13"/>
      <c r="M88" s="13"/>
    </row>
    <row r="89" spans="1:13" s="14" customFormat="1" ht="17.25" customHeight="1">
      <c r="A89" s="15"/>
      <c r="B89" s="13"/>
      <c r="C89" s="13"/>
      <c r="D89" s="13"/>
      <c r="E89" s="13"/>
      <c r="F89" s="13"/>
      <c r="G89" s="13"/>
      <c r="H89" s="13"/>
      <c r="I89" s="13"/>
      <c r="J89" s="13"/>
      <c r="K89" s="13"/>
      <c r="L89" s="13"/>
      <c r="M89" s="13"/>
    </row>
    <row r="90" spans="1:13" s="14" customFormat="1" ht="17.25" customHeight="1">
      <c r="A90" s="15"/>
      <c r="B90" s="13"/>
      <c r="C90" s="13"/>
      <c r="D90" s="13"/>
      <c r="E90" s="13"/>
      <c r="F90" s="13"/>
      <c r="G90" s="13"/>
      <c r="H90" s="13"/>
      <c r="I90" s="13"/>
      <c r="J90" s="13"/>
      <c r="K90" s="13"/>
      <c r="L90" s="13"/>
      <c r="M90" s="13"/>
    </row>
    <row r="91" spans="1:13" s="14" customFormat="1" ht="17.25" customHeight="1">
      <c r="A91" s="15"/>
      <c r="B91" s="13"/>
      <c r="C91" s="13"/>
      <c r="D91" s="13"/>
      <c r="E91" s="13"/>
      <c r="F91" s="13"/>
      <c r="G91" s="13"/>
      <c r="H91" s="13"/>
      <c r="I91" s="13"/>
      <c r="J91" s="13"/>
      <c r="K91" s="13"/>
      <c r="L91" s="13"/>
      <c r="M91" s="13"/>
    </row>
    <row r="92" spans="1:13" s="14" customFormat="1" ht="17.25" customHeight="1">
      <c r="A92" s="15"/>
      <c r="B92" s="13"/>
      <c r="C92" s="13"/>
      <c r="D92" s="13"/>
      <c r="E92" s="13"/>
      <c r="F92" s="13"/>
      <c r="G92" s="13"/>
      <c r="H92" s="13"/>
      <c r="I92" s="13"/>
      <c r="J92" s="13"/>
      <c r="K92" s="13"/>
      <c r="L92" s="13"/>
      <c r="M92" s="13"/>
    </row>
    <row r="93" spans="1:13" s="14" customFormat="1" ht="17.25" customHeight="1">
      <c r="A93" s="15"/>
      <c r="B93" s="13"/>
      <c r="C93" s="13"/>
      <c r="D93" s="13"/>
      <c r="E93" s="13"/>
      <c r="F93" s="13"/>
      <c r="G93" s="13"/>
      <c r="H93" s="13"/>
      <c r="I93" s="13"/>
      <c r="J93" s="13"/>
      <c r="K93" s="13"/>
      <c r="L93" s="13"/>
      <c r="M93" s="13"/>
    </row>
    <row r="94" spans="1:13" s="14" customFormat="1" ht="17.25" customHeight="1">
      <c r="A94" s="15"/>
      <c r="B94" s="13"/>
      <c r="C94" s="13"/>
      <c r="D94" s="13"/>
      <c r="E94" s="13"/>
      <c r="F94" s="13"/>
      <c r="G94" s="13"/>
      <c r="H94" s="13"/>
      <c r="I94" s="13"/>
      <c r="J94" s="13"/>
      <c r="K94" s="13"/>
      <c r="L94" s="13"/>
      <c r="M94" s="13"/>
    </row>
    <row r="95" spans="1:13" s="14" customFormat="1" ht="17.25" customHeight="1">
      <c r="A95" s="15"/>
      <c r="B95" s="13"/>
      <c r="C95" s="13"/>
      <c r="D95" s="13"/>
      <c r="E95" s="13"/>
      <c r="F95" s="13"/>
      <c r="G95" s="13"/>
      <c r="H95" s="13"/>
      <c r="I95" s="13"/>
      <c r="J95" s="13"/>
      <c r="K95" s="13"/>
      <c r="L95" s="13"/>
      <c r="M95" s="13"/>
    </row>
    <row r="96" spans="1:13" s="14" customFormat="1" ht="17.25" customHeight="1">
      <c r="A96" s="15"/>
      <c r="B96" s="13"/>
      <c r="C96" s="13"/>
      <c r="D96" s="13"/>
      <c r="E96" s="13"/>
      <c r="F96" s="13"/>
      <c r="G96" s="13"/>
      <c r="H96" s="13"/>
      <c r="I96" s="13"/>
      <c r="J96" s="13"/>
      <c r="K96" s="13"/>
      <c r="L96" s="13"/>
      <c r="M96" s="13"/>
    </row>
    <row r="97" spans="1:13" s="14" customFormat="1" ht="17.25" customHeight="1">
      <c r="A97" s="15"/>
      <c r="B97" s="13"/>
      <c r="C97" s="13"/>
      <c r="D97" s="13"/>
      <c r="E97" s="13"/>
      <c r="F97" s="13"/>
      <c r="G97" s="13"/>
      <c r="H97" s="13"/>
      <c r="I97" s="13"/>
      <c r="J97" s="13"/>
      <c r="K97" s="13"/>
      <c r="L97" s="13"/>
      <c r="M97" s="13"/>
    </row>
    <row r="98" spans="1:13" s="14" customFormat="1" ht="17.25" customHeight="1">
      <c r="A98" s="15"/>
      <c r="B98" s="13"/>
      <c r="C98" s="13"/>
      <c r="D98" s="13"/>
      <c r="E98" s="13"/>
      <c r="F98" s="13"/>
      <c r="G98" s="13"/>
      <c r="H98" s="13"/>
      <c r="I98" s="13"/>
      <c r="J98" s="13"/>
      <c r="K98" s="13"/>
      <c r="L98" s="13"/>
      <c r="M98" s="13"/>
    </row>
    <row r="99" spans="1:13" s="14" customFormat="1" ht="17.25" customHeight="1">
      <c r="A99" s="15"/>
      <c r="B99" s="13"/>
      <c r="C99" s="13"/>
      <c r="D99" s="13"/>
      <c r="E99" s="13"/>
      <c r="F99" s="13"/>
      <c r="G99" s="13"/>
      <c r="H99" s="13"/>
      <c r="I99" s="13"/>
      <c r="J99" s="13"/>
      <c r="K99" s="13"/>
      <c r="L99" s="13"/>
      <c r="M99" s="13"/>
    </row>
    <row r="100" spans="1:13" s="14" customFormat="1" ht="17.25" customHeight="1">
      <c r="A100" s="15"/>
      <c r="B100" s="13"/>
      <c r="C100" s="13"/>
      <c r="D100" s="13"/>
      <c r="E100" s="13"/>
      <c r="F100" s="13"/>
      <c r="G100" s="13"/>
      <c r="H100" s="13"/>
      <c r="I100" s="13"/>
      <c r="J100" s="13"/>
      <c r="K100" s="13"/>
      <c r="L100" s="13"/>
      <c r="M100" s="13"/>
    </row>
    <row r="101" spans="1:13" s="14" customFormat="1" ht="17.25" customHeight="1">
      <c r="A101" s="15"/>
      <c r="B101" s="13"/>
      <c r="C101" s="13"/>
      <c r="D101" s="13"/>
      <c r="E101" s="13"/>
      <c r="F101" s="13"/>
      <c r="G101" s="13"/>
      <c r="H101" s="13"/>
      <c r="I101" s="13"/>
      <c r="J101" s="13"/>
      <c r="K101" s="13"/>
      <c r="L101" s="13"/>
      <c r="M101" s="13"/>
    </row>
    <row r="102" spans="1:13" s="14" customFormat="1" ht="17.25" customHeight="1">
      <c r="A102" s="15"/>
      <c r="B102" s="13"/>
      <c r="C102" s="13"/>
      <c r="D102" s="13"/>
      <c r="E102" s="13"/>
      <c r="F102" s="13"/>
      <c r="G102" s="13"/>
      <c r="H102" s="13"/>
      <c r="I102" s="13"/>
      <c r="J102" s="13"/>
      <c r="K102" s="13"/>
      <c r="L102" s="13"/>
      <c r="M102" s="13"/>
    </row>
    <row r="103" spans="1:13" s="14" customFormat="1" ht="17.25" customHeight="1">
      <c r="A103" s="15"/>
      <c r="B103" s="13"/>
      <c r="C103" s="13"/>
      <c r="D103" s="13"/>
      <c r="E103" s="13"/>
      <c r="F103" s="13"/>
      <c r="G103" s="13"/>
      <c r="H103" s="13"/>
      <c r="I103" s="13"/>
      <c r="J103" s="13"/>
      <c r="K103" s="13"/>
      <c r="L103" s="13"/>
      <c r="M103" s="13"/>
    </row>
    <row r="104" spans="1:13" s="14" customFormat="1" ht="17.25" customHeight="1">
      <c r="A104" s="15"/>
      <c r="B104" s="13"/>
      <c r="C104" s="13"/>
      <c r="D104" s="13"/>
      <c r="E104" s="13"/>
      <c r="F104" s="13"/>
      <c r="G104" s="13"/>
      <c r="H104" s="13"/>
      <c r="I104" s="13"/>
      <c r="J104" s="13"/>
      <c r="K104" s="13"/>
      <c r="L104" s="13"/>
      <c r="M104" s="13"/>
    </row>
    <row r="105" spans="1:13" s="14" customFormat="1" ht="17.25" customHeight="1">
      <c r="A105" s="15"/>
      <c r="B105" s="13"/>
      <c r="C105" s="13"/>
      <c r="D105" s="13"/>
      <c r="E105" s="13"/>
      <c r="F105" s="13"/>
      <c r="G105" s="13"/>
      <c r="H105" s="13"/>
      <c r="I105" s="13"/>
      <c r="J105" s="13"/>
      <c r="K105" s="13"/>
      <c r="L105" s="13"/>
      <c r="M105" s="13"/>
    </row>
    <row r="106" spans="1:13" s="14" customFormat="1" ht="17.25" customHeight="1">
      <c r="A106" s="15"/>
      <c r="B106" s="13"/>
      <c r="C106" s="13"/>
      <c r="D106" s="13"/>
      <c r="E106" s="13"/>
      <c r="F106" s="13"/>
      <c r="G106" s="13"/>
      <c r="H106" s="13"/>
      <c r="I106" s="13"/>
      <c r="J106" s="13"/>
      <c r="K106" s="13"/>
      <c r="L106" s="13"/>
      <c r="M106" s="13"/>
    </row>
    <row r="107" spans="1:13" s="14" customFormat="1" ht="17.25" customHeight="1">
      <c r="A107" s="15"/>
      <c r="B107" s="13"/>
      <c r="C107" s="13"/>
      <c r="D107" s="13"/>
      <c r="E107" s="13"/>
      <c r="F107" s="13"/>
      <c r="G107" s="13"/>
      <c r="H107" s="13"/>
      <c r="I107" s="13"/>
      <c r="J107" s="13"/>
      <c r="K107" s="13"/>
      <c r="L107" s="13"/>
      <c r="M107" s="13"/>
    </row>
    <row r="108" spans="1:13" s="14" customFormat="1" ht="17.25" customHeight="1">
      <c r="A108" s="15"/>
      <c r="B108" s="13"/>
      <c r="C108" s="13"/>
      <c r="D108" s="13"/>
      <c r="E108" s="13"/>
      <c r="F108" s="13"/>
      <c r="G108" s="13"/>
      <c r="H108" s="13"/>
      <c r="I108" s="13"/>
      <c r="J108" s="13"/>
      <c r="K108" s="13"/>
      <c r="L108" s="13"/>
      <c r="M108" s="13"/>
    </row>
    <row r="109" spans="1:13" s="14" customFormat="1" ht="17.25" customHeight="1">
      <c r="A109" s="15"/>
      <c r="B109" s="13"/>
      <c r="C109" s="13"/>
      <c r="D109" s="13"/>
      <c r="E109" s="13"/>
      <c r="F109" s="13"/>
      <c r="G109" s="13"/>
      <c r="H109" s="13"/>
      <c r="I109" s="13"/>
      <c r="J109" s="13"/>
      <c r="K109" s="13"/>
      <c r="L109" s="13"/>
      <c r="M109" s="13"/>
    </row>
    <row r="110" spans="1:13" s="14" customFormat="1" ht="17.25" customHeight="1">
      <c r="A110" s="15"/>
      <c r="B110" s="13"/>
      <c r="C110" s="13"/>
      <c r="D110" s="13"/>
      <c r="E110" s="13"/>
      <c r="F110" s="13"/>
      <c r="G110" s="13"/>
      <c r="H110" s="13"/>
      <c r="I110" s="13"/>
      <c r="J110" s="13"/>
      <c r="K110" s="13"/>
      <c r="L110" s="13"/>
      <c r="M110" s="13"/>
    </row>
    <row r="111" spans="1:13" s="14" customFormat="1" ht="17.25" customHeight="1">
      <c r="A111" s="15"/>
      <c r="B111" s="13"/>
      <c r="C111" s="13"/>
      <c r="D111" s="13"/>
      <c r="E111" s="13"/>
      <c r="F111" s="13"/>
      <c r="G111" s="13"/>
      <c r="H111" s="13"/>
      <c r="I111" s="13"/>
      <c r="J111" s="13"/>
      <c r="K111" s="13"/>
      <c r="L111" s="13"/>
      <c r="M111" s="13"/>
    </row>
    <row r="112" spans="1:13" s="14" customFormat="1" ht="17.25" customHeight="1">
      <c r="A112" s="15"/>
      <c r="B112" s="13"/>
      <c r="C112" s="13"/>
      <c r="D112" s="13"/>
      <c r="E112" s="13"/>
      <c r="F112" s="13"/>
      <c r="G112" s="13"/>
      <c r="H112" s="13"/>
      <c r="I112" s="13"/>
      <c r="J112" s="13"/>
      <c r="K112" s="13"/>
      <c r="L112" s="13"/>
      <c r="M112" s="13"/>
    </row>
    <row r="113" spans="1:13" s="14" customFormat="1" ht="17.25" customHeight="1">
      <c r="A113" s="15"/>
      <c r="B113" s="13"/>
      <c r="C113" s="13"/>
      <c r="D113" s="13"/>
      <c r="E113" s="13"/>
      <c r="F113" s="13"/>
      <c r="G113" s="13"/>
      <c r="H113" s="13"/>
      <c r="I113" s="13"/>
      <c r="J113" s="13"/>
      <c r="K113" s="13"/>
      <c r="L113" s="13"/>
      <c r="M113" s="13"/>
    </row>
    <row r="114" spans="1:13" s="14" customFormat="1" ht="17.25" customHeight="1">
      <c r="A114" s="15"/>
      <c r="B114" s="13"/>
      <c r="C114" s="13"/>
      <c r="D114" s="13"/>
      <c r="E114" s="13"/>
      <c r="F114" s="13"/>
      <c r="G114" s="13"/>
      <c r="H114" s="13"/>
      <c r="I114" s="13"/>
      <c r="J114" s="13"/>
      <c r="K114" s="13"/>
      <c r="L114" s="13"/>
      <c r="M114" s="13"/>
    </row>
    <row r="115" spans="1:13" s="14" customFormat="1" ht="17.25" customHeight="1">
      <c r="A115" s="15"/>
      <c r="B115" s="13"/>
      <c r="C115" s="13"/>
      <c r="D115" s="13"/>
      <c r="E115" s="13"/>
      <c r="F115" s="13"/>
      <c r="G115" s="13"/>
      <c r="H115" s="13"/>
      <c r="I115" s="13"/>
      <c r="J115" s="13"/>
      <c r="K115" s="13"/>
      <c r="L115" s="13"/>
      <c r="M115" s="13"/>
    </row>
    <row r="116" spans="1:13" s="14" customFormat="1" ht="17.25" customHeight="1">
      <c r="A116" s="15"/>
      <c r="B116" s="13"/>
      <c r="C116" s="13"/>
      <c r="D116" s="13"/>
      <c r="E116" s="13"/>
      <c r="F116" s="13"/>
      <c r="G116" s="13"/>
      <c r="H116" s="13"/>
      <c r="I116" s="13"/>
      <c r="J116" s="13"/>
      <c r="K116" s="13"/>
      <c r="L116" s="13"/>
      <c r="M116" s="13"/>
    </row>
    <row r="117" spans="1:13" s="14" customFormat="1" ht="17.25" customHeight="1">
      <c r="A117" s="15"/>
      <c r="B117" s="13"/>
      <c r="C117" s="13"/>
      <c r="D117" s="13"/>
      <c r="E117" s="13"/>
      <c r="F117" s="13"/>
      <c r="G117" s="13"/>
      <c r="H117" s="13"/>
      <c r="I117" s="13"/>
      <c r="J117" s="13"/>
      <c r="K117" s="13"/>
      <c r="L117" s="13"/>
      <c r="M117" s="13"/>
    </row>
    <row r="118" spans="1:13" s="14" customFormat="1" ht="17.25" customHeight="1">
      <c r="A118" s="15"/>
      <c r="B118" s="13"/>
      <c r="C118" s="13"/>
      <c r="D118" s="13"/>
      <c r="E118" s="13"/>
      <c r="F118" s="13"/>
      <c r="G118" s="13"/>
      <c r="H118" s="13"/>
      <c r="I118" s="13"/>
      <c r="J118" s="13"/>
      <c r="K118" s="13"/>
      <c r="L118" s="13"/>
      <c r="M118" s="13"/>
    </row>
    <row r="119" spans="1:13" s="14" customFormat="1" ht="17.25" customHeight="1">
      <c r="A119" s="15"/>
      <c r="B119" s="13"/>
      <c r="C119" s="13"/>
      <c r="D119" s="13"/>
      <c r="E119" s="13"/>
      <c r="F119" s="13"/>
      <c r="G119" s="13"/>
      <c r="H119" s="13"/>
      <c r="I119" s="13"/>
      <c r="J119" s="13"/>
      <c r="K119" s="13"/>
      <c r="L119" s="13"/>
      <c r="M119" s="13"/>
    </row>
    <row r="120" spans="1:13" s="14" customFormat="1" ht="17.25" customHeight="1">
      <c r="A120" s="15"/>
      <c r="B120" s="13"/>
      <c r="C120" s="13"/>
      <c r="D120" s="13"/>
      <c r="E120" s="13"/>
      <c r="F120" s="13"/>
      <c r="G120" s="13"/>
      <c r="H120" s="13"/>
      <c r="I120" s="13"/>
      <c r="J120" s="13"/>
      <c r="K120" s="13"/>
      <c r="L120" s="13"/>
      <c r="M120" s="13"/>
    </row>
    <row r="121" spans="1:13" s="14" customFormat="1" ht="17.25" customHeight="1">
      <c r="A121" s="15"/>
      <c r="B121" s="13"/>
      <c r="C121" s="13"/>
      <c r="D121" s="13"/>
      <c r="E121" s="13"/>
      <c r="F121" s="13"/>
      <c r="G121" s="13"/>
      <c r="H121" s="13"/>
      <c r="I121" s="13"/>
      <c r="J121" s="13"/>
      <c r="K121" s="13"/>
      <c r="L121" s="13"/>
      <c r="M121" s="13"/>
    </row>
    <row r="122" spans="1:13" s="14" customFormat="1" ht="17.25" customHeight="1">
      <c r="A122" s="15"/>
      <c r="B122" s="13"/>
      <c r="C122" s="13"/>
      <c r="D122" s="13"/>
      <c r="E122" s="13"/>
      <c r="F122" s="13"/>
      <c r="G122" s="13"/>
      <c r="H122" s="13"/>
      <c r="I122" s="13"/>
      <c r="J122" s="13"/>
      <c r="K122" s="13"/>
      <c r="L122" s="13"/>
      <c r="M122" s="13"/>
    </row>
    <row r="123" spans="1:13" s="14" customFormat="1" ht="17.25" customHeight="1">
      <c r="A123" s="15"/>
      <c r="B123" s="13"/>
      <c r="C123" s="13"/>
      <c r="D123" s="13"/>
      <c r="E123" s="13"/>
      <c r="F123" s="13"/>
      <c r="G123" s="13"/>
      <c r="H123" s="13"/>
      <c r="I123" s="13"/>
      <c r="J123" s="13"/>
      <c r="K123" s="13"/>
      <c r="L123" s="13"/>
      <c r="M123" s="13"/>
    </row>
    <row r="124" spans="1:13" s="14" customFormat="1" ht="17.25" customHeight="1">
      <c r="A124" s="15"/>
      <c r="B124" s="13"/>
      <c r="C124" s="13"/>
      <c r="D124" s="13"/>
      <c r="E124" s="13"/>
      <c r="F124" s="13"/>
      <c r="G124" s="13"/>
      <c r="H124" s="13"/>
      <c r="I124" s="13"/>
      <c r="J124" s="13"/>
      <c r="K124" s="13"/>
      <c r="L124" s="13"/>
      <c r="M124" s="13"/>
    </row>
    <row r="125" spans="1:13" s="14" customFormat="1" ht="17.25" customHeight="1">
      <c r="A125" s="15"/>
      <c r="B125" s="13"/>
      <c r="C125" s="13"/>
      <c r="D125" s="13"/>
      <c r="E125" s="13"/>
      <c r="F125" s="13"/>
      <c r="G125" s="13"/>
      <c r="H125" s="13"/>
      <c r="I125" s="13"/>
      <c r="J125" s="13"/>
      <c r="K125" s="13"/>
      <c r="L125" s="13"/>
      <c r="M125" s="13"/>
    </row>
    <row r="126" spans="1:13" s="14" customFormat="1" ht="17.25" customHeight="1">
      <c r="A126" s="15"/>
      <c r="B126" s="13"/>
      <c r="C126" s="13"/>
      <c r="D126" s="13"/>
      <c r="E126" s="13"/>
      <c r="F126" s="13"/>
      <c r="G126" s="13"/>
      <c r="H126" s="13"/>
      <c r="I126" s="13"/>
      <c r="J126" s="13"/>
      <c r="K126" s="13"/>
      <c r="L126" s="13"/>
      <c r="M126" s="13"/>
    </row>
    <row r="127" spans="1:13" s="14" customFormat="1" ht="17.25" customHeight="1">
      <c r="A127" s="15"/>
      <c r="B127" s="13"/>
      <c r="C127" s="13"/>
      <c r="D127" s="13"/>
      <c r="E127" s="13"/>
      <c r="F127" s="13"/>
      <c r="G127" s="13"/>
      <c r="H127" s="13"/>
      <c r="I127" s="13"/>
      <c r="J127" s="13"/>
      <c r="K127" s="13"/>
      <c r="L127" s="13"/>
      <c r="M127" s="13"/>
    </row>
    <row r="128" spans="1:13" s="14" customFormat="1" ht="17.25" customHeight="1">
      <c r="A128" s="15"/>
      <c r="B128" s="13"/>
      <c r="C128" s="13"/>
      <c r="D128" s="13"/>
      <c r="E128" s="13"/>
      <c r="F128" s="13"/>
      <c r="G128" s="13"/>
      <c r="H128" s="13"/>
      <c r="I128" s="13"/>
      <c r="J128" s="13"/>
      <c r="K128" s="13"/>
      <c r="L128" s="13"/>
      <c r="M128" s="13"/>
    </row>
    <row r="129" spans="1:13" s="14" customFormat="1" ht="17.25" customHeight="1">
      <c r="A129" s="15"/>
      <c r="B129" s="13"/>
      <c r="C129" s="13"/>
      <c r="D129" s="13"/>
      <c r="E129" s="13"/>
      <c r="F129" s="13"/>
      <c r="G129" s="13"/>
      <c r="H129" s="13"/>
      <c r="I129" s="13"/>
      <c r="J129" s="13"/>
      <c r="K129" s="13"/>
      <c r="L129" s="13"/>
      <c r="M129" s="13"/>
    </row>
    <row r="130" spans="1:13" s="14" customFormat="1" ht="17.25" customHeight="1">
      <c r="A130" s="15"/>
      <c r="B130" s="13"/>
      <c r="C130" s="13"/>
      <c r="D130" s="13"/>
      <c r="E130" s="13"/>
      <c r="F130" s="13"/>
      <c r="G130" s="13"/>
      <c r="H130" s="13"/>
      <c r="I130" s="13"/>
      <c r="J130" s="13"/>
      <c r="K130" s="13"/>
      <c r="L130" s="13"/>
      <c r="M130" s="13"/>
    </row>
    <row r="131" spans="1:13" s="14" customFormat="1" ht="17.25" customHeight="1">
      <c r="A131" s="15"/>
      <c r="B131" s="13"/>
      <c r="C131" s="13"/>
      <c r="D131" s="13"/>
      <c r="E131" s="13"/>
      <c r="F131" s="13"/>
      <c r="G131" s="13"/>
      <c r="H131" s="13"/>
      <c r="I131" s="13"/>
      <c r="J131" s="13"/>
      <c r="K131" s="13"/>
      <c r="L131" s="13"/>
      <c r="M131" s="13"/>
    </row>
    <row r="132" spans="1:13" s="14" customFormat="1" ht="17.25" customHeight="1">
      <c r="A132" s="15"/>
      <c r="B132" s="13"/>
      <c r="C132" s="13"/>
      <c r="D132" s="13"/>
      <c r="E132" s="13"/>
      <c r="F132" s="13"/>
      <c r="G132" s="13"/>
      <c r="H132" s="13"/>
      <c r="I132" s="13"/>
      <c r="J132" s="13"/>
      <c r="K132" s="13"/>
      <c r="L132" s="13"/>
      <c r="M132" s="13"/>
    </row>
    <row r="133" spans="1:13" s="14" customFormat="1" ht="17.25" customHeight="1">
      <c r="A133" s="15"/>
      <c r="B133" s="13"/>
      <c r="C133" s="13"/>
      <c r="D133" s="13"/>
      <c r="E133" s="13"/>
      <c r="F133" s="13"/>
      <c r="G133" s="13"/>
      <c r="H133" s="13"/>
      <c r="I133" s="13"/>
      <c r="J133" s="13"/>
      <c r="K133" s="13"/>
      <c r="L133" s="13"/>
      <c r="M133" s="13"/>
    </row>
    <row r="134" spans="1:13" s="14" customFormat="1" ht="17.25" customHeight="1">
      <c r="A134" s="15"/>
      <c r="B134" s="13"/>
      <c r="C134" s="13"/>
      <c r="D134" s="13"/>
      <c r="E134" s="13"/>
      <c r="F134" s="13"/>
      <c r="G134" s="13"/>
      <c r="H134" s="13"/>
      <c r="I134" s="13"/>
      <c r="J134" s="13"/>
      <c r="K134" s="13"/>
      <c r="L134" s="13"/>
      <c r="M134" s="13"/>
    </row>
    <row r="135" spans="1:13" s="14" customFormat="1" ht="17.25" customHeight="1">
      <c r="A135" s="15"/>
      <c r="B135" s="13"/>
      <c r="C135" s="13"/>
      <c r="D135" s="13"/>
      <c r="E135" s="13"/>
      <c r="F135" s="13"/>
      <c r="G135" s="13"/>
      <c r="H135" s="13"/>
      <c r="I135" s="13"/>
      <c r="J135" s="13"/>
      <c r="K135" s="13"/>
      <c r="L135" s="13"/>
      <c r="M135" s="13"/>
    </row>
    <row r="136" spans="1:13" s="14" customFormat="1" ht="17.25" customHeight="1">
      <c r="A136" s="15"/>
      <c r="B136" s="13"/>
      <c r="C136" s="13"/>
      <c r="D136" s="13"/>
      <c r="E136" s="13"/>
      <c r="F136" s="13"/>
      <c r="G136" s="13"/>
      <c r="H136" s="13"/>
      <c r="I136" s="13"/>
      <c r="J136" s="13"/>
      <c r="K136" s="13"/>
      <c r="L136" s="13"/>
      <c r="M136" s="13"/>
    </row>
    <row r="137" spans="1:13" s="14" customFormat="1" ht="17.25" customHeight="1">
      <c r="A137" s="15"/>
      <c r="B137" s="13"/>
      <c r="C137" s="13"/>
      <c r="D137" s="13"/>
      <c r="E137" s="13"/>
      <c r="F137" s="13"/>
      <c r="G137" s="13"/>
      <c r="H137" s="13"/>
      <c r="I137" s="13"/>
      <c r="J137" s="13"/>
      <c r="K137" s="13"/>
      <c r="L137" s="13"/>
      <c r="M137" s="13"/>
    </row>
    <row r="138" spans="1:13" s="14" customFormat="1" ht="17.25" customHeight="1">
      <c r="A138" s="15"/>
      <c r="B138" s="13"/>
      <c r="C138" s="13"/>
      <c r="D138" s="13"/>
      <c r="E138" s="13"/>
      <c r="F138" s="13"/>
      <c r="G138" s="13"/>
      <c r="H138" s="13"/>
      <c r="I138" s="13"/>
      <c r="J138" s="13"/>
      <c r="K138" s="13"/>
      <c r="L138" s="13"/>
      <c r="M138" s="13"/>
    </row>
    <row r="139" spans="1:13" s="14" customFormat="1" ht="17.25" customHeight="1">
      <c r="A139" s="15"/>
      <c r="B139" s="13"/>
      <c r="C139" s="13"/>
      <c r="D139" s="13"/>
      <c r="E139" s="13"/>
      <c r="F139" s="13"/>
      <c r="G139" s="13"/>
      <c r="H139" s="13"/>
      <c r="I139" s="13"/>
      <c r="J139" s="13"/>
      <c r="K139" s="13"/>
      <c r="L139" s="13"/>
      <c r="M139" s="13"/>
    </row>
    <row r="140" spans="1:13" s="14" customFormat="1" ht="17.25" customHeight="1">
      <c r="B140" s="13"/>
      <c r="C140" s="13"/>
      <c r="D140" s="13"/>
      <c r="E140" s="13"/>
      <c r="F140" s="13"/>
      <c r="G140" s="13"/>
      <c r="H140" s="13"/>
      <c r="I140" s="13"/>
      <c r="J140" s="13"/>
      <c r="K140" s="13"/>
      <c r="L140" s="13"/>
      <c r="M140" s="13"/>
    </row>
    <row r="141" spans="1:13" s="14" customFormat="1" ht="17.25" customHeight="1">
      <c r="B141" s="13"/>
      <c r="C141" s="13"/>
      <c r="D141" s="13"/>
      <c r="E141" s="13"/>
      <c r="F141" s="13"/>
      <c r="G141" s="13"/>
      <c r="H141" s="13"/>
      <c r="I141" s="13"/>
      <c r="J141" s="13"/>
      <c r="K141" s="13"/>
      <c r="L141" s="13"/>
      <c r="M141" s="13"/>
    </row>
    <row r="142" spans="1:13" s="14" customFormat="1" ht="17.25" customHeight="1">
      <c r="B142" s="13"/>
      <c r="C142" s="13"/>
      <c r="D142" s="13"/>
      <c r="E142" s="13"/>
      <c r="F142" s="13"/>
      <c r="G142" s="13"/>
      <c r="H142" s="13"/>
      <c r="I142" s="13"/>
      <c r="J142" s="13"/>
      <c r="K142" s="13"/>
      <c r="L142" s="13"/>
      <c r="M142" s="13"/>
    </row>
    <row r="143" spans="1:13" s="14" customFormat="1" ht="17.25" customHeight="1">
      <c r="B143" s="13"/>
      <c r="C143" s="13"/>
      <c r="D143" s="13"/>
      <c r="E143" s="13"/>
      <c r="F143" s="13"/>
      <c r="G143" s="13"/>
      <c r="H143" s="13"/>
      <c r="I143" s="13"/>
      <c r="J143" s="13"/>
      <c r="K143" s="13"/>
      <c r="L143" s="13"/>
      <c r="M143" s="13"/>
    </row>
    <row r="144" spans="1:13" s="14" customFormat="1" ht="17.25" customHeight="1">
      <c r="B144" s="13"/>
      <c r="C144" s="13"/>
      <c r="D144" s="13"/>
      <c r="E144" s="13"/>
      <c r="F144" s="13"/>
      <c r="G144" s="13"/>
      <c r="H144" s="13"/>
      <c r="I144" s="13"/>
      <c r="J144" s="13"/>
      <c r="K144" s="13"/>
      <c r="L144" s="13"/>
      <c r="M144" s="13"/>
    </row>
    <row r="145" spans="2:13" s="14" customFormat="1" ht="17.25" customHeight="1">
      <c r="B145" s="13"/>
      <c r="C145" s="13"/>
      <c r="D145" s="13"/>
      <c r="E145" s="13"/>
      <c r="F145" s="13"/>
      <c r="G145" s="13"/>
      <c r="H145" s="13"/>
      <c r="I145" s="13"/>
      <c r="J145" s="13"/>
      <c r="K145" s="13"/>
      <c r="L145" s="13"/>
      <c r="M145" s="13"/>
    </row>
    <row r="146" spans="2:13" s="14" customFormat="1" ht="17.25" customHeight="1">
      <c r="B146" s="13"/>
      <c r="C146" s="13"/>
      <c r="D146" s="13"/>
      <c r="E146" s="13"/>
      <c r="F146" s="13"/>
      <c r="G146" s="13"/>
      <c r="H146" s="13"/>
      <c r="I146" s="13"/>
      <c r="J146" s="13"/>
      <c r="K146" s="13"/>
      <c r="L146" s="13"/>
      <c r="M146" s="13"/>
    </row>
    <row r="147" spans="2:13" s="14" customFormat="1" ht="17.25" customHeight="1">
      <c r="B147" s="13"/>
      <c r="C147" s="13"/>
      <c r="D147" s="13"/>
      <c r="E147" s="13"/>
      <c r="F147" s="13"/>
      <c r="G147" s="13"/>
      <c r="H147" s="13"/>
      <c r="I147" s="13"/>
      <c r="J147" s="13"/>
      <c r="K147" s="13"/>
      <c r="L147" s="13"/>
      <c r="M147" s="13"/>
    </row>
    <row r="148" spans="2:13" s="14" customFormat="1" ht="17.25" customHeight="1">
      <c r="B148" s="13"/>
      <c r="C148" s="13"/>
      <c r="D148" s="13"/>
      <c r="E148" s="13"/>
      <c r="F148" s="13"/>
      <c r="G148" s="13"/>
      <c r="H148" s="13"/>
      <c r="I148" s="13"/>
      <c r="J148" s="13"/>
      <c r="K148" s="13"/>
      <c r="L148" s="13"/>
      <c r="M148" s="13"/>
    </row>
    <row r="149" spans="2:13" s="14" customFormat="1" ht="17.25" customHeight="1">
      <c r="B149" s="13"/>
      <c r="C149" s="13"/>
      <c r="D149" s="13"/>
      <c r="E149" s="13"/>
      <c r="F149" s="13"/>
      <c r="G149" s="13"/>
      <c r="H149" s="13"/>
      <c r="I149" s="13"/>
      <c r="J149" s="13"/>
      <c r="K149" s="13"/>
      <c r="L149" s="13"/>
      <c r="M149" s="13"/>
    </row>
    <row r="150" spans="2:13" s="14" customFormat="1" ht="17.25" customHeight="1">
      <c r="B150" s="13"/>
      <c r="C150" s="13"/>
      <c r="D150" s="13"/>
      <c r="E150" s="13"/>
      <c r="F150" s="13"/>
      <c r="G150" s="13"/>
      <c r="H150" s="13"/>
      <c r="I150" s="13"/>
      <c r="J150" s="13"/>
      <c r="K150" s="13"/>
      <c r="L150" s="13"/>
      <c r="M150" s="13"/>
    </row>
    <row r="151" spans="2:13" s="14" customFormat="1" ht="17.25" customHeight="1">
      <c r="B151" s="13"/>
      <c r="C151" s="13"/>
      <c r="D151" s="13"/>
      <c r="E151" s="13"/>
      <c r="F151" s="13"/>
      <c r="G151" s="13"/>
      <c r="H151" s="13"/>
      <c r="I151" s="13"/>
      <c r="J151" s="13"/>
      <c r="K151" s="13"/>
      <c r="L151" s="13"/>
      <c r="M151" s="13"/>
    </row>
    <row r="152" spans="2:13" s="14" customFormat="1" ht="17.25" customHeight="1">
      <c r="B152" s="13"/>
      <c r="C152" s="13"/>
      <c r="D152" s="13"/>
      <c r="E152" s="13"/>
      <c r="F152" s="13"/>
      <c r="G152" s="13"/>
      <c r="H152" s="13"/>
      <c r="I152" s="13"/>
      <c r="J152" s="13"/>
      <c r="K152" s="13"/>
      <c r="L152" s="13"/>
      <c r="M152" s="13"/>
    </row>
    <row r="153" spans="2:13" s="14" customFormat="1" ht="17.25" customHeight="1">
      <c r="B153" s="13"/>
      <c r="C153" s="13"/>
      <c r="D153" s="13"/>
      <c r="E153" s="13"/>
      <c r="F153" s="13"/>
      <c r="G153" s="13"/>
      <c r="H153" s="13"/>
      <c r="I153" s="13"/>
      <c r="J153" s="13"/>
      <c r="K153" s="13"/>
      <c r="L153" s="13"/>
      <c r="M153" s="13"/>
    </row>
    <row r="154" spans="2:13" s="14" customFormat="1" ht="17.25" customHeight="1">
      <c r="B154" s="13"/>
      <c r="C154" s="13"/>
      <c r="D154" s="13"/>
      <c r="E154" s="13"/>
      <c r="F154" s="13"/>
      <c r="G154" s="13"/>
      <c r="H154" s="13"/>
      <c r="I154" s="13"/>
      <c r="J154" s="13"/>
      <c r="K154" s="13"/>
      <c r="L154" s="13"/>
      <c r="M154" s="13"/>
    </row>
    <row r="155" spans="2:13" s="14" customFormat="1" ht="17.25" customHeight="1">
      <c r="B155" s="13"/>
      <c r="C155" s="13"/>
      <c r="D155" s="13"/>
      <c r="E155" s="13"/>
      <c r="F155" s="13"/>
      <c r="G155" s="13"/>
      <c r="H155" s="13"/>
      <c r="I155" s="13"/>
      <c r="J155" s="13"/>
      <c r="K155" s="13"/>
      <c r="L155" s="13"/>
      <c r="M155" s="13"/>
    </row>
    <row r="156" spans="2:13" s="14" customFormat="1" ht="17.25" customHeight="1">
      <c r="B156" s="13"/>
      <c r="C156" s="13"/>
      <c r="D156" s="13"/>
      <c r="E156" s="13"/>
      <c r="F156" s="13"/>
      <c r="G156" s="13"/>
      <c r="H156" s="13"/>
      <c r="I156" s="13"/>
      <c r="J156" s="13"/>
      <c r="K156" s="13"/>
      <c r="L156" s="13"/>
      <c r="M156" s="13"/>
    </row>
    <row r="157" spans="2:13" s="14" customFormat="1" ht="17.25" customHeight="1">
      <c r="B157" s="13"/>
      <c r="C157" s="13"/>
      <c r="D157" s="13"/>
      <c r="E157" s="13"/>
      <c r="F157" s="13"/>
      <c r="G157" s="13"/>
      <c r="H157" s="13"/>
      <c r="I157" s="13"/>
      <c r="J157" s="13"/>
      <c r="K157" s="13"/>
      <c r="L157" s="13"/>
      <c r="M157" s="13"/>
    </row>
    <row r="158" spans="2:13" s="14" customFormat="1" ht="17.25" customHeight="1">
      <c r="B158" s="13"/>
      <c r="C158" s="13"/>
      <c r="D158" s="13"/>
      <c r="E158" s="13"/>
      <c r="F158" s="13"/>
      <c r="G158" s="13"/>
      <c r="H158" s="13"/>
      <c r="I158" s="13"/>
      <c r="J158" s="13"/>
      <c r="K158" s="13"/>
      <c r="L158" s="13"/>
      <c r="M158" s="13"/>
    </row>
    <row r="159" spans="2:13" s="14" customFormat="1" ht="17.25" customHeight="1">
      <c r="B159" s="13"/>
      <c r="C159" s="13"/>
      <c r="D159" s="13"/>
      <c r="E159" s="13"/>
      <c r="F159" s="13"/>
      <c r="G159" s="13"/>
      <c r="H159" s="13"/>
      <c r="I159" s="13"/>
      <c r="J159" s="13"/>
      <c r="K159" s="13"/>
      <c r="L159" s="13"/>
      <c r="M159" s="13"/>
    </row>
    <row r="160" spans="2:13" s="14" customFormat="1" ht="17.25" customHeight="1">
      <c r="B160" s="13"/>
      <c r="C160" s="13"/>
      <c r="D160" s="13"/>
      <c r="E160" s="13"/>
      <c r="F160" s="13"/>
      <c r="G160" s="13"/>
      <c r="H160" s="13"/>
      <c r="I160" s="13"/>
      <c r="J160" s="13"/>
      <c r="K160" s="13"/>
      <c r="L160" s="13"/>
      <c r="M160" s="13"/>
    </row>
    <row r="161" spans="2:13" s="14" customFormat="1" ht="17.25" customHeight="1">
      <c r="B161" s="13"/>
      <c r="C161" s="13"/>
      <c r="D161" s="13"/>
      <c r="E161" s="13"/>
      <c r="F161" s="13"/>
      <c r="G161" s="13"/>
      <c r="H161" s="13"/>
      <c r="I161" s="13"/>
      <c r="J161" s="13"/>
      <c r="K161" s="13"/>
      <c r="L161" s="13"/>
      <c r="M161" s="13"/>
    </row>
    <row r="162" spans="2:13" s="14" customFormat="1" ht="17.25" customHeight="1">
      <c r="B162" s="13"/>
      <c r="C162" s="13"/>
      <c r="D162" s="13"/>
      <c r="E162" s="13"/>
      <c r="F162" s="13"/>
      <c r="G162" s="13"/>
      <c r="H162" s="13"/>
      <c r="I162" s="13"/>
      <c r="J162" s="13"/>
      <c r="K162" s="13"/>
      <c r="L162" s="13"/>
      <c r="M162" s="13"/>
    </row>
    <row r="163" spans="2:13" s="14" customFormat="1" ht="17.25" customHeight="1">
      <c r="B163" s="13"/>
      <c r="C163" s="13"/>
      <c r="D163" s="13"/>
      <c r="E163" s="13"/>
      <c r="F163" s="13"/>
      <c r="G163" s="13"/>
      <c r="H163" s="13"/>
      <c r="I163" s="13"/>
      <c r="J163" s="13"/>
      <c r="K163" s="13"/>
      <c r="L163" s="13"/>
      <c r="M163" s="13"/>
    </row>
    <row r="164" spans="2:13" s="14" customFormat="1" ht="17.25" customHeight="1">
      <c r="B164" s="13"/>
      <c r="C164" s="13"/>
      <c r="D164" s="13"/>
      <c r="E164" s="13"/>
      <c r="F164" s="13"/>
      <c r="G164" s="13"/>
      <c r="H164" s="13"/>
      <c r="I164" s="13"/>
      <c r="J164" s="13"/>
      <c r="K164" s="13"/>
      <c r="L164" s="13"/>
      <c r="M164" s="13"/>
    </row>
    <row r="165" spans="2:13" s="14" customFormat="1" ht="17.25" customHeight="1">
      <c r="B165" s="13"/>
      <c r="C165" s="13"/>
      <c r="D165" s="13"/>
      <c r="E165" s="13"/>
      <c r="F165" s="13"/>
      <c r="G165" s="13"/>
      <c r="H165" s="13"/>
      <c r="I165" s="13"/>
      <c r="J165" s="13"/>
      <c r="K165" s="13"/>
      <c r="L165" s="13"/>
      <c r="M165" s="13"/>
    </row>
    <row r="166" spans="2:13" s="14" customFormat="1" ht="17.25" customHeight="1">
      <c r="B166" s="13"/>
      <c r="C166" s="13"/>
      <c r="D166" s="13"/>
      <c r="E166" s="13"/>
      <c r="F166" s="13"/>
      <c r="G166" s="13"/>
      <c r="H166" s="13"/>
      <c r="I166" s="13"/>
      <c r="J166" s="13"/>
      <c r="K166" s="13"/>
      <c r="L166" s="13"/>
      <c r="M166" s="13"/>
    </row>
    <row r="167" spans="2:13" s="14" customFormat="1" ht="17.25" customHeight="1">
      <c r="B167" s="13"/>
      <c r="C167" s="13"/>
      <c r="D167" s="13"/>
      <c r="E167" s="13"/>
      <c r="F167" s="13"/>
      <c r="G167" s="13"/>
      <c r="H167" s="13"/>
      <c r="I167" s="13"/>
      <c r="J167" s="13"/>
      <c r="K167" s="13"/>
      <c r="L167" s="13"/>
      <c r="M167" s="13"/>
    </row>
    <row r="168" spans="2:13" s="14" customFormat="1" ht="17.25" customHeight="1">
      <c r="B168" s="13"/>
      <c r="C168" s="13"/>
      <c r="D168" s="13"/>
      <c r="E168" s="13"/>
      <c r="F168" s="13"/>
      <c r="G168" s="13"/>
      <c r="H168" s="13"/>
      <c r="I168" s="13"/>
      <c r="J168" s="13"/>
      <c r="K168" s="13"/>
      <c r="L168" s="13"/>
      <c r="M168" s="13"/>
    </row>
    <row r="169" spans="2:13" s="14" customFormat="1" ht="17.25" customHeight="1">
      <c r="B169" s="13"/>
      <c r="C169" s="13"/>
      <c r="D169" s="13"/>
      <c r="E169" s="13"/>
      <c r="F169" s="13"/>
      <c r="G169" s="13"/>
      <c r="H169" s="13"/>
      <c r="I169" s="13"/>
      <c r="J169" s="13"/>
      <c r="K169" s="13"/>
      <c r="L169" s="13"/>
      <c r="M169" s="13"/>
    </row>
    <row r="170" spans="2:13" s="14" customFormat="1" ht="17.25" customHeight="1">
      <c r="B170" s="13"/>
      <c r="C170" s="13"/>
      <c r="D170" s="13"/>
      <c r="E170" s="13"/>
      <c r="F170" s="13"/>
      <c r="G170" s="13"/>
      <c r="H170" s="13"/>
      <c r="I170" s="13"/>
      <c r="J170" s="13"/>
      <c r="K170" s="13"/>
      <c r="L170" s="13"/>
      <c r="M170" s="13"/>
    </row>
    <row r="171" spans="2:13" s="14" customFormat="1" ht="17.25" customHeight="1">
      <c r="B171" s="13"/>
      <c r="C171" s="13"/>
      <c r="D171" s="13"/>
      <c r="E171" s="13"/>
      <c r="F171" s="13"/>
      <c r="G171" s="13"/>
      <c r="H171" s="13"/>
      <c r="I171" s="13"/>
      <c r="J171" s="13"/>
      <c r="K171" s="13"/>
      <c r="L171" s="13"/>
      <c r="M171" s="13"/>
    </row>
    <row r="172" spans="2:13" s="14" customFormat="1" ht="17.25" customHeight="1">
      <c r="B172" s="13"/>
      <c r="C172" s="13"/>
      <c r="D172" s="13"/>
      <c r="E172" s="13"/>
      <c r="F172" s="13"/>
      <c r="G172" s="13"/>
      <c r="H172" s="13"/>
      <c r="I172" s="13"/>
      <c r="J172" s="13"/>
      <c r="K172" s="13"/>
      <c r="L172" s="13"/>
      <c r="M172" s="13"/>
    </row>
    <row r="173" spans="2:13" s="14" customFormat="1" ht="17.25" customHeight="1">
      <c r="B173" s="13"/>
      <c r="C173" s="13"/>
      <c r="D173" s="13"/>
      <c r="E173" s="13"/>
      <c r="F173" s="13"/>
      <c r="G173" s="13"/>
      <c r="H173" s="13"/>
      <c r="I173" s="13"/>
      <c r="J173" s="13"/>
      <c r="K173" s="13"/>
      <c r="L173" s="13"/>
      <c r="M173" s="13"/>
    </row>
    <row r="174" spans="2:13" s="14" customFormat="1" ht="17.25" customHeight="1">
      <c r="B174" s="13"/>
      <c r="C174" s="13"/>
      <c r="D174" s="13"/>
      <c r="E174" s="13"/>
      <c r="F174" s="13"/>
      <c r="G174" s="13"/>
      <c r="H174" s="13"/>
      <c r="I174" s="13"/>
      <c r="J174" s="13"/>
      <c r="K174" s="13"/>
      <c r="L174" s="13"/>
      <c r="M174" s="13"/>
    </row>
    <row r="175" spans="2:13" s="14" customFormat="1" ht="17.25" customHeight="1">
      <c r="B175" s="13"/>
      <c r="C175" s="13"/>
      <c r="D175" s="13"/>
      <c r="E175" s="13"/>
      <c r="F175" s="13"/>
      <c r="G175" s="13"/>
      <c r="H175" s="13"/>
      <c r="I175" s="13"/>
      <c r="J175" s="13"/>
      <c r="K175" s="13"/>
      <c r="L175" s="13"/>
      <c r="M175" s="13"/>
    </row>
    <row r="176" spans="2:13" s="14" customFormat="1" ht="17.25" customHeight="1">
      <c r="B176" s="13"/>
      <c r="C176" s="13"/>
      <c r="D176" s="13"/>
      <c r="E176" s="13"/>
      <c r="F176" s="13"/>
      <c r="G176" s="13"/>
      <c r="H176" s="13"/>
      <c r="I176" s="13"/>
      <c r="J176" s="13"/>
      <c r="K176" s="13"/>
      <c r="L176" s="13"/>
      <c r="M176" s="13"/>
    </row>
    <row r="177" spans="2:13" s="14" customFormat="1" ht="17.25" customHeight="1">
      <c r="B177" s="13"/>
      <c r="C177" s="13"/>
      <c r="D177" s="13"/>
      <c r="E177" s="13"/>
      <c r="F177" s="13"/>
      <c r="G177" s="13"/>
      <c r="H177" s="13"/>
      <c r="I177" s="13"/>
      <c r="J177" s="13"/>
      <c r="K177" s="13"/>
      <c r="L177" s="13"/>
      <c r="M177" s="13"/>
    </row>
    <row r="178" spans="2:13" s="14" customFormat="1" ht="17.25" customHeight="1">
      <c r="B178" s="13"/>
      <c r="C178" s="13"/>
      <c r="D178" s="13"/>
      <c r="E178" s="13"/>
      <c r="F178" s="13"/>
      <c r="G178" s="13"/>
      <c r="H178" s="13"/>
      <c r="I178" s="13"/>
      <c r="J178" s="13"/>
      <c r="K178" s="13"/>
      <c r="L178" s="13"/>
      <c r="M178" s="13"/>
    </row>
    <row r="179" spans="2:13" s="14" customFormat="1" ht="17.25" customHeight="1">
      <c r="B179" s="13"/>
      <c r="C179" s="13"/>
      <c r="D179" s="13"/>
      <c r="E179" s="13"/>
      <c r="F179" s="13"/>
      <c r="G179" s="13"/>
      <c r="H179" s="13"/>
      <c r="I179" s="13"/>
      <c r="J179" s="13"/>
      <c r="K179" s="13"/>
      <c r="L179" s="13"/>
      <c r="M179" s="13"/>
    </row>
    <row r="180" spans="2:13" s="14" customFormat="1" ht="17.25" customHeight="1">
      <c r="B180" s="13"/>
      <c r="C180" s="13"/>
      <c r="D180" s="13"/>
      <c r="E180" s="13"/>
      <c r="F180" s="13"/>
      <c r="G180" s="13"/>
      <c r="H180" s="13"/>
      <c r="I180" s="13"/>
      <c r="J180" s="13"/>
      <c r="K180" s="13"/>
      <c r="L180" s="13"/>
      <c r="M180" s="13"/>
    </row>
    <row r="181" spans="2:13" s="14" customFormat="1" ht="17.25" customHeight="1">
      <c r="B181" s="13"/>
      <c r="C181" s="13"/>
      <c r="D181" s="13"/>
      <c r="E181" s="13"/>
      <c r="F181" s="13"/>
      <c r="G181" s="13"/>
      <c r="H181" s="13"/>
      <c r="I181" s="13"/>
      <c r="J181" s="13"/>
      <c r="K181" s="13"/>
      <c r="L181" s="13"/>
      <c r="M181" s="13"/>
    </row>
    <row r="182" spans="2:13" s="14" customFormat="1" ht="17.25" customHeight="1">
      <c r="B182" s="13"/>
      <c r="C182" s="13"/>
      <c r="D182" s="13"/>
      <c r="E182" s="13"/>
      <c r="F182" s="13"/>
      <c r="G182" s="13"/>
      <c r="H182" s="13"/>
      <c r="I182" s="13"/>
      <c r="J182" s="13"/>
      <c r="K182" s="13"/>
      <c r="L182" s="13"/>
      <c r="M182" s="13"/>
    </row>
  </sheetData>
  <mergeCells count="4">
    <mergeCell ref="B1:D1"/>
    <mergeCell ref="E1:G1"/>
    <mergeCell ref="H1:J1"/>
    <mergeCell ref="K1:M1"/>
  </mergeCells>
  <printOptions horizontalCentered="1"/>
  <pageMargins left="0.19685039370078741" right="0.19685039370078741" top="0.64265536723163841" bottom="0.31496062992125984" header="0.15748031496062992" footer="0.15748031496062992"/>
  <pageSetup paperSize="8" scale="52" orientation="landscape" r:id="rId1"/>
  <headerFooter alignWithMargins="0">
    <oddHeader>&amp;LCsongrád Városi Önkormányzat&amp;C&amp;"Arial CE,Félkövér"&amp;12
 4. Kimutatás az önkormányzati költségvetési szervek 2024. I.féléves tervszámainak teljesítéséről
&amp;16Bevétel&amp;R
A Pü/22-1/2024. sz. előterj. 4.sz. melléklete
Adatok Ft-ban</oddHeader>
    <oddFooter>&amp;L&amp;"Arial CE,Dőlt"&amp;8&amp;Z&amp;F</oddFooter>
  </headerFooter>
</worksheet>
</file>

<file path=xl/worksheets/sheet5.xml><?xml version="1.0" encoding="utf-8"?>
<worksheet xmlns="http://schemas.openxmlformats.org/spreadsheetml/2006/main" xmlns:r="http://schemas.openxmlformats.org/officeDocument/2006/relationships">
  <dimension ref="A1:G443"/>
  <sheetViews>
    <sheetView view="pageLayout" topLeftCell="A82" zoomScale="82" zoomScaleSheetLayoutView="100" zoomScalePageLayoutView="82" workbookViewId="0">
      <selection activeCell="C4" sqref="A1:F104"/>
    </sheetView>
  </sheetViews>
  <sheetFormatPr defaultColWidth="9.109375" defaultRowHeight="13.5" customHeight="1"/>
  <cols>
    <col min="1" max="1" width="55" style="86" customWidth="1"/>
    <col min="2" max="2" width="18.88671875" style="79" customWidth="1"/>
    <col min="3" max="3" width="17.88671875" style="79" customWidth="1"/>
    <col min="4" max="4" width="0.109375" style="129" hidden="1" customWidth="1"/>
    <col min="5" max="5" width="17.77734375" style="79" customWidth="1"/>
    <col min="6" max="6" width="16.33203125" style="243" customWidth="1"/>
    <col min="7" max="7" width="4.109375" style="78" customWidth="1"/>
    <col min="8" max="16384" width="9.109375" style="79"/>
  </cols>
  <sheetData>
    <row r="1" spans="1:7" s="72" customFormat="1" ht="38.25" customHeight="1">
      <c r="A1" s="658" t="s">
        <v>0</v>
      </c>
      <c r="B1" s="239" t="s">
        <v>272</v>
      </c>
      <c r="C1" s="346" t="s">
        <v>295</v>
      </c>
      <c r="D1" s="347"/>
      <c r="E1" s="239" t="s">
        <v>297</v>
      </c>
      <c r="F1" s="348" t="s">
        <v>70</v>
      </c>
      <c r="G1" s="145"/>
    </row>
    <row r="2" spans="1:7" s="72" customFormat="1" ht="15" customHeight="1">
      <c r="A2" s="659"/>
      <c r="B2" s="240" t="s">
        <v>273</v>
      </c>
      <c r="C2" s="240"/>
      <c r="D2" s="347"/>
      <c r="E2" s="240"/>
      <c r="F2" s="242"/>
      <c r="G2" s="145"/>
    </row>
    <row r="3" spans="1:7" s="75" customFormat="1" ht="13.5" customHeight="1" thickBot="1">
      <c r="A3" s="73">
        <v>1</v>
      </c>
      <c r="B3" s="660">
        <v>2</v>
      </c>
      <c r="C3" s="241">
        <v>3</v>
      </c>
      <c r="D3" s="349"/>
      <c r="E3" s="241">
        <v>4</v>
      </c>
      <c r="F3" s="350">
        <v>5</v>
      </c>
      <c r="G3" s="74"/>
    </row>
    <row r="4" spans="1:7" ht="14.4" customHeight="1">
      <c r="A4" s="76" t="s">
        <v>94</v>
      </c>
      <c r="B4" s="77"/>
      <c r="C4" s="351"/>
      <c r="D4" s="269"/>
      <c r="E4" s="351"/>
      <c r="F4" s="352"/>
    </row>
    <row r="5" spans="1:7" ht="13.5" customHeight="1">
      <c r="A5" s="82" t="s">
        <v>104</v>
      </c>
      <c r="B5" s="81"/>
      <c r="C5" s="268"/>
      <c r="D5" s="269"/>
      <c r="E5" s="268"/>
      <c r="F5" s="352"/>
    </row>
    <row r="6" spans="1:7" s="84" customFormat="1" ht="13.5" customHeight="1">
      <c r="A6" s="82" t="s">
        <v>105</v>
      </c>
      <c r="B6" s="83"/>
      <c r="C6" s="87">
        <v>2483960</v>
      </c>
      <c r="D6" s="447"/>
      <c r="E6" s="107">
        <v>2483960</v>
      </c>
      <c r="F6" s="615">
        <f>SUM(E6/C6*100)</f>
        <v>100</v>
      </c>
      <c r="G6" s="130"/>
    </row>
    <row r="7" spans="1:7" s="84" customFormat="1" ht="13.5" customHeight="1">
      <c r="A7" s="82" t="s">
        <v>106</v>
      </c>
      <c r="B7" s="83"/>
      <c r="C7" s="448"/>
      <c r="D7" s="447"/>
      <c r="E7" s="107"/>
      <c r="F7" s="615"/>
      <c r="G7" s="130"/>
    </row>
    <row r="8" spans="1:7" ht="13.5" customHeight="1">
      <c r="A8" s="82" t="s">
        <v>107</v>
      </c>
      <c r="B8" s="85"/>
      <c r="C8" s="449"/>
      <c r="D8" s="450"/>
      <c r="E8" s="107"/>
      <c r="F8" s="615"/>
    </row>
    <row r="9" spans="1:7" ht="13.5" customHeight="1">
      <c r="A9" s="86" t="s">
        <v>108</v>
      </c>
      <c r="B9" s="87">
        <v>200000</v>
      </c>
      <c r="C9" s="87">
        <v>200000</v>
      </c>
      <c r="D9" s="450"/>
      <c r="E9" s="107">
        <v>109836</v>
      </c>
      <c r="F9" s="615">
        <f t="shared" ref="F9:F62" si="0">SUM(E9/C9*100)</f>
        <v>54.917999999999999</v>
      </c>
    </row>
    <row r="10" spans="1:7" ht="13.5" customHeight="1">
      <c r="A10" s="86" t="s">
        <v>109</v>
      </c>
      <c r="B10" s="87">
        <v>11345000</v>
      </c>
      <c r="C10" s="87">
        <v>11345000</v>
      </c>
      <c r="D10" s="450"/>
      <c r="E10" s="107">
        <v>2596040</v>
      </c>
      <c r="F10" s="615">
        <f t="shared" si="0"/>
        <v>22.882679594535038</v>
      </c>
    </row>
    <row r="11" spans="1:7" ht="13.5" customHeight="1">
      <c r="A11" s="86" t="s">
        <v>110</v>
      </c>
      <c r="B11" s="87">
        <v>1500000</v>
      </c>
      <c r="C11" s="87">
        <v>1500000</v>
      </c>
      <c r="D11" s="450"/>
      <c r="E11" s="107">
        <v>1136351</v>
      </c>
      <c r="F11" s="615">
        <f t="shared" si="0"/>
        <v>75.756733333333344</v>
      </c>
    </row>
    <row r="12" spans="1:7" ht="13.5" customHeight="1">
      <c r="A12" s="86" t="s">
        <v>111</v>
      </c>
      <c r="B12" s="87"/>
      <c r="C12" s="87"/>
      <c r="D12" s="450"/>
      <c r="E12" s="107"/>
      <c r="F12" s="615"/>
    </row>
    <row r="13" spans="1:7" ht="13.5" customHeight="1">
      <c r="A13" s="86" t="s">
        <v>112</v>
      </c>
      <c r="B13" s="87">
        <v>124392000</v>
      </c>
      <c r="C13" s="87">
        <v>124392000</v>
      </c>
      <c r="D13" s="450"/>
      <c r="E13" s="107">
        <v>56370123</v>
      </c>
      <c r="F13" s="615">
        <f t="shared" si="0"/>
        <v>45.316517943276097</v>
      </c>
    </row>
    <row r="14" spans="1:7" ht="13.5" customHeight="1">
      <c r="A14" s="86" t="s">
        <v>113</v>
      </c>
      <c r="B14" s="87">
        <v>37108000</v>
      </c>
      <c r="C14" s="87">
        <v>37108000</v>
      </c>
      <c r="D14" s="450"/>
      <c r="E14" s="107">
        <v>16256273</v>
      </c>
      <c r="F14" s="615">
        <f t="shared" si="0"/>
        <v>43.808000970141208</v>
      </c>
    </row>
    <row r="15" spans="1:7" ht="13.5" customHeight="1">
      <c r="A15" s="86" t="s">
        <v>114</v>
      </c>
      <c r="B15" s="87">
        <v>51416000</v>
      </c>
      <c r="C15" s="87">
        <v>51416000</v>
      </c>
      <c r="D15" s="450"/>
      <c r="E15" s="107">
        <v>25687000</v>
      </c>
      <c r="F15" s="615">
        <f t="shared" si="0"/>
        <v>49.95915668274467</v>
      </c>
    </row>
    <row r="16" spans="1:7" ht="13.5" customHeight="1">
      <c r="A16" s="86" t="s">
        <v>115</v>
      </c>
      <c r="B16" s="87"/>
      <c r="C16" s="449"/>
      <c r="D16" s="450"/>
      <c r="E16" s="107">
        <v>1</v>
      </c>
      <c r="F16" s="615"/>
    </row>
    <row r="17" spans="1:7" ht="13.5" customHeight="1">
      <c r="A17" s="86" t="s">
        <v>116</v>
      </c>
      <c r="B17" s="87"/>
      <c r="C17" s="449"/>
      <c r="D17" s="450"/>
      <c r="E17" s="107"/>
      <c r="F17" s="615"/>
    </row>
    <row r="18" spans="1:7" ht="13.5" customHeight="1">
      <c r="A18" s="86" t="s">
        <v>117</v>
      </c>
      <c r="B18" s="87"/>
      <c r="C18" s="449"/>
      <c r="D18" s="450"/>
      <c r="E18" s="107"/>
      <c r="F18" s="615"/>
    </row>
    <row r="19" spans="1:7" ht="13.5" customHeight="1">
      <c r="A19" s="86" t="s">
        <v>118</v>
      </c>
      <c r="B19" s="87"/>
      <c r="C19" s="449"/>
      <c r="D19" s="450"/>
      <c r="E19" s="107">
        <v>1304234</v>
      </c>
      <c r="F19" s="615"/>
    </row>
    <row r="20" spans="1:7" ht="13.5" customHeight="1">
      <c r="A20" s="86" t="s">
        <v>119</v>
      </c>
      <c r="B20" s="87"/>
      <c r="C20" s="449"/>
      <c r="D20" s="450"/>
      <c r="E20" s="107"/>
      <c r="F20" s="615"/>
    </row>
    <row r="21" spans="1:7" ht="13.5" customHeight="1">
      <c r="A21" s="86" t="s">
        <v>120</v>
      </c>
      <c r="B21" s="87"/>
      <c r="C21" s="449"/>
      <c r="D21" s="450"/>
      <c r="E21" s="107"/>
      <c r="F21" s="615"/>
    </row>
    <row r="22" spans="1:7" ht="13.5" customHeight="1">
      <c r="A22" s="86" t="s">
        <v>191</v>
      </c>
      <c r="B22" s="87"/>
      <c r="C22" s="449"/>
      <c r="D22" s="450"/>
      <c r="E22" s="107"/>
      <c r="F22" s="615"/>
    </row>
    <row r="23" spans="1:7" ht="13.5" customHeight="1">
      <c r="A23" s="86" t="s">
        <v>121</v>
      </c>
      <c r="B23" s="87"/>
      <c r="C23" s="449"/>
      <c r="D23" s="450"/>
      <c r="E23" s="107"/>
      <c r="F23" s="615"/>
    </row>
    <row r="24" spans="1:7" ht="13.5" customHeight="1">
      <c r="A24" s="88" t="s">
        <v>122</v>
      </c>
      <c r="B24" s="87"/>
      <c r="C24" s="449"/>
      <c r="D24" s="450"/>
      <c r="E24" s="107"/>
      <c r="F24" s="615"/>
    </row>
    <row r="25" spans="1:7" ht="13.5" customHeight="1">
      <c r="A25" s="86" t="s">
        <v>123</v>
      </c>
      <c r="B25" s="87"/>
      <c r="C25" s="449"/>
      <c r="D25" s="450"/>
      <c r="E25" s="107"/>
      <c r="F25" s="615"/>
    </row>
    <row r="26" spans="1:7" ht="13.5" customHeight="1">
      <c r="A26" s="86" t="s">
        <v>124</v>
      </c>
      <c r="B26" s="87"/>
      <c r="C26" s="449">
        <v>23911174</v>
      </c>
      <c r="D26" s="450"/>
      <c r="E26" s="107">
        <v>23911174</v>
      </c>
      <c r="F26" s="615">
        <f t="shared" si="0"/>
        <v>100</v>
      </c>
    </row>
    <row r="27" spans="1:7" ht="13.5" customHeight="1">
      <c r="A27" s="86" t="s">
        <v>125</v>
      </c>
      <c r="B27" s="87">
        <v>373309408</v>
      </c>
      <c r="C27" s="449">
        <v>374431966</v>
      </c>
      <c r="D27" s="450"/>
      <c r="E27" s="107">
        <v>175868597</v>
      </c>
      <c r="F27" s="615">
        <f t="shared" si="0"/>
        <v>46.969439836768636</v>
      </c>
    </row>
    <row r="28" spans="1:7" s="92" customFormat="1" ht="13.5" customHeight="1">
      <c r="A28" s="89" t="s">
        <v>126</v>
      </c>
      <c r="B28" s="90"/>
      <c r="C28" s="451"/>
      <c r="D28" s="452"/>
      <c r="E28" s="451"/>
      <c r="F28" s="615"/>
      <c r="G28" s="91"/>
    </row>
    <row r="29" spans="1:7" ht="16.2" customHeight="1">
      <c r="A29" s="80" t="s">
        <v>127</v>
      </c>
      <c r="B29" s="93">
        <f>SUM(B5:B28)</f>
        <v>599270408</v>
      </c>
      <c r="C29" s="93">
        <f t="shared" ref="C29:E29" si="1">SUM(C5:C28)</f>
        <v>626788100</v>
      </c>
      <c r="D29" s="93">
        <f t="shared" si="1"/>
        <v>0</v>
      </c>
      <c r="E29" s="93">
        <f t="shared" si="1"/>
        <v>305723589</v>
      </c>
      <c r="F29" s="615">
        <f t="shared" si="0"/>
        <v>48.776227404444974</v>
      </c>
    </row>
    <row r="30" spans="1:7" ht="16.8" customHeight="1">
      <c r="A30" s="80" t="s">
        <v>93</v>
      </c>
      <c r="B30" s="87"/>
      <c r="C30" s="268"/>
      <c r="D30" s="269"/>
      <c r="E30" s="268"/>
      <c r="F30" s="615"/>
    </row>
    <row r="31" spans="1:7" ht="13.5" customHeight="1">
      <c r="A31" s="94" t="s">
        <v>104</v>
      </c>
      <c r="B31" s="87"/>
      <c r="C31" s="268"/>
      <c r="D31" s="269"/>
      <c r="E31" s="268"/>
      <c r="F31" s="615"/>
      <c r="G31" s="353"/>
    </row>
    <row r="32" spans="1:7" ht="13.5" customHeight="1">
      <c r="A32" s="86" t="s">
        <v>105</v>
      </c>
      <c r="B32" s="87"/>
      <c r="C32" s="449">
        <v>299411</v>
      </c>
      <c r="D32" s="450"/>
      <c r="E32" s="449">
        <v>299411</v>
      </c>
      <c r="F32" s="615">
        <f t="shared" si="0"/>
        <v>100</v>
      </c>
      <c r="G32" s="353"/>
    </row>
    <row r="33" spans="1:7" ht="13.5" customHeight="1">
      <c r="A33" s="86" t="s">
        <v>106</v>
      </c>
      <c r="B33" s="87"/>
      <c r="C33" s="449"/>
      <c r="D33" s="450"/>
      <c r="E33" s="449"/>
      <c r="F33" s="615"/>
      <c r="G33" s="353"/>
    </row>
    <row r="34" spans="1:7" ht="13.5" customHeight="1">
      <c r="A34" s="86" t="s">
        <v>107</v>
      </c>
      <c r="B34" s="87"/>
      <c r="C34" s="449"/>
      <c r="D34" s="450"/>
      <c r="E34" s="449"/>
      <c r="F34" s="615"/>
      <c r="G34" s="353"/>
    </row>
    <row r="35" spans="1:7" ht="13.5" customHeight="1">
      <c r="A35" s="82" t="s">
        <v>108</v>
      </c>
      <c r="B35" s="87">
        <v>7000000</v>
      </c>
      <c r="C35" s="449">
        <v>7000000</v>
      </c>
      <c r="D35" s="450"/>
      <c r="E35" s="449">
        <v>3967688</v>
      </c>
      <c r="F35" s="615">
        <f t="shared" si="0"/>
        <v>56.681257142857142</v>
      </c>
      <c r="G35" s="353"/>
    </row>
    <row r="36" spans="1:7" ht="13.5" customHeight="1">
      <c r="A36" s="82" t="s">
        <v>109</v>
      </c>
      <c r="B36" s="87">
        <v>43710000</v>
      </c>
      <c r="C36" s="449">
        <v>43710000</v>
      </c>
      <c r="D36" s="450"/>
      <c r="E36" s="449">
        <v>15051048</v>
      </c>
      <c r="F36" s="615">
        <f t="shared" si="0"/>
        <v>34.433877831159919</v>
      </c>
      <c r="G36" s="353"/>
    </row>
    <row r="37" spans="1:7" ht="13.5" customHeight="1">
      <c r="A37" s="82" t="s">
        <v>110</v>
      </c>
      <c r="B37" s="87">
        <v>20000</v>
      </c>
      <c r="C37" s="449">
        <v>20000</v>
      </c>
      <c r="D37" s="450"/>
      <c r="E37" s="449">
        <v>12528</v>
      </c>
      <c r="F37" s="615">
        <f t="shared" si="0"/>
        <v>62.639999999999993</v>
      </c>
      <c r="G37" s="353"/>
    </row>
    <row r="38" spans="1:7" ht="13.5" customHeight="1">
      <c r="A38" s="86" t="s">
        <v>111</v>
      </c>
      <c r="B38" s="87"/>
      <c r="C38" s="449"/>
      <c r="D38" s="450"/>
      <c r="E38" s="449"/>
      <c r="F38" s="615"/>
      <c r="G38" s="353"/>
    </row>
    <row r="39" spans="1:7" ht="13.5" customHeight="1">
      <c r="A39" s="86" t="s">
        <v>112</v>
      </c>
      <c r="B39" s="87"/>
      <c r="C39" s="449"/>
      <c r="D39" s="450"/>
      <c r="E39" s="449"/>
      <c r="F39" s="615"/>
      <c r="G39" s="353"/>
    </row>
    <row r="40" spans="1:7" ht="13.5" customHeight="1">
      <c r="A40" s="86" t="s">
        <v>113</v>
      </c>
      <c r="B40" s="87">
        <v>13700000</v>
      </c>
      <c r="C40" s="449">
        <v>13700000</v>
      </c>
      <c r="D40" s="450"/>
      <c r="E40" s="449">
        <v>5108962</v>
      </c>
      <c r="F40" s="615">
        <f t="shared" si="0"/>
        <v>37.291693430656935</v>
      </c>
      <c r="G40" s="353"/>
    </row>
    <row r="41" spans="1:7" ht="13.5" customHeight="1">
      <c r="A41" s="86" t="s">
        <v>114</v>
      </c>
      <c r="B41" s="87">
        <v>6990000</v>
      </c>
      <c r="C41" s="449">
        <v>6990000</v>
      </c>
      <c r="D41" s="450"/>
      <c r="E41" s="449">
        <v>5306000</v>
      </c>
      <c r="F41" s="615">
        <f t="shared" si="0"/>
        <v>75.908440629470675</v>
      </c>
      <c r="G41" s="353"/>
    </row>
    <row r="42" spans="1:7" ht="13.5" customHeight="1">
      <c r="A42" s="86" t="s">
        <v>115</v>
      </c>
      <c r="B42" s="87"/>
      <c r="C42" s="449">
        <v>0</v>
      </c>
      <c r="D42" s="450"/>
      <c r="E42" s="449"/>
      <c r="F42" s="615"/>
      <c r="G42" s="353"/>
    </row>
    <row r="43" spans="1:7" ht="13.5" customHeight="1">
      <c r="A43" s="82" t="s">
        <v>116</v>
      </c>
      <c r="B43" s="87"/>
      <c r="C43" s="449"/>
      <c r="D43" s="450"/>
      <c r="E43" s="449"/>
      <c r="F43" s="615"/>
    </row>
    <row r="44" spans="1:7" s="97" customFormat="1" ht="13.5" customHeight="1">
      <c r="A44" s="95" t="s">
        <v>117</v>
      </c>
      <c r="B44" s="96"/>
      <c r="C44" s="494"/>
      <c r="D44" s="495"/>
      <c r="E44" s="494"/>
      <c r="F44" s="615"/>
      <c r="G44" s="101"/>
    </row>
    <row r="45" spans="1:7" s="97" customFormat="1" ht="13.5" customHeight="1">
      <c r="A45" s="95" t="s">
        <v>118</v>
      </c>
      <c r="B45" s="96"/>
      <c r="C45" s="499">
        <v>0</v>
      </c>
      <c r="D45" s="495"/>
      <c r="E45" s="499">
        <v>439</v>
      </c>
      <c r="F45" s="615"/>
      <c r="G45" s="101"/>
    </row>
    <row r="46" spans="1:7" s="97" customFormat="1" ht="13.5" customHeight="1">
      <c r="A46" s="95" t="s">
        <v>119</v>
      </c>
      <c r="B46" s="96"/>
      <c r="C46" s="494"/>
      <c r="D46" s="495"/>
      <c r="E46" s="494"/>
      <c r="F46" s="615"/>
      <c r="G46" s="101"/>
    </row>
    <row r="47" spans="1:7" s="97" customFormat="1" ht="13.5" customHeight="1">
      <c r="A47" s="82" t="s">
        <v>120</v>
      </c>
      <c r="B47" s="96"/>
      <c r="C47" s="494"/>
      <c r="D47" s="495"/>
      <c r="E47" s="494"/>
      <c r="F47" s="615"/>
      <c r="G47" s="101"/>
    </row>
    <row r="48" spans="1:7" s="97" customFormat="1" ht="13.5" customHeight="1">
      <c r="A48" s="82" t="s">
        <v>121</v>
      </c>
      <c r="B48" s="96"/>
      <c r="C48" s="494"/>
      <c r="D48" s="495"/>
      <c r="E48" s="494"/>
      <c r="F48" s="615"/>
      <c r="G48" s="101"/>
    </row>
    <row r="49" spans="1:7" s="97" customFormat="1" ht="13.5" customHeight="1">
      <c r="A49" s="82" t="s">
        <v>122</v>
      </c>
      <c r="B49" s="96"/>
      <c r="C49" s="494"/>
      <c r="D49" s="495"/>
      <c r="E49" s="494"/>
      <c r="F49" s="615"/>
      <c r="G49" s="101"/>
    </row>
    <row r="50" spans="1:7" s="97" customFormat="1" ht="13.5" customHeight="1">
      <c r="A50" s="86" t="s">
        <v>123</v>
      </c>
      <c r="B50" s="96"/>
      <c r="C50" s="494"/>
      <c r="D50" s="495"/>
      <c r="E50" s="494"/>
      <c r="F50" s="615"/>
      <c r="G50" s="101"/>
    </row>
    <row r="51" spans="1:7" s="97" customFormat="1" ht="13.5" customHeight="1">
      <c r="A51" s="86" t="s">
        <v>124</v>
      </c>
      <c r="B51" s="96"/>
      <c r="C51" s="499">
        <v>11192459</v>
      </c>
      <c r="D51" s="500"/>
      <c r="E51" s="499">
        <v>11192459</v>
      </c>
      <c r="F51" s="615">
        <f t="shared" si="0"/>
        <v>100</v>
      </c>
      <c r="G51" s="101"/>
    </row>
    <row r="52" spans="1:7" s="97" customFormat="1" ht="13.5" customHeight="1">
      <c r="A52" s="86" t="s">
        <v>125</v>
      </c>
      <c r="B52" s="98">
        <v>410451277</v>
      </c>
      <c r="C52" s="499">
        <v>471708761</v>
      </c>
      <c r="D52" s="500"/>
      <c r="E52" s="499">
        <v>254640638</v>
      </c>
      <c r="F52" s="615">
        <f t="shared" si="0"/>
        <v>53.982596689570492</v>
      </c>
      <c r="G52" s="101"/>
    </row>
    <row r="53" spans="1:7" s="97" customFormat="1" ht="13.5" customHeight="1">
      <c r="A53" s="86" t="s">
        <v>126</v>
      </c>
      <c r="B53" s="99"/>
      <c r="C53" s="494"/>
      <c r="D53" s="495"/>
      <c r="E53" s="494"/>
      <c r="F53" s="615"/>
      <c r="G53" s="101"/>
    </row>
    <row r="54" spans="1:7" s="97" customFormat="1" ht="14.4" customHeight="1">
      <c r="A54" s="80" t="s">
        <v>127</v>
      </c>
      <c r="B54" s="100">
        <f>SUM(B31:B53)</f>
        <v>481871277</v>
      </c>
      <c r="C54" s="100">
        <f t="shared" ref="C54:E54" si="2">SUM(C31:C53)</f>
        <v>554620631</v>
      </c>
      <c r="D54" s="100">
        <f t="shared" si="2"/>
        <v>0</v>
      </c>
      <c r="E54" s="100">
        <f t="shared" si="2"/>
        <v>295579173</v>
      </c>
      <c r="F54" s="615">
        <f t="shared" si="0"/>
        <v>53.293937599663508</v>
      </c>
      <c r="G54" s="101"/>
    </row>
    <row r="55" spans="1:7" s="97" customFormat="1" ht="20.399999999999999" customHeight="1">
      <c r="A55" s="80" t="s">
        <v>128</v>
      </c>
      <c r="B55" s="99"/>
      <c r="C55" s="266"/>
      <c r="D55" s="267"/>
      <c r="E55" s="266"/>
      <c r="F55" s="615"/>
      <c r="G55" s="101"/>
    </row>
    <row r="56" spans="1:7" s="97" customFormat="1" ht="13.5" customHeight="1">
      <c r="A56" s="94" t="s">
        <v>104</v>
      </c>
      <c r="B56" s="99"/>
      <c r="C56" s="266"/>
      <c r="D56" s="267"/>
      <c r="E56" s="266"/>
      <c r="F56" s="615"/>
      <c r="G56" s="101"/>
    </row>
    <row r="57" spans="1:7" s="97" customFormat="1" ht="13.5" customHeight="1">
      <c r="A57" s="86" t="s">
        <v>105</v>
      </c>
      <c r="B57" s="99"/>
      <c r="C57" s="87">
        <v>1448411</v>
      </c>
      <c r="D57" s="87"/>
      <c r="E57" s="107">
        <v>1448411</v>
      </c>
      <c r="F57" s="615">
        <f t="shared" si="0"/>
        <v>100</v>
      </c>
      <c r="G57" s="101"/>
    </row>
    <row r="58" spans="1:7" s="97" customFormat="1" ht="13.5" customHeight="1">
      <c r="A58" s="86" t="s">
        <v>106</v>
      </c>
      <c r="B58" s="99"/>
      <c r="C58" s="87"/>
      <c r="D58" s="87"/>
      <c r="E58" s="107"/>
      <c r="F58" s="615"/>
      <c r="G58" s="101"/>
    </row>
    <row r="59" spans="1:7" s="97" customFormat="1" ht="13.5" customHeight="1">
      <c r="A59" s="86" t="s">
        <v>107</v>
      </c>
      <c r="B59" s="99"/>
      <c r="C59" s="87"/>
      <c r="D59" s="87"/>
      <c r="E59" s="107"/>
      <c r="F59" s="615"/>
      <c r="G59" s="101"/>
    </row>
    <row r="60" spans="1:7" s="97" customFormat="1" ht="13.5" customHeight="1">
      <c r="A60" s="82" t="s">
        <v>108</v>
      </c>
      <c r="B60" s="99"/>
      <c r="C60" s="87"/>
      <c r="D60" s="87"/>
      <c r="E60" s="107"/>
      <c r="F60" s="615"/>
      <c r="G60" s="101"/>
    </row>
    <row r="61" spans="1:7" s="97" customFormat="1" ht="13.5" customHeight="1">
      <c r="A61" s="82" t="s">
        <v>109</v>
      </c>
      <c r="B61" s="99"/>
      <c r="C61" s="87"/>
      <c r="D61" s="87"/>
      <c r="E61" s="107">
        <v>962051</v>
      </c>
      <c r="F61" s="615"/>
      <c r="G61" s="101"/>
    </row>
    <row r="62" spans="1:7" s="97" customFormat="1" ht="13.5" customHeight="1">
      <c r="A62" s="82" t="s">
        <v>110</v>
      </c>
      <c r="B62" s="98">
        <v>2700000</v>
      </c>
      <c r="C62" s="87">
        <v>2700000</v>
      </c>
      <c r="D62" s="87"/>
      <c r="E62" s="107">
        <v>3016958</v>
      </c>
      <c r="F62" s="615">
        <f t="shared" si="0"/>
        <v>111.73918518518518</v>
      </c>
      <c r="G62" s="101"/>
    </row>
    <row r="63" spans="1:7" s="97" customFormat="1" ht="13.5" customHeight="1">
      <c r="A63" s="86" t="s">
        <v>111</v>
      </c>
      <c r="B63" s="99"/>
      <c r="C63" s="87"/>
      <c r="D63" s="87"/>
      <c r="E63" s="107"/>
      <c r="F63" s="615"/>
      <c r="G63" s="101"/>
    </row>
    <row r="64" spans="1:7" s="97" customFormat="1" ht="13.5" customHeight="1">
      <c r="A64" s="86" t="s">
        <v>112</v>
      </c>
      <c r="B64" s="99"/>
      <c r="C64" s="87"/>
      <c r="D64" s="87"/>
      <c r="E64" s="107"/>
      <c r="F64" s="615"/>
      <c r="G64" s="101"/>
    </row>
    <row r="65" spans="1:7" s="97" customFormat="1" ht="13.5" customHeight="1">
      <c r="A65" s="86" t="s">
        <v>113</v>
      </c>
      <c r="B65" s="99"/>
      <c r="C65" s="87"/>
      <c r="D65" s="87"/>
      <c r="E65" s="107"/>
      <c r="F65" s="615"/>
      <c r="G65" s="101"/>
    </row>
    <row r="66" spans="1:7" s="97" customFormat="1" ht="13.5" customHeight="1">
      <c r="A66" s="86" t="s">
        <v>114</v>
      </c>
      <c r="B66" s="99"/>
      <c r="C66" s="87"/>
      <c r="D66" s="87"/>
      <c r="E66" s="107"/>
      <c r="F66" s="615"/>
      <c r="G66" s="101"/>
    </row>
    <row r="67" spans="1:7" s="97" customFormat="1" ht="13.5" customHeight="1">
      <c r="A67" s="86" t="s">
        <v>115</v>
      </c>
      <c r="B67" s="99"/>
      <c r="C67" s="87"/>
      <c r="D67" s="87"/>
      <c r="E67" s="107">
        <v>1</v>
      </c>
      <c r="F67" s="615"/>
      <c r="G67" s="101"/>
    </row>
    <row r="68" spans="1:7" s="97" customFormat="1" ht="13.5" customHeight="1">
      <c r="A68" s="82" t="s">
        <v>116</v>
      </c>
      <c r="B68" s="99"/>
      <c r="C68" s="87"/>
      <c r="D68" s="87"/>
      <c r="E68" s="107"/>
      <c r="F68" s="615"/>
      <c r="G68" s="101"/>
    </row>
    <row r="69" spans="1:7" s="97" customFormat="1" ht="13.5" customHeight="1">
      <c r="A69" s="95" t="s">
        <v>117</v>
      </c>
      <c r="B69" s="99"/>
      <c r="C69" s="87"/>
      <c r="D69" s="87"/>
      <c r="E69" s="107"/>
      <c r="F69" s="615"/>
      <c r="G69" s="101"/>
    </row>
    <row r="70" spans="1:7" s="97" customFormat="1" ht="13.5" customHeight="1">
      <c r="A70" s="95" t="s">
        <v>118</v>
      </c>
      <c r="B70" s="99"/>
      <c r="C70" s="87"/>
      <c r="D70" s="87"/>
      <c r="E70" s="107">
        <v>5919866</v>
      </c>
      <c r="F70" s="615"/>
      <c r="G70" s="101"/>
    </row>
    <row r="71" spans="1:7" s="97" customFormat="1" ht="13.5" customHeight="1">
      <c r="A71" s="95" t="s">
        <v>119</v>
      </c>
      <c r="B71" s="99"/>
      <c r="C71" s="87"/>
      <c r="D71" s="87"/>
      <c r="E71" s="107"/>
      <c r="F71" s="615"/>
      <c r="G71" s="101"/>
    </row>
    <row r="72" spans="1:7" s="97" customFormat="1" ht="13.5" customHeight="1">
      <c r="A72" s="82" t="s">
        <v>120</v>
      </c>
      <c r="B72" s="99"/>
      <c r="C72" s="87">
        <v>67600</v>
      </c>
      <c r="D72" s="87"/>
      <c r="E72" s="107">
        <v>67600</v>
      </c>
      <c r="F72" s="615">
        <f t="shared" ref="F72:F130" si="3">SUM(E72/C72*100)</f>
        <v>100</v>
      </c>
      <c r="G72" s="101"/>
    </row>
    <row r="73" spans="1:7" s="97" customFormat="1" ht="13.5" customHeight="1">
      <c r="A73" s="82" t="s">
        <v>121</v>
      </c>
      <c r="B73" s="99"/>
      <c r="C73" s="87"/>
      <c r="D73" s="87"/>
      <c r="E73" s="107"/>
      <c r="F73" s="615"/>
      <c r="G73" s="101"/>
    </row>
    <row r="74" spans="1:7" s="97" customFormat="1" ht="13.5" customHeight="1">
      <c r="A74" s="82" t="s">
        <v>122</v>
      </c>
      <c r="B74" s="99"/>
      <c r="C74" s="87"/>
      <c r="D74" s="87"/>
      <c r="E74" s="107"/>
      <c r="F74" s="615"/>
      <c r="G74" s="101"/>
    </row>
    <row r="75" spans="1:7" s="97" customFormat="1" ht="13.5" customHeight="1">
      <c r="A75" s="86" t="s">
        <v>123</v>
      </c>
      <c r="B75" s="99"/>
      <c r="C75" s="87"/>
      <c r="D75" s="87"/>
      <c r="E75" s="107"/>
      <c r="F75" s="615"/>
      <c r="G75" s="101"/>
    </row>
    <row r="76" spans="1:7" s="97" customFormat="1" ht="13.5" customHeight="1">
      <c r="A76" s="86" t="s">
        <v>124</v>
      </c>
      <c r="B76" s="99"/>
      <c r="C76" s="87">
        <v>8807892</v>
      </c>
      <c r="D76" s="87"/>
      <c r="E76" s="107">
        <v>8807892</v>
      </c>
      <c r="F76" s="615">
        <f t="shared" si="3"/>
        <v>100</v>
      </c>
      <c r="G76" s="101"/>
    </row>
    <row r="77" spans="1:7" s="97" customFormat="1" ht="13.5" customHeight="1">
      <c r="A77" s="86" t="s">
        <v>125</v>
      </c>
      <c r="B77" s="98">
        <v>647910622</v>
      </c>
      <c r="C77" s="87">
        <v>680546113</v>
      </c>
      <c r="D77" s="87"/>
      <c r="E77" s="107">
        <v>310192379</v>
      </c>
      <c r="F77" s="615">
        <f t="shared" si="3"/>
        <v>45.57992075402538</v>
      </c>
      <c r="G77" s="101"/>
    </row>
    <row r="78" spans="1:7" s="97" customFormat="1" ht="13.5" customHeight="1">
      <c r="A78" s="86" t="s">
        <v>126</v>
      </c>
      <c r="B78" s="99"/>
      <c r="C78" s="87"/>
      <c r="D78" s="87"/>
      <c r="E78" s="107"/>
      <c r="F78" s="615"/>
      <c r="G78" s="101"/>
    </row>
    <row r="79" spans="1:7" s="97" customFormat="1" ht="16.8" customHeight="1">
      <c r="A79" s="80" t="s">
        <v>4</v>
      </c>
      <c r="B79" s="100">
        <f>SUM(B56:B78)</f>
        <v>650610622</v>
      </c>
      <c r="C79" s="100">
        <f t="shared" ref="C79:E79" si="4">SUM(C56:C78)</f>
        <v>693570016</v>
      </c>
      <c r="D79" s="100">
        <f t="shared" si="4"/>
        <v>0</v>
      </c>
      <c r="E79" s="100">
        <f t="shared" si="4"/>
        <v>330415158</v>
      </c>
      <c r="F79" s="615">
        <f t="shared" si="3"/>
        <v>47.639769652325917</v>
      </c>
      <c r="G79" s="101"/>
    </row>
    <row r="80" spans="1:7" s="97" customFormat="1" ht="13.5" customHeight="1">
      <c r="A80" s="80" t="s">
        <v>274</v>
      </c>
      <c r="B80" s="99"/>
      <c r="C80" s="354"/>
      <c r="D80" s="355"/>
      <c r="E80" s="354"/>
      <c r="F80" s="615"/>
      <c r="G80" s="101"/>
    </row>
    <row r="81" spans="1:7" s="97" customFormat="1" ht="13.5" customHeight="1">
      <c r="A81" s="94" t="s">
        <v>104</v>
      </c>
      <c r="B81" s="99"/>
      <c r="C81" s="354"/>
      <c r="D81" s="355"/>
      <c r="E81" s="354"/>
      <c r="F81" s="615"/>
      <c r="G81" s="101"/>
    </row>
    <row r="82" spans="1:7" s="97" customFormat="1" ht="13.5" customHeight="1">
      <c r="A82" s="86" t="s">
        <v>105</v>
      </c>
      <c r="B82" s="98"/>
      <c r="C82" s="87">
        <v>728886</v>
      </c>
      <c r="D82" s="87"/>
      <c r="E82" s="107">
        <v>728886</v>
      </c>
      <c r="F82" s="615">
        <f t="shared" si="3"/>
        <v>100</v>
      </c>
      <c r="G82" s="101"/>
    </row>
    <row r="83" spans="1:7" s="97" customFormat="1" ht="13.5" customHeight="1">
      <c r="A83" s="86" t="s">
        <v>106</v>
      </c>
      <c r="B83" s="99"/>
      <c r="C83" s="87"/>
      <c r="D83" s="87"/>
      <c r="E83" s="107"/>
      <c r="F83" s="615"/>
      <c r="G83" s="101"/>
    </row>
    <row r="84" spans="1:7" s="97" customFormat="1" ht="13.5" customHeight="1">
      <c r="A84" s="86" t="s">
        <v>107</v>
      </c>
      <c r="B84" s="96"/>
      <c r="C84" s="87"/>
      <c r="D84" s="87"/>
      <c r="E84" s="107"/>
      <c r="F84" s="615"/>
      <c r="G84" s="101"/>
    </row>
    <row r="85" spans="1:7" s="97" customFormat="1" ht="13.5" customHeight="1">
      <c r="A85" s="82" t="s">
        <v>108</v>
      </c>
      <c r="B85" s="102"/>
      <c r="C85" s="87"/>
      <c r="D85" s="87"/>
      <c r="E85" s="107"/>
      <c r="F85" s="615"/>
      <c r="G85" s="101"/>
    </row>
    <row r="86" spans="1:7" ht="13.5" customHeight="1">
      <c r="A86" s="82" t="s">
        <v>109</v>
      </c>
      <c r="B86" s="87">
        <v>5935000</v>
      </c>
      <c r="C86" s="87">
        <v>3990595</v>
      </c>
      <c r="D86" s="87"/>
      <c r="E86" s="107">
        <v>3328755</v>
      </c>
      <c r="F86" s="615">
        <f t="shared" si="3"/>
        <v>83.415004529399752</v>
      </c>
    </row>
    <row r="87" spans="1:7" ht="13.5" customHeight="1">
      <c r="A87" s="82" t="s">
        <v>110</v>
      </c>
      <c r="B87" s="87"/>
      <c r="C87" s="87">
        <v>544842</v>
      </c>
      <c r="D87" s="87"/>
      <c r="E87" s="107"/>
      <c r="F87" s="615">
        <f t="shared" si="3"/>
        <v>0</v>
      </c>
    </row>
    <row r="88" spans="1:7" ht="13.5" customHeight="1">
      <c r="A88" s="86" t="s">
        <v>111</v>
      </c>
      <c r="B88" s="87"/>
      <c r="C88" s="87"/>
      <c r="D88" s="87"/>
      <c r="E88" s="107"/>
      <c r="F88" s="615"/>
    </row>
    <row r="89" spans="1:7" ht="13.5" customHeight="1">
      <c r="A89" s="86" t="s">
        <v>112</v>
      </c>
      <c r="B89" s="87"/>
      <c r="C89" s="87"/>
      <c r="D89" s="87"/>
      <c r="E89" s="107"/>
      <c r="F89" s="615"/>
    </row>
    <row r="90" spans="1:7" ht="13.5" customHeight="1">
      <c r="A90" s="86" t="s">
        <v>113</v>
      </c>
      <c r="B90" s="87">
        <v>792000</v>
      </c>
      <c r="C90" s="87">
        <v>1212580</v>
      </c>
      <c r="D90" s="87"/>
      <c r="E90" s="107">
        <v>897867</v>
      </c>
      <c r="F90" s="615">
        <f t="shared" si="3"/>
        <v>74.046001088587971</v>
      </c>
    </row>
    <row r="91" spans="1:7" ht="13.5" customHeight="1">
      <c r="A91" s="86" t="s">
        <v>114</v>
      </c>
      <c r="B91" s="87">
        <v>2200000</v>
      </c>
      <c r="C91" s="87">
        <v>2416000</v>
      </c>
      <c r="D91" s="87"/>
      <c r="E91" s="107">
        <v>1928000</v>
      </c>
      <c r="F91" s="615">
        <f t="shared" si="3"/>
        <v>79.80132450331125</v>
      </c>
    </row>
    <row r="92" spans="1:7" ht="13.5" customHeight="1">
      <c r="A92" s="86" t="s">
        <v>115</v>
      </c>
      <c r="B92" s="87"/>
      <c r="C92" s="87">
        <v>16</v>
      </c>
      <c r="D92" s="87"/>
      <c r="E92" s="107">
        <v>24</v>
      </c>
      <c r="F92" s="615">
        <f t="shared" si="3"/>
        <v>150</v>
      </c>
    </row>
    <row r="93" spans="1:7" ht="13.5" customHeight="1">
      <c r="A93" s="82" t="s">
        <v>116</v>
      </c>
      <c r="B93" s="87"/>
      <c r="C93" s="87"/>
      <c r="D93" s="87"/>
      <c r="E93" s="107"/>
      <c r="F93" s="615"/>
    </row>
    <row r="94" spans="1:7" ht="13.5" customHeight="1">
      <c r="A94" s="95" t="s">
        <v>117</v>
      </c>
      <c r="B94" s="87"/>
      <c r="C94" s="87"/>
      <c r="D94" s="87"/>
      <c r="E94" s="107"/>
      <c r="F94" s="615"/>
    </row>
    <row r="95" spans="1:7" ht="13.5" customHeight="1">
      <c r="A95" s="95" t="s">
        <v>118</v>
      </c>
      <c r="B95" s="87"/>
      <c r="C95" s="87"/>
      <c r="D95" s="87"/>
      <c r="E95" s="107">
        <v>1706</v>
      </c>
      <c r="F95" s="615"/>
    </row>
    <row r="96" spans="1:7" ht="13.5" customHeight="1">
      <c r="A96" s="95" t="s">
        <v>119</v>
      </c>
      <c r="B96" s="87"/>
      <c r="C96" s="87"/>
      <c r="D96" s="87"/>
      <c r="E96" s="107"/>
      <c r="F96" s="615"/>
    </row>
    <row r="97" spans="1:7" ht="13.5" customHeight="1">
      <c r="A97" s="82" t="s">
        <v>120</v>
      </c>
      <c r="B97" s="87"/>
      <c r="C97" s="87"/>
      <c r="D97" s="87"/>
      <c r="E97" s="107"/>
      <c r="F97" s="615"/>
    </row>
    <row r="98" spans="1:7" ht="13.5" customHeight="1">
      <c r="A98" s="82" t="s">
        <v>121</v>
      </c>
      <c r="B98" s="87"/>
      <c r="C98" s="87"/>
      <c r="D98" s="87"/>
      <c r="E98" s="107"/>
      <c r="F98" s="615"/>
    </row>
    <row r="99" spans="1:7" ht="13.5" customHeight="1">
      <c r="A99" s="82" t="s">
        <v>122</v>
      </c>
      <c r="B99" s="87"/>
      <c r="C99" s="87"/>
      <c r="D99" s="87"/>
      <c r="E99" s="107"/>
      <c r="F99" s="615"/>
    </row>
    <row r="100" spans="1:7" ht="13.5" customHeight="1">
      <c r="A100" s="86" t="s">
        <v>123</v>
      </c>
      <c r="B100" s="87"/>
      <c r="C100" s="87"/>
      <c r="D100" s="87"/>
      <c r="E100" s="107"/>
      <c r="F100" s="615"/>
    </row>
    <row r="101" spans="1:7" ht="13.5" customHeight="1">
      <c r="A101" s="86" t="s">
        <v>124</v>
      </c>
      <c r="B101" s="87"/>
      <c r="C101" s="87">
        <v>98551650</v>
      </c>
      <c r="D101" s="87"/>
      <c r="E101" s="107">
        <v>98551650</v>
      </c>
      <c r="F101" s="615">
        <f t="shared" si="3"/>
        <v>100</v>
      </c>
    </row>
    <row r="102" spans="1:7" ht="13.5" customHeight="1">
      <c r="A102" s="86" t="s">
        <v>125</v>
      </c>
      <c r="B102" s="87">
        <v>93888870</v>
      </c>
      <c r="C102" s="87">
        <v>62730175</v>
      </c>
      <c r="D102" s="87"/>
      <c r="E102" s="107">
        <v>34653579</v>
      </c>
      <c r="F102" s="615">
        <f t="shared" si="3"/>
        <v>55.242280130734535</v>
      </c>
    </row>
    <row r="103" spans="1:7" ht="13.5" customHeight="1">
      <c r="A103" s="86" t="s">
        <v>126</v>
      </c>
      <c r="B103" s="87"/>
      <c r="C103" s="87"/>
      <c r="D103" s="87"/>
      <c r="E103" s="107"/>
      <c r="F103" s="615"/>
    </row>
    <row r="104" spans="1:7" ht="13.5" customHeight="1">
      <c r="A104" s="103" t="s">
        <v>127</v>
      </c>
      <c r="B104" s="93">
        <f>SUM(B81:B103)</f>
        <v>102815870</v>
      </c>
      <c r="C104" s="93">
        <f t="shared" ref="C104:E104" si="5">SUM(C81:C103)</f>
        <v>170174744</v>
      </c>
      <c r="D104" s="93">
        <f t="shared" si="5"/>
        <v>0</v>
      </c>
      <c r="E104" s="93">
        <f t="shared" si="5"/>
        <v>140090467</v>
      </c>
      <c r="F104" s="615">
        <f t="shared" si="3"/>
        <v>82.321538265396185</v>
      </c>
    </row>
    <row r="105" spans="1:7" ht="13.5" customHeight="1">
      <c r="A105" s="103"/>
      <c r="B105" s="104"/>
      <c r="C105" s="93"/>
      <c r="D105" s="356"/>
      <c r="E105" s="93"/>
      <c r="F105" s="615"/>
    </row>
    <row r="106" spans="1:7" s="97" customFormat="1" ht="13.5" customHeight="1">
      <c r="A106" s="80" t="s">
        <v>255</v>
      </c>
      <c r="B106" s="99"/>
      <c r="C106" s="354"/>
      <c r="D106" s="355"/>
      <c r="E106" s="354"/>
      <c r="F106" s="615"/>
      <c r="G106" s="101"/>
    </row>
    <row r="107" spans="1:7" s="97" customFormat="1" ht="13.5" customHeight="1">
      <c r="A107" s="94" t="s">
        <v>104</v>
      </c>
      <c r="B107" s="99"/>
      <c r="C107" s="354"/>
      <c r="D107" s="355"/>
      <c r="E107" s="354"/>
      <c r="F107" s="615"/>
      <c r="G107" s="101"/>
    </row>
    <row r="108" spans="1:7" s="97" customFormat="1" ht="13.5" customHeight="1">
      <c r="A108" s="86" t="s">
        <v>105</v>
      </c>
      <c r="B108" s="98"/>
      <c r="C108" s="87">
        <v>65424561</v>
      </c>
      <c r="D108" s="87"/>
      <c r="E108" s="107">
        <v>65424561</v>
      </c>
      <c r="F108" s="615">
        <f t="shared" si="3"/>
        <v>100</v>
      </c>
      <c r="G108" s="101"/>
    </row>
    <row r="109" spans="1:7" s="97" customFormat="1" ht="13.5" customHeight="1">
      <c r="A109" s="86" t="s">
        <v>106</v>
      </c>
      <c r="B109" s="99"/>
      <c r="C109" s="87"/>
      <c r="D109" s="87"/>
      <c r="E109" s="107"/>
      <c r="F109" s="615"/>
      <c r="G109" s="101"/>
    </row>
    <row r="110" spans="1:7" s="97" customFormat="1" ht="13.5" customHeight="1">
      <c r="A110" s="86" t="s">
        <v>107</v>
      </c>
      <c r="B110" s="96"/>
      <c r="C110" s="87"/>
      <c r="D110" s="87"/>
      <c r="E110" s="107"/>
      <c r="F110" s="615"/>
      <c r="G110" s="101"/>
    </row>
    <row r="111" spans="1:7" s="97" customFormat="1" ht="13.5" customHeight="1">
      <c r="A111" s="82" t="s">
        <v>108</v>
      </c>
      <c r="B111" s="102"/>
      <c r="C111" s="87"/>
      <c r="D111" s="87"/>
      <c r="E111" s="107"/>
      <c r="F111" s="615"/>
      <c r="G111" s="101"/>
    </row>
    <row r="112" spans="1:7" ht="13.5" customHeight="1">
      <c r="A112" s="82" t="s">
        <v>109</v>
      </c>
      <c r="B112" s="87"/>
      <c r="C112" s="87">
        <v>1943598</v>
      </c>
      <c r="D112" s="87"/>
      <c r="E112" s="107">
        <v>406600</v>
      </c>
      <c r="F112" s="615">
        <f t="shared" si="3"/>
        <v>20.919963902000312</v>
      </c>
    </row>
    <row r="113" spans="1:6" ht="13.5" customHeight="1">
      <c r="A113" s="82" t="s">
        <v>110</v>
      </c>
      <c r="B113" s="87"/>
      <c r="C113" s="87"/>
      <c r="D113" s="87"/>
      <c r="E113" s="107"/>
      <c r="F113" s="615"/>
    </row>
    <row r="114" spans="1:6" ht="13.5" customHeight="1">
      <c r="A114" s="86" t="s">
        <v>111</v>
      </c>
      <c r="B114" s="87"/>
      <c r="C114" s="87"/>
      <c r="D114" s="87"/>
      <c r="E114" s="107"/>
      <c r="F114" s="615"/>
    </row>
    <row r="115" spans="1:6" ht="13.5" customHeight="1">
      <c r="A115" s="86" t="s">
        <v>112</v>
      </c>
      <c r="B115" s="87"/>
      <c r="C115" s="87"/>
      <c r="D115" s="87"/>
      <c r="E115" s="107"/>
      <c r="F115" s="615"/>
    </row>
    <row r="116" spans="1:6" ht="13.5" customHeight="1">
      <c r="A116" s="86" t="s">
        <v>113</v>
      </c>
      <c r="B116" s="87"/>
      <c r="C116" s="87"/>
      <c r="D116" s="87"/>
      <c r="E116" s="107"/>
      <c r="F116" s="615"/>
    </row>
    <row r="117" spans="1:6" ht="13.5" customHeight="1">
      <c r="A117" s="86" t="s">
        <v>114</v>
      </c>
      <c r="B117" s="87"/>
      <c r="C117" s="87"/>
      <c r="D117" s="87"/>
      <c r="E117" s="107"/>
      <c r="F117" s="615"/>
    </row>
    <row r="118" spans="1:6" ht="13.5" customHeight="1">
      <c r="A118" s="86" t="s">
        <v>115</v>
      </c>
      <c r="B118" s="87"/>
      <c r="C118" s="87"/>
      <c r="D118" s="87"/>
      <c r="E118" s="107">
        <v>2</v>
      </c>
      <c r="F118" s="615"/>
    </row>
    <row r="119" spans="1:6" ht="13.5" customHeight="1">
      <c r="A119" s="82" t="s">
        <v>116</v>
      </c>
      <c r="B119" s="87"/>
      <c r="C119" s="87"/>
      <c r="D119" s="87"/>
      <c r="E119" s="107"/>
      <c r="F119" s="615"/>
    </row>
    <row r="120" spans="1:6" ht="13.5" customHeight="1">
      <c r="A120" s="95" t="s">
        <v>117</v>
      </c>
      <c r="B120" s="87"/>
      <c r="C120" s="87"/>
      <c r="D120" s="87"/>
      <c r="E120" s="107"/>
      <c r="F120" s="615"/>
    </row>
    <row r="121" spans="1:6" ht="13.5" customHeight="1">
      <c r="A121" s="95" t="s">
        <v>118</v>
      </c>
      <c r="B121" s="87"/>
      <c r="C121" s="87"/>
      <c r="D121" s="87"/>
      <c r="E121" s="107">
        <v>1193</v>
      </c>
      <c r="F121" s="615"/>
    </row>
    <row r="122" spans="1:6" ht="13.5" customHeight="1">
      <c r="A122" s="95" t="s">
        <v>119</v>
      </c>
      <c r="B122" s="87"/>
      <c r="C122" s="87"/>
      <c r="D122" s="87"/>
      <c r="E122" s="107"/>
      <c r="F122" s="615"/>
    </row>
    <row r="123" spans="1:6" ht="13.5" customHeight="1">
      <c r="A123" s="82" t="s">
        <v>120</v>
      </c>
      <c r="B123" s="87"/>
      <c r="C123" s="87"/>
      <c r="D123" s="87"/>
      <c r="E123" s="107"/>
      <c r="F123" s="615"/>
    </row>
    <row r="124" spans="1:6" ht="13.5" customHeight="1">
      <c r="A124" s="82" t="s">
        <v>121</v>
      </c>
      <c r="B124" s="87"/>
      <c r="C124" s="87"/>
      <c r="D124" s="87"/>
      <c r="E124" s="107"/>
      <c r="F124" s="615"/>
    </row>
    <row r="125" spans="1:6" ht="13.5" customHeight="1">
      <c r="A125" s="82" t="s">
        <v>122</v>
      </c>
      <c r="B125" s="87"/>
      <c r="C125" s="87"/>
      <c r="D125" s="87"/>
      <c r="E125" s="107"/>
      <c r="F125" s="615"/>
    </row>
    <row r="126" spans="1:6" ht="13.5" customHeight="1">
      <c r="A126" s="86" t="s">
        <v>123</v>
      </c>
      <c r="B126" s="87"/>
      <c r="C126" s="87"/>
      <c r="D126" s="87"/>
      <c r="E126" s="107"/>
      <c r="F126" s="615"/>
    </row>
    <row r="127" spans="1:6" ht="13.5" customHeight="1">
      <c r="A127" s="86" t="s">
        <v>124</v>
      </c>
      <c r="B127" s="87"/>
      <c r="C127" s="87"/>
      <c r="D127" s="87"/>
      <c r="E127" s="107"/>
      <c r="F127" s="615"/>
    </row>
    <row r="128" spans="1:6" ht="13.5" customHeight="1">
      <c r="A128" s="86" t="s">
        <v>125</v>
      </c>
      <c r="B128" s="87"/>
      <c r="C128" s="87">
        <v>32058695</v>
      </c>
      <c r="D128" s="87"/>
      <c r="E128" s="107">
        <v>10050403</v>
      </c>
      <c r="F128" s="615">
        <f t="shared" si="3"/>
        <v>31.350006605072352</v>
      </c>
    </row>
    <row r="129" spans="1:7" ht="13.5" customHeight="1">
      <c r="A129" s="86" t="s">
        <v>126</v>
      </c>
      <c r="B129" s="87"/>
      <c r="C129" s="87"/>
      <c r="D129" s="87"/>
      <c r="E129" s="107"/>
      <c r="F129" s="615"/>
    </row>
    <row r="130" spans="1:7" ht="13.5" customHeight="1">
      <c r="A130" s="103" t="s">
        <v>127</v>
      </c>
      <c r="B130" s="93">
        <f>SUM(B107:B129)</f>
        <v>0</v>
      </c>
      <c r="C130" s="93">
        <f t="shared" ref="C130:E130" si="6">SUM(C107:C129)</f>
        <v>99426854</v>
      </c>
      <c r="D130" s="93">
        <f t="shared" si="6"/>
        <v>0</v>
      </c>
      <c r="E130" s="93">
        <f t="shared" si="6"/>
        <v>75882759</v>
      </c>
      <c r="F130" s="615">
        <f t="shared" si="3"/>
        <v>76.320185088024601</v>
      </c>
    </row>
    <row r="131" spans="1:7" ht="13.5" customHeight="1">
      <c r="A131" s="103"/>
      <c r="B131" s="104"/>
      <c r="C131" s="93"/>
      <c r="D131" s="356"/>
      <c r="E131" s="93"/>
      <c r="F131" s="615"/>
    </row>
    <row r="132" spans="1:7" ht="13.5" customHeight="1">
      <c r="A132" s="80" t="s">
        <v>289</v>
      </c>
      <c r="B132" s="87"/>
      <c r="C132" s="268"/>
      <c r="D132" s="269"/>
      <c r="E132" s="268"/>
      <c r="F132" s="615"/>
    </row>
    <row r="133" spans="1:7" ht="13.5" customHeight="1">
      <c r="A133" s="94" t="s">
        <v>104</v>
      </c>
      <c r="B133" s="87"/>
      <c r="C133" s="268"/>
      <c r="D133" s="269"/>
      <c r="E133" s="268"/>
      <c r="F133" s="615"/>
    </row>
    <row r="134" spans="1:7" ht="13.5" customHeight="1">
      <c r="A134" s="86" t="s">
        <v>105</v>
      </c>
      <c r="B134" s="87"/>
      <c r="C134" s="268"/>
      <c r="D134" s="269"/>
      <c r="E134" s="268"/>
      <c r="F134" s="615"/>
    </row>
    <row r="135" spans="1:7" ht="13.5" customHeight="1">
      <c r="A135" s="86" t="s">
        <v>106</v>
      </c>
      <c r="B135" s="87"/>
      <c r="C135" s="268"/>
      <c r="D135" s="269"/>
      <c r="E135" s="268"/>
      <c r="F135" s="615"/>
    </row>
    <row r="136" spans="1:7" ht="13.5" customHeight="1">
      <c r="A136" s="86" t="s">
        <v>107</v>
      </c>
      <c r="B136" s="87"/>
      <c r="C136" s="268"/>
      <c r="D136" s="269"/>
      <c r="E136" s="268"/>
      <c r="F136" s="615"/>
    </row>
    <row r="137" spans="1:7" ht="13.5" customHeight="1">
      <c r="A137" s="82" t="s">
        <v>108</v>
      </c>
      <c r="B137" s="87">
        <v>240000</v>
      </c>
      <c r="C137" s="449">
        <v>240000</v>
      </c>
      <c r="D137" s="450"/>
      <c r="E137" s="449"/>
      <c r="F137" s="615">
        <f t="shared" ref="F137:F197" si="7">SUM(E137/C137*100)</f>
        <v>0</v>
      </c>
    </row>
    <row r="138" spans="1:7" ht="13.5" customHeight="1">
      <c r="A138" s="82" t="s">
        <v>109</v>
      </c>
      <c r="B138" s="87">
        <v>18515000</v>
      </c>
      <c r="C138" s="449">
        <v>19709925</v>
      </c>
      <c r="D138" s="450"/>
      <c r="E138" s="449">
        <v>9728554</v>
      </c>
      <c r="F138" s="615">
        <f t="shared" si="7"/>
        <v>49.358655601175549</v>
      </c>
    </row>
    <row r="139" spans="1:7" ht="13.5" customHeight="1">
      <c r="A139" s="82" t="s">
        <v>110</v>
      </c>
      <c r="B139" s="87"/>
      <c r="C139" s="449"/>
      <c r="D139" s="450"/>
      <c r="E139" s="449">
        <v>102293</v>
      </c>
      <c r="F139" s="615"/>
    </row>
    <row r="140" spans="1:7" s="105" customFormat="1" ht="13.5" customHeight="1">
      <c r="A140" s="86" t="s">
        <v>111</v>
      </c>
      <c r="B140" s="104"/>
      <c r="C140" s="453"/>
      <c r="D140" s="454"/>
      <c r="E140" s="453"/>
      <c r="F140" s="615"/>
      <c r="G140" s="120"/>
    </row>
    <row r="141" spans="1:7" s="105" customFormat="1" ht="13.5" customHeight="1">
      <c r="A141" s="86" t="s">
        <v>112</v>
      </c>
      <c r="B141" s="104"/>
      <c r="C141" s="453"/>
      <c r="D141" s="454"/>
      <c r="E141" s="453"/>
      <c r="F141" s="615"/>
      <c r="G141" s="120"/>
    </row>
    <row r="142" spans="1:7" s="105" customFormat="1" ht="13.5" customHeight="1">
      <c r="A142" s="86" t="s">
        <v>113</v>
      </c>
      <c r="B142" s="87">
        <v>5064000</v>
      </c>
      <c r="C142" s="449">
        <v>5386630</v>
      </c>
      <c r="D142" s="454"/>
      <c r="E142" s="449">
        <v>2648135</v>
      </c>
      <c r="F142" s="615">
        <f t="shared" si="7"/>
        <v>49.161256666969891</v>
      </c>
      <c r="G142" s="120"/>
    </row>
    <row r="143" spans="1:7" ht="13.5" customHeight="1">
      <c r="A143" s="86" t="s">
        <v>114</v>
      </c>
      <c r="B143" s="87">
        <v>9350000</v>
      </c>
      <c r="C143" s="449">
        <v>9350000</v>
      </c>
      <c r="D143" s="450"/>
      <c r="E143" s="449">
        <v>5264000</v>
      </c>
      <c r="F143" s="615">
        <f t="shared" si="7"/>
        <v>56.299465240641709</v>
      </c>
    </row>
    <row r="144" spans="1:7" ht="13.5" customHeight="1">
      <c r="A144" s="86" t="s">
        <v>115</v>
      </c>
      <c r="B144" s="87"/>
      <c r="C144" s="449"/>
      <c r="D144" s="450"/>
      <c r="E144" s="449">
        <v>4</v>
      </c>
      <c r="F144" s="615"/>
    </row>
    <row r="145" spans="1:7" ht="13.5" customHeight="1">
      <c r="A145" s="82" t="s">
        <v>116</v>
      </c>
      <c r="B145" s="87"/>
      <c r="C145" s="449"/>
      <c r="D145" s="450"/>
      <c r="E145" s="449"/>
      <c r="F145" s="615"/>
    </row>
    <row r="146" spans="1:7" s="105" customFormat="1" ht="13.5" customHeight="1">
      <c r="A146" s="95" t="s">
        <v>117</v>
      </c>
      <c r="B146" s="104"/>
      <c r="C146" s="453"/>
      <c r="D146" s="454"/>
      <c r="E146" s="453"/>
      <c r="F146" s="615"/>
      <c r="G146" s="120"/>
    </row>
    <row r="147" spans="1:7" s="105" customFormat="1" ht="13.5" customHeight="1">
      <c r="A147" s="95" t="s">
        <v>118</v>
      </c>
      <c r="B147" s="104"/>
      <c r="C147" s="453"/>
      <c r="D147" s="454"/>
      <c r="E147" s="449">
        <v>2124</v>
      </c>
      <c r="F147" s="615"/>
      <c r="G147" s="120"/>
    </row>
    <row r="148" spans="1:7" ht="13.5" customHeight="1">
      <c r="A148" s="95" t="s">
        <v>119</v>
      </c>
      <c r="B148" s="87"/>
      <c r="C148" s="449"/>
      <c r="D148" s="450"/>
      <c r="E148" s="449"/>
      <c r="F148" s="615"/>
    </row>
    <row r="149" spans="1:7" ht="13.5" customHeight="1">
      <c r="A149" s="82" t="s">
        <v>120</v>
      </c>
      <c r="B149" s="87"/>
      <c r="C149" s="449"/>
      <c r="D149" s="450"/>
      <c r="E149" s="449"/>
      <c r="F149" s="615"/>
    </row>
    <row r="150" spans="1:7" ht="13.5" customHeight="1">
      <c r="A150" s="82" t="s">
        <v>121</v>
      </c>
      <c r="B150" s="87"/>
      <c r="C150" s="449"/>
      <c r="D150" s="450"/>
      <c r="E150" s="449"/>
      <c r="F150" s="615"/>
    </row>
    <row r="151" spans="1:7" ht="13.5" customHeight="1">
      <c r="A151" s="82" t="s">
        <v>122</v>
      </c>
      <c r="B151" s="87"/>
      <c r="C151" s="449"/>
      <c r="D151" s="450"/>
      <c r="E151" s="449"/>
      <c r="F151" s="615"/>
    </row>
    <row r="152" spans="1:7" ht="13.5" customHeight="1">
      <c r="A152" s="86" t="s">
        <v>123</v>
      </c>
      <c r="B152" s="87"/>
      <c r="C152" s="449"/>
      <c r="D152" s="450"/>
      <c r="E152" s="449"/>
      <c r="F152" s="615"/>
    </row>
    <row r="153" spans="1:7" ht="13.5" customHeight="1">
      <c r="A153" s="86" t="s">
        <v>124</v>
      </c>
      <c r="B153" s="87"/>
      <c r="C153" s="449">
        <v>11314402</v>
      </c>
      <c r="D153" s="450"/>
      <c r="E153" s="449">
        <v>11314402</v>
      </c>
      <c r="F153" s="615">
        <f t="shared" si="7"/>
        <v>100</v>
      </c>
    </row>
    <row r="154" spans="1:7" ht="13.5" customHeight="1">
      <c r="A154" s="86" t="s">
        <v>125</v>
      </c>
      <c r="B154" s="87">
        <v>95698038</v>
      </c>
      <c r="C154" s="449">
        <v>107964038</v>
      </c>
      <c r="D154" s="450"/>
      <c r="E154" s="449">
        <v>57229940</v>
      </c>
      <c r="F154" s="615">
        <f t="shared" si="7"/>
        <v>53.008335979430484</v>
      </c>
    </row>
    <row r="155" spans="1:7" ht="13.5" customHeight="1">
      <c r="A155" s="86" t="s">
        <v>126</v>
      </c>
      <c r="B155" s="87"/>
      <c r="C155" s="449"/>
      <c r="D155" s="450"/>
      <c r="E155" s="449"/>
      <c r="F155" s="615"/>
    </row>
    <row r="156" spans="1:7" ht="20.399999999999999" customHeight="1">
      <c r="A156" s="80" t="s">
        <v>127</v>
      </c>
      <c r="B156" s="93">
        <f>SUM(B133:B155)</f>
        <v>128867038</v>
      </c>
      <c r="C156" s="93">
        <f t="shared" ref="C156:E156" si="8">SUM(C133:C155)</f>
        <v>153964995</v>
      </c>
      <c r="D156" s="93">
        <f t="shared" si="8"/>
        <v>0</v>
      </c>
      <c r="E156" s="93">
        <f t="shared" si="8"/>
        <v>86289452</v>
      </c>
      <c r="F156" s="615">
        <f t="shared" si="7"/>
        <v>56.044850974080184</v>
      </c>
    </row>
    <row r="157" spans="1:7" ht="13.5" customHeight="1">
      <c r="A157" s="80" t="s">
        <v>275</v>
      </c>
      <c r="B157" s="87"/>
      <c r="C157" s="268"/>
      <c r="D157" s="269"/>
      <c r="E157" s="268"/>
      <c r="F157" s="615"/>
    </row>
    <row r="158" spans="1:7" ht="13.5" customHeight="1">
      <c r="A158" s="94" t="s">
        <v>104</v>
      </c>
      <c r="B158" s="106"/>
      <c r="C158" s="449">
        <v>478091</v>
      </c>
      <c r="D158" s="450"/>
      <c r="E158" s="449">
        <v>478091</v>
      </c>
      <c r="F158" s="615">
        <f t="shared" si="7"/>
        <v>100</v>
      </c>
    </row>
    <row r="159" spans="1:7" ht="13.5" customHeight="1">
      <c r="A159" s="86" t="s">
        <v>105</v>
      </c>
      <c r="B159" s="106"/>
      <c r="C159" s="449"/>
      <c r="D159" s="450"/>
      <c r="E159" s="449"/>
      <c r="F159" s="615"/>
    </row>
    <row r="160" spans="1:7" ht="13.5" customHeight="1">
      <c r="A160" s="86" t="s">
        <v>106</v>
      </c>
      <c r="B160" s="106"/>
      <c r="C160" s="449"/>
      <c r="D160" s="450"/>
      <c r="E160" s="449"/>
      <c r="F160" s="615"/>
    </row>
    <row r="161" spans="1:6" ht="13.5" customHeight="1">
      <c r="A161" s="86" t="s">
        <v>107</v>
      </c>
      <c r="B161" s="107"/>
      <c r="C161" s="449"/>
      <c r="D161" s="450"/>
      <c r="E161" s="449"/>
      <c r="F161" s="615"/>
    </row>
    <row r="162" spans="1:6" ht="13.5" customHeight="1">
      <c r="A162" s="82" t="s">
        <v>108</v>
      </c>
      <c r="B162" s="107">
        <v>3500000</v>
      </c>
      <c r="C162" s="449">
        <v>3500000</v>
      </c>
      <c r="D162" s="450"/>
      <c r="E162" s="449">
        <v>2434578</v>
      </c>
      <c r="F162" s="615">
        <f t="shared" si="7"/>
        <v>69.559371428571424</v>
      </c>
    </row>
    <row r="163" spans="1:6" ht="13.5" customHeight="1">
      <c r="A163" s="82" t="s">
        <v>109</v>
      </c>
      <c r="B163" s="107"/>
      <c r="C163" s="449"/>
      <c r="D163" s="450"/>
      <c r="E163" s="449"/>
      <c r="F163" s="615"/>
    </row>
    <row r="164" spans="1:6" ht="13.5" customHeight="1">
      <c r="A164" s="82" t="s">
        <v>110</v>
      </c>
      <c r="B164" s="107"/>
      <c r="C164" s="449">
        <v>4501653</v>
      </c>
      <c r="D164" s="450"/>
      <c r="E164" s="449"/>
      <c r="F164" s="615">
        <f t="shared" si="7"/>
        <v>0</v>
      </c>
    </row>
    <row r="165" spans="1:6" ht="13.5" customHeight="1">
      <c r="A165" s="86" t="s">
        <v>111</v>
      </c>
      <c r="B165" s="107"/>
      <c r="C165" s="449"/>
      <c r="D165" s="450"/>
      <c r="E165" s="449"/>
      <c r="F165" s="615"/>
    </row>
    <row r="166" spans="1:6" ht="13.5" customHeight="1">
      <c r="A166" s="86" t="s">
        <v>112</v>
      </c>
      <c r="B166" s="107">
        <v>70000000</v>
      </c>
      <c r="C166" s="449">
        <v>70000000</v>
      </c>
      <c r="D166" s="450"/>
      <c r="E166" s="449">
        <v>37232855</v>
      </c>
      <c r="F166" s="615">
        <f t="shared" si="7"/>
        <v>53.189792857142862</v>
      </c>
    </row>
    <row r="167" spans="1:6" ht="13.5" customHeight="1">
      <c r="A167" s="86" t="s">
        <v>113</v>
      </c>
      <c r="B167" s="107">
        <v>210000</v>
      </c>
      <c r="C167" s="449">
        <v>1506224</v>
      </c>
      <c r="D167" s="450"/>
      <c r="E167" s="449">
        <v>233239</v>
      </c>
      <c r="F167" s="615">
        <f t="shared" si="7"/>
        <v>15.48501418115765</v>
      </c>
    </row>
    <row r="168" spans="1:6" ht="13.5" customHeight="1">
      <c r="A168" s="86" t="s">
        <v>114</v>
      </c>
      <c r="B168" s="107"/>
      <c r="C168" s="449"/>
      <c r="D168" s="450"/>
      <c r="E168" s="449"/>
      <c r="F168" s="615"/>
    </row>
    <row r="169" spans="1:6" ht="13.5" customHeight="1">
      <c r="A169" s="86" t="s">
        <v>115</v>
      </c>
      <c r="B169" s="107"/>
      <c r="C169" s="449"/>
      <c r="D169" s="450"/>
      <c r="E169" s="449">
        <v>10</v>
      </c>
      <c r="F169" s="615"/>
    </row>
    <row r="170" spans="1:6" ht="13.5" customHeight="1">
      <c r="A170" s="82" t="s">
        <v>116</v>
      </c>
      <c r="B170" s="107"/>
      <c r="C170" s="449"/>
      <c r="D170" s="450"/>
      <c r="E170" s="449"/>
      <c r="F170" s="615"/>
    </row>
    <row r="171" spans="1:6" ht="13.5" customHeight="1">
      <c r="A171" s="95" t="s">
        <v>117</v>
      </c>
      <c r="B171" s="107"/>
      <c r="C171" s="449"/>
      <c r="D171" s="450"/>
      <c r="E171" s="449"/>
      <c r="F171" s="615"/>
    </row>
    <row r="172" spans="1:6" ht="13.5" customHeight="1">
      <c r="A172" s="95" t="s">
        <v>118</v>
      </c>
      <c r="B172" s="107"/>
      <c r="C172" s="449">
        <v>299223</v>
      </c>
      <c r="D172" s="450"/>
      <c r="E172" s="449">
        <v>17444664</v>
      </c>
      <c r="F172" s="615">
        <f t="shared" si="7"/>
        <v>5829.9876680602765</v>
      </c>
    </row>
    <row r="173" spans="1:6" ht="13.5" customHeight="1">
      <c r="A173" s="95" t="s">
        <v>119</v>
      </c>
      <c r="B173" s="107"/>
      <c r="C173" s="449"/>
      <c r="D173" s="450"/>
      <c r="E173" s="449"/>
      <c r="F173" s="615"/>
    </row>
    <row r="174" spans="1:6" ht="13.5" customHeight="1">
      <c r="A174" s="82" t="s">
        <v>120</v>
      </c>
      <c r="B174" s="107"/>
      <c r="C174" s="449"/>
      <c r="D174" s="450"/>
      <c r="E174" s="449"/>
      <c r="F174" s="615"/>
    </row>
    <row r="175" spans="1:6" ht="13.5" customHeight="1">
      <c r="A175" s="82" t="s">
        <v>121</v>
      </c>
      <c r="B175" s="107"/>
      <c r="C175" s="449"/>
      <c r="D175" s="450"/>
      <c r="E175" s="449"/>
      <c r="F175" s="615"/>
    </row>
    <row r="176" spans="1:6" ht="13.5" customHeight="1">
      <c r="A176" s="82" t="s">
        <v>122</v>
      </c>
      <c r="B176" s="107"/>
      <c r="C176" s="449"/>
      <c r="D176" s="450"/>
      <c r="E176" s="449"/>
      <c r="F176" s="615"/>
    </row>
    <row r="177" spans="1:6" ht="13.5" customHeight="1">
      <c r="A177" s="86" t="s">
        <v>123</v>
      </c>
      <c r="B177" s="107"/>
      <c r="C177" s="449"/>
      <c r="D177" s="450"/>
      <c r="E177" s="449"/>
      <c r="F177" s="615"/>
    </row>
    <row r="178" spans="1:6" ht="13.5" customHeight="1">
      <c r="A178" s="86" t="s">
        <v>124</v>
      </c>
      <c r="B178" s="107"/>
      <c r="C178" s="449">
        <v>8602382</v>
      </c>
      <c r="D178" s="450"/>
      <c r="E178" s="449">
        <v>8602382</v>
      </c>
      <c r="F178" s="615">
        <f t="shared" si="7"/>
        <v>100</v>
      </c>
    </row>
    <row r="179" spans="1:6" ht="13.5" customHeight="1">
      <c r="A179" s="86" t="s">
        <v>125</v>
      </c>
      <c r="B179" s="107">
        <v>213700362</v>
      </c>
      <c r="C179" s="449">
        <v>234693903</v>
      </c>
      <c r="D179" s="450"/>
      <c r="E179" s="449">
        <v>107283608</v>
      </c>
      <c r="F179" s="615">
        <f t="shared" si="7"/>
        <v>45.712141060605227</v>
      </c>
    </row>
    <row r="180" spans="1:6" ht="13.5" customHeight="1">
      <c r="A180" s="86" t="s">
        <v>126</v>
      </c>
      <c r="B180" s="106"/>
      <c r="C180" s="449"/>
      <c r="D180" s="450"/>
      <c r="E180" s="449"/>
      <c r="F180" s="615"/>
    </row>
    <row r="181" spans="1:6" ht="16.2" customHeight="1">
      <c r="A181" s="80" t="s">
        <v>127</v>
      </c>
      <c r="B181" s="93">
        <f>SUM(B158:B180)</f>
        <v>287410362</v>
      </c>
      <c r="C181" s="93">
        <f t="shared" ref="C181:E181" si="9">SUM(C158:C180)</f>
        <v>323581476</v>
      </c>
      <c r="D181" s="93">
        <f t="shared" si="9"/>
        <v>0</v>
      </c>
      <c r="E181" s="93">
        <f t="shared" si="9"/>
        <v>173709427</v>
      </c>
      <c r="F181" s="615">
        <f t="shared" si="7"/>
        <v>53.683365669547776</v>
      </c>
    </row>
    <row r="182" spans="1:6" ht="19.2" customHeight="1">
      <c r="A182" s="80" t="s">
        <v>532</v>
      </c>
      <c r="B182" s="87"/>
      <c r="C182" s="268"/>
      <c r="D182" s="269"/>
      <c r="E182" s="268"/>
      <c r="F182" s="615"/>
    </row>
    <row r="183" spans="1:6" ht="13.5" customHeight="1">
      <c r="A183" s="94" t="s">
        <v>104</v>
      </c>
      <c r="B183" s="87">
        <v>702285600</v>
      </c>
      <c r="C183" s="449">
        <v>846775205</v>
      </c>
      <c r="D183" s="269"/>
      <c r="E183" s="449">
        <v>507387029</v>
      </c>
      <c r="F183" s="615">
        <f t="shared" si="7"/>
        <v>59.919920423272202</v>
      </c>
    </row>
    <row r="184" spans="1:6" ht="13.5" customHeight="1">
      <c r="A184" s="86" t="s">
        <v>105</v>
      </c>
      <c r="B184" s="87"/>
      <c r="C184" s="449"/>
      <c r="D184" s="269"/>
      <c r="E184" s="449"/>
      <c r="F184" s="615"/>
    </row>
    <row r="185" spans="1:6" ht="13.5" customHeight="1">
      <c r="A185" s="86" t="s">
        <v>106</v>
      </c>
      <c r="B185" s="87"/>
      <c r="C185" s="449"/>
      <c r="D185" s="269"/>
      <c r="E185" s="449"/>
      <c r="F185" s="615"/>
    </row>
    <row r="186" spans="1:6" ht="13.5" customHeight="1">
      <c r="A186" s="86" t="s">
        <v>107</v>
      </c>
      <c r="C186" s="449"/>
      <c r="D186" s="269"/>
      <c r="E186" s="449"/>
      <c r="F186" s="615"/>
    </row>
    <row r="187" spans="1:6" ht="13.5" customHeight="1">
      <c r="A187" s="82" t="s">
        <v>108</v>
      </c>
      <c r="B187" s="87">
        <v>7963486</v>
      </c>
      <c r="C187" s="449">
        <v>7963486</v>
      </c>
      <c r="D187" s="269"/>
      <c r="E187" s="449">
        <v>5058366</v>
      </c>
      <c r="F187" s="615">
        <f t="shared" si="7"/>
        <v>63.519493849803965</v>
      </c>
    </row>
    <row r="188" spans="1:6" ht="13.5" customHeight="1">
      <c r="A188" s="82" t="s">
        <v>109</v>
      </c>
      <c r="B188" s="87">
        <v>13940000</v>
      </c>
      <c r="C188" s="449">
        <v>13940000</v>
      </c>
      <c r="D188" s="269"/>
      <c r="E188" s="449">
        <v>5317210</v>
      </c>
      <c r="F188" s="615">
        <f t="shared" si="7"/>
        <v>38.143543758966999</v>
      </c>
    </row>
    <row r="189" spans="1:6" ht="13.5" customHeight="1">
      <c r="A189" s="82" t="s">
        <v>110</v>
      </c>
      <c r="B189" s="87">
        <v>2933210</v>
      </c>
      <c r="C189" s="449">
        <v>2933210</v>
      </c>
      <c r="D189" s="269"/>
      <c r="E189" s="449">
        <v>793689</v>
      </c>
      <c r="F189" s="615">
        <f t="shared" si="7"/>
        <v>27.05871724152038</v>
      </c>
    </row>
    <row r="190" spans="1:6" ht="13.5" customHeight="1">
      <c r="A190" s="86" t="s">
        <v>111</v>
      </c>
      <c r="B190" s="87"/>
      <c r="C190" s="449"/>
      <c r="D190" s="269"/>
      <c r="E190" s="449"/>
      <c r="F190" s="615"/>
    </row>
    <row r="191" spans="1:6" ht="13.5" customHeight="1">
      <c r="A191" s="86" t="s">
        <v>112</v>
      </c>
      <c r="B191" s="87">
        <v>88604000</v>
      </c>
      <c r="C191" s="449">
        <v>88604000</v>
      </c>
      <c r="D191" s="269"/>
      <c r="E191" s="449">
        <v>45934550</v>
      </c>
      <c r="F191" s="615">
        <f t="shared" si="7"/>
        <v>51.842524039546745</v>
      </c>
    </row>
    <row r="192" spans="1:6" ht="13.5" customHeight="1">
      <c r="A192" s="86" t="s">
        <v>113</v>
      </c>
      <c r="B192" s="87">
        <v>2128890</v>
      </c>
      <c r="C192" s="449">
        <v>2128890</v>
      </c>
      <c r="D192" s="269"/>
      <c r="E192" s="449">
        <v>1005358</v>
      </c>
      <c r="F192" s="615">
        <f t="shared" si="7"/>
        <v>47.22451606236114</v>
      </c>
    </row>
    <row r="193" spans="1:6" ht="13.5" customHeight="1">
      <c r="A193" s="86" t="s">
        <v>114</v>
      </c>
      <c r="B193" s="87"/>
      <c r="C193" s="449">
        <v>215000</v>
      </c>
      <c r="D193" s="269"/>
      <c r="E193" s="449">
        <v>265000</v>
      </c>
      <c r="F193" s="615">
        <f t="shared" si="7"/>
        <v>123.25581395348837</v>
      </c>
    </row>
    <row r="194" spans="1:6" ht="13.5" customHeight="1">
      <c r="A194" s="86" t="s">
        <v>115</v>
      </c>
      <c r="B194" s="87"/>
      <c r="C194" s="449"/>
      <c r="D194" s="269"/>
      <c r="E194" s="449"/>
      <c r="F194" s="615"/>
    </row>
    <row r="195" spans="1:6" ht="13.5" customHeight="1">
      <c r="A195" s="82" t="s">
        <v>116</v>
      </c>
      <c r="B195" s="87"/>
      <c r="C195" s="449"/>
      <c r="D195" s="269"/>
      <c r="E195" s="449"/>
      <c r="F195" s="615"/>
    </row>
    <row r="196" spans="1:6" ht="13.5" customHeight="1">
      <c r="A196" s="95" t="s">
        <v>117</v>
      </c>
      <c r="B196" s="87"/>
      <c r="C196" s="449"/>
      <c r="D196" s="269"/>
      <c r="E196" s="449"/>
      <c r="F196" s="615"/>
    </row>
    <row r="197" spans="1:6" ht="13.5" customHeight="1">
      <c r="A197" s="95" t="s">
        <v>118</v>
      </c>
      <c r="B197" s="87"/>
      <c r="C197" s="449">
        <v>312034</v>
      </c>
      <c r="D197" s="269"/>
      <c r="E197" s="449">
        <v>313796</v>
      </c>
      <c r="F197" s="615">
        <f t="shared" si="7"/>
        <v>100.56468205387874</v>
      </c>
    </row>
    <row r="198" spans="1:6" ht="13.5" customHeight="1">
      <c r="A198" s="95" t="s">
        <v>119</v>
      </c>
      <c r="B198" s="87"/>
      <c r="C198" s="449"/>
      <c r="D198" s="269"/>
      <c r="E198" s="449"/>
      <c r="F198" s="615"/>
    </row>
    <row r="199" spans="1:6" ht="13.5" customHeight="1">
      <c r="A199" s="82" t="s">
        <v>120</v>
      </c>
      <c r="B199" s="87"/>
      <c r="C199" s="449"/>
      <c r="D199" s="269"/>
      <c r="E199" s="449"/>
      <c r="F199" s="615"/>
    </row>
    <row r="200" spans="1:6" ht="13.5" customHeight="1">
      <c r="A200" s="82" t="s">
        <v>121</v>
      </c>
      <c r="B200" s="87"/>
      <c r="C200" s="449"/>
      <c r="D200" s="269"/>
      <c r="E200" s="449"/>
      <c r="F200" s="615"/>
    </row>
    <row r="201" spans="1:6" ht="13.5" customHeight="1">
      <c r="A201" s="82" t="s">
        <v>122</v>
      </c>
      <c r="B201" s="87"/>
      <c r="C201" s="449"/>
      <c r="D201" s="269"/>
      <c r="E201" s="449"/>
      <c r="F201" s="615"/>
    </row>
    <row r="202" spans="1:6" ht="13.5" customHeight="1">
      <c r="A202" s="86" t="s">
        <v>123</v>
      </c>
      <c r="B202" s="87"/>
      <c r="C202" s="449"/>
      <c r="D202" s="269"/>
      <c r="E202" s="449"/>
      <c r="F202" s="615"/>
    </row>
    <row r="203" spans="1:6" ht="13.5" customHeight="1">
      <c r="A203" s="86" t="s">
        <v>124</v>
      </c>
      <c r="B203" s="87"/>
      <c r="C203" s="449">
        <v>7056689</v>
      </c>
      <c r="D203" s="269"/>
      <c r="E203" s="449">
        <v>7056689</v>
      </c>
      <c r="F203" s="615">
        <f t="shared" ref="F203:F259" si="10">SUM(E203/C203*100)</f>
        <v>100</v>
      </c>
    </row>
    <row r="204" spans="1:6" ht="13.5" customHeight="1">
      <c r="A204" s="86" t="s">
        <v>125</v>
      </c>
      <c r="B204" s="87">
        <v>434964845</v>
      </c>
      <c r="C204" s="449">
        <v>378602167</v>
      </c>
      <c r="D204" s="269"/>
      <c r="E204" s="449">
        <v>115239263</v>
      </c>
      <c r="F204" s="615">
        <f t="shared" si="10"/>
        <v>30.43808859128902</v>
      </c>
    </row>
    <row r="205" spans="1:6" ht="13.5" customHeight="1">
      <c r="A205" s="86" t="s">
        <v>126</v>
      </c>
      <c r="B205" s="87"/>
      <c r="C205" s="449"/>
      <c r="D205" s="269"/>
      <c r="E205" s="449"/>
      <c r="F205" s="615"/>
    </row>
    <row r="206" spans="1:6" ht="17.399999999999999" customHeight="1">
      <c r="A206" s="80" t="s">
        <v>4</v>
      </c>
      <c r="B206" s="93">
        <f>SUM(B183:B205)</f>
        <v>1252820031</v>
      </c>
      <c r="C206" s="93">
        <f>SUM(C183:C205)</f>
        <v>1348530681</v>
      </c>
      <c r="D206" s="93">
        <f t="shared" ref="D206:E206" si="11">SUM(D183:D205)</f>
        <v>0</v>
      </c>
      <c r="E206" s="93">
        <f t="shared" si="11"/>
        <v>688370950</v>
      </c>
      <c r="F206" s="615">
        <f t="shared" si="10"/>
        <v>51.045998411362802</v>
      </c>
    </row>
    <row r="207" spans="1:6" ht="19.2" customHeight="1">
      <c r="A207" s="80" t="s">
        <v>276</v>
      </c>
      <c r="B207" s="87"/>
      <c r="C207" s="268"/>
      <c r="D207" s="269"/>
      <c r="E207" s="268"/>
      <c r="F207" s="615"/>
    </row>
    <row r="208" spans="1:6" ht="13.5" customHeight="1">
      <c r="A208" s="94" t="s">
        <v>104</v>
      </c>
      <c r="B208" s="87"/>
      <c r="C208" s="268"/>
      <c r="D208" s="269"/>
      <c r="E208" s="268"/>
      <c r="F208" s="615"/>
    </row>
    <row r="209" spans="1:6" ht="13.5" customHeight="1">
      <c r="A209" s="86" t="s">
        <v>105</v>
      </c>
      <c r="B209" s="87">
        <v>3550000</v>
      </c>
      <c r="C209" s="449">
        <v>4050000</v>
      </c>
      <c r="D209" s="449">
        <v>500000</v>
      </c>
      <c r="E209" s="268">
        <v>500000</v>
      </c>
      <c r="F209" s="615">
        <f t="shared" si="10"/>
        <v>12.345679012345679</v>
      </c>
    </row>
    <row r="210" spans="1:6" ht="13.5" customHeight="1">
      <c r="A210" s="86" t="s">
        <v>106</v>
      </c>
      <c r="B210" s="87"/>
      <c r="C210" s="449"/>
      <c r="D210" s="449"/>
      <c r="E210" s="268"/>
      <c r="F210" s="615"/>
    </row>
    <row r="211" spans="1:6" ht="13.5" customHeight="1">
      <c r="A211" s="86" t="s">
        <v>107</v>
      </c>
      <c r="B211" s="87"/>
      <c r="C211" s="449"/>
      <c r="D211" s="449"/>
      <c r="E211" s="268"/>
      <c r="F211" s="615"/>
    </row>
    <row r="212" spans="1:6" ht="13.5" customHeight="1">
      <c r="A212" s="82" t="s">
        <v>108</v>
      </c>
      <c r="B212" s="87"/>
      <c r="C212" s="449"/>
      <c r="D212" s="449"/>
      <c r="E212" s="268"/>
      <c r="F212" s="615"/>
    </row>
    <row r="213" spans="1:6" ht="13.5" customHeight="1">
      <c r="A213" s="82" t="s">
        <v>109</v>
      </c>
      <c r="B213" s="87">
        <v>4500000</v>
      </c>
      <c r="C213" s="449">
        <v>4500000</v>
      </c>
      <c r="D213" s="449">
        <v>2349335</v>
      </c>
      <c r="E213" s="268">
        <v>2349335</v>
      </c>
      <c r="F213" s="615">
        <f t="shared" si="10"/>
        <v>52.207444444444441</v>
      </c>
    </row>
    <row r="214" spans="1:6" ht="13.5" customHeight="1">
      <c r="A214" s="82" t="s">
        <v>110</v>
      </c>
      <c r="B214" s="87"/>
      <c r="C214" s="449"/>
      <c r="D214" s="449"/>
      <c r="E214" s="268"/>
      <c r="F214" s="615"/>
    </row>
    <row r="215" spans="1:6" ht="13.5" customHeight="1">
      <c r="A215" s="86" t="s">
        <v>111</v>
      </c>
      <c r="B215" s="87"/>
      <c r="C215" s="449"/>
      <c r="D215" s="449"/>
      <c r="E215" s="268"/>
      <c r="F215" s="615"/>
    </row>
    <row r="216" spans="1:6" ht="13.5" customHeight="1">
      <c r="A216" s="86" t="s">
        <v>112</v>
      </c>
      <c r="B216" s="87"/>
      <c r="C216" s="449"/>
      <c r="D216" s="449"/>
      <c r="E216" s="268"/>
      <c r="F216" s="615"/>
    </row>
    <row r="217" spans="1:6" ht="13.5" customHeight="1">
      <c r="A217" s="86" t="s">
        <v>113</v>
      </c>
      <c r="B217" s="87"/>
      <c r="C217" s="449"/>
      <c r="D217" s="449"/>
      <c r="E217" s="268"/>
      <c r="F217" s="615"/>
    </row>
    <row r="218" spans="1:6" ht="13.5" customHeight="1">
      <c r="A218" s="86" t="s">
        <v>114</v>
      </c>
      <c r="B218" s="87"/>
      <c r="C218" s="449"/>
      <c r="D218" s="449"/>
      <c r="E218" s="268"/>
      <c r="F218" s="615"/>
    </row>
    <row r="219" spans="1:6" ht="13.5" customHeight="1">
      <c r="A219" s="86" t="s">
        <v>115</v>
      </c>
      <c r="B219" s="87"/>
      <c r="C219" s="449">
        <v>0</v>
      </c>
      <c r="D219" s="449">
        <v>3</v>
      </c>
      <c r="E219" s="268">
        <v>3</v>
      </c>
      <c r="F219" s="615"/>
    </row>
    <row r="220" spans="1:6" ht="13.5" customHeight="1">
      <c r="A220" s="82" t="s">
        <v>116</v>
      </c>
      <c r="B220" s="87"/>
      <c r="C220" s="449"/>
      <c r="D220" s="449"/>
      <c r="E220" s="268"/>
      <c r="F220" s="615"/>
    </row>
    <row r="221" spans="1:6" ht="13.5" customHeight="1">
      <c r="A221" s="95" t="s">
        <v>117</v>
      </c>
      <c r="B221" s="87"/>
      <c r="C221" s="449"/>
      <c r="D221" s="449"/>
      <c r="E221" s="268"/>
      <c r="F221" s="615"/>
    </row>
    <row r="222" spans="1:6" ht="13.5" customHeight="1">
      <c r="A222" s="95" t="s">
        <v>118</v>
      </c>
      <c r="B222" s="87"/>
      <c r="C222" s="449">
        <v>0</v>
      </c>
      <c r="D222" s="449">
        <v>993241</v>
      </c>
      <c r="E222" s="268">
        <v>993241</v>
      </c>
      <c r="F222" s="615"/>
    </row>
    <row r="223" spans="1:6" ht="13.5" customHeight="1">
      <c r="A223" s="95" t="s">
        <v>119</v>
      </c>
      <c r="B223" s="87"/>
      <c r="C223" s="449"/>
      <c r="D223" s="449"/>
      <c r="E223" s="268"/>
      <c r="F223" s="615"/>
    </row>
    <row r="224" spans="1:6" ht="13.5" customHeight="1">
      <c r="A224" s="82" t="s">
        <v>120</v>
      </c>
      <c r="B224" s="87"/>
      <c r="C224" s="449"/>
      <c r="D224" s="449"/>
      <c r="E224" s="268"/>
      <c r="F224" s="615"/>
    </row>
    <row r="225" spans="1:7" ht="13.5" customHeight="1">
      <c r="A225" s="82" t="s">
        <v>121</v>
      </c>
      <c r="B225" s="87"/>
      <c r="C225" s="449"/>
      <c r="D225" s="449"/>
      <c r="E225" s="268"/>
      <c r="F225" s="615"/>
    </row>
    <row r="226" spans="1:7" ht="13.5" customHeight="1">
      <c r="A226" s="82" t="s">
        <v>122</v>
      </c>
      <c r="B226" s="87"/>
      <c r="C226" s="449"/>
      <c r="D226" s="449"/>
      <c r="E226" s="268"/>
      <c r="F226" s="615"/>
    </row>
    <row r="227" spans="1:7" ht="13.5" customHeight="1">
      <c r="A227" s="86" t="s">
        <v>123</v>
      </c>
      <c r="B227" s="87"/>
      <c r="C227" s="449"/>
      <c r="D227" s="449"/>
      <c r="E227" s="268"/>
      <c r="F227" s="615"/>
    </row>
    <row r="228" spans="1:7" ht="13.5" customHeight="1">
      <c r="A228" s="86" t="s">
        <v>124</v>
      </c>
      <c r="B228" s="87"/>
      <c r="C228" s="449">
        <v>8548081</v>
      </c>
      <c r="D228" s="449">
        <v>8548081</v>
      </c>
      <c r="E228" s="268">
        <v>8548081</v>
      </c>
      <c r="F228" s="615">
        <f t="shared" si="10"/>
        <v>100</v>
      </c>
    </row>
    <row r="229" spans="1:7" ht="13.5" customHeight="1">
      <c r="A229" s="86" t="s">
        <v>125</v>
      </c>
      <c r="B229" s="87"/>
      <c r="C229" s="449">
        <v>16190000</v>
      </c>
      <c r="D229" s="449">
        <v>9166987</v>
      </c>
      <c r="E229" s="268">
        <v>9166987</v>
      </c>
      <c r="F229" s="615">
        <f t="shared" si="10"/>
        <v>56.621290920321186</v>
      </c>
    </row>
    <row r="230" spans="1:7" ht="13.5" customHeight="1">
      <c r="A230" s="86" t="s">
        <v>126</v>
      </c>
      <c r="B230" s="87">
        <v>15490000</v>
      </c>
      <c r="C230" s="449"/>
      <c r="D230" s="449"/>
      <c r="E230" s="268"/>
      <c r="F230" s="615"/>
    </row>
    <row r="231" spans="1:7" ht="13.5" customHeight="1">
      <c r="A231" s="95" t="s">
        <v>4</v>
      </c>
      <c r="B231" s="93">
        <f>SUM(B208:B230)</f>
        <v>23540000</v>
      </c>
      <c r="C231" s="93">
        <f t="shared" ref="C231" si="12">SUM(C208:C230)</f>
        <v>33288081</v>
      </c>
      <c r="D231" s="93">
        <f t="shared" ref="D231" si="13">SUM(D208:D230)</f>
        <v>21557647</v>
      </c>
      <c r="E231" s="93">
        <f t="shared" ref="E231" si="14">SUM(E208:E230)</f>
        <v>21557647</v>
      </c>
      <c r="F231" s="615">
        <f t="shared" si="10"/>
        <v>64.760858398536101</v>
      </c>
    </row>
    <row r="232" spans="1:7" ht="13.5" customHeight="1">
      <c r="B232" s="87"/>
      <c r="C232" s="268"/>
      <c r="D232" s="269"/>
      <c r="E232" s="268"/>
      <c r="F232" s="615"/>
    </row>
    <row r="233" spans="1:7" s="110" customFormat="1" ht="13.5" customHeight="1">
      <c r="A233" s="80" t="s">
        <v>129</v>
      </c>
      <c r="B233" s="108"/>
      <c r="C233" s="357"/>
      <c r="D233" s="358"/>
      <c r="E233" s="357"/>
      <c r="F233" s="615"/>
      <c r="G233" s="109"/>
    </row>
    <row r="234" spans="1:7" s="114" customFormat="1" ht="13.5" customHeight="1">
      <c r="A234" s="111" t="s">
        <v>104</v>
      </c>
      <c r="B234" s="112">
        <f>B208+B183+B158+B133+B81+B56+B31+B5</f>
        <v>702285600</v>
      </c>
      <c r="C234" s="112">
        <f t="shared" ref="C234:E249" si="15">C208+C183+C158+C133+C81+C56+C31+C5</f>
        <v>847253296</v>
      </c>
      <c r="D234" s="112">
        <f t="shared" si="15"/>
        <v>0</v>
      </c>
      <c r="E234" s="112">
        <f t="shared" si="15"/>
        <v>507865120</v>
      </c>
      <c r="F234" s="615">
        <f t="shared" si="10"/>
        <v>59.942536948242221</v>
      </c>
      <c r="G234" s="113"/>
    </row>
    <row r="235" spans="1:7" s="114" customFormat="1" ht="13.5" customHeight="1">
      <c r="A235" s="80" t="s">
        <v>105</v>
      </c>
      <c r="B235" s="112">
        <f>B209+B184+B159+B134+B82+B57+B32+B6</f>
        <v>3550000</v>
      </c>
      <c r="C235" s="112">
        <f>C209+C184+C159+C134+C82+C57+C32+C6+C108</f>
        <v>74435229</v>
      </c>
      <c r="D235" s="112">
        <f t="shared" ref="D235:E235" si="16">D209+D184+D159+D134+D82+D57+D32+D6+D108</f>
        <v>500000</v>
      </c>
      <c r="E235" s="112">
        <f t="shared" si="16"/>
        <v>70885229</v>
      </c>
      <c r="F235" s="615">
        <f t="shared" si="10"/>
        <v>95.230752900619137</v>
      </c>
      <c r="G235" s="113"/>
    </row>
    <row r="236" spans="1:7" s="114" customFormat="1" ht="13.5" customHeight="1">
      <c r="A236" s="80" t="s">
        <v>106</v>
      </c>
      <c r="B236" s="112" t="s">
        <v>192</v>
      </c>
      <c r="C236" s="112">
        <f t="shared" si="15"/>
        <v>0</v>
      </c>
      <c r="D236" s="359"/>
      <c r="E236" s="112">
        <f t="shared" si="15"/>
        <v>0</v>
      </c>
      <c r="F236" s="615"/>
      <c r="G236" s="113"/>
    </row>
    <row r="237" spans="1:7" s="114" customFormat="1" ht="13.5" customHeight="1">
      <c r="A237" s="80" t="s">
        <v>107</v>
      </c>
      <c r="B237" s="112" t="s">
        <v>192</v>
      </c>
      <c r="C237" s="112">
        <f t="shared" si="15"/>
        <v>0</v>
      </c>
      <c r="D237" s="359"/>
      <c r="E237" s="112">
        <f t="shared" si="15"/>
        <v>0</v>
      </c>
      <c r="F237" s="615"/>
      <c r="G237" s="113"/>
    </row>
    <row r="238" spans="1:7" s="114" customFormat="1" ht="13.5" customHeight="1">
      <c r="A238" s="80" t="s">
        <v>108</v>
      </c>
      <c r="B238" s="112">
        <f>B212+B187+B162+B137+B85+B60+B35+B9</f>
        <v>18903486</v>
      </c>
      <c r="C238" s="112">
        <f t="shared" si="15"/>
        <v>18903486</v>
      </c>
      <c r="D238" s="359"/>
      <c r="E238" s="112">
        <f t="shared" si="15"/>
        <v>11570468</v>
      </c>
      <c r="F238" s="615">
        <f t="shared" si="10"/>
        <v>61.208117910103987</v>
      </c>
      <c r="G238" s="113"/>
    </row>
    <row r="239" spans="1:7" s="114" customFormat="1" ht="13.5" customHeight="1">
      <c r="A239" s="80" t="s">
        <v>109</v>
      </c>
      <c r="B239" s="112">
        <f>B213+B188+B163+B138+B86+B61+B36+B10</f>
        <v>97945000</v>
      </c>
      <c r="C239" s="112">
        <f>C213+C188+C163+C138+C86+C61+C36+C10+C112</f>
        <v>99139118</v>
      </c>
      <c r="D239" s="112">
        <f t="shared" ref="D239:E239" si="17">D213+D188+D163+D138+D86+D61+D36+D10+D112</f>
        <v>2349335</v>
      </c>
      <c r="E239" s="112">
        <f t="shared" si="17"/>
        <v>39739593</v>
      </c>
      <c r="F239" s="615">
        <f t="shared" si="10"/>
        <v>40.084674749678527</v>
      </c>
      <c r="G239" s="113"/>
    </row>
    <row r="240" spans="1:7" s="114" customFormat="1" ht="13.5" customHeight="1">
      <c r="A240" s="80" t="s">
        <v>110</v>
      </c>
      <c r="B240" s="112">
        <f>B214+B189+B164+B139+B87+B62+B37+B11</f>
        <v>7153210</v>
      </c>
      <c r="C240" s="112">
        <f t="shared" si="15"/>
        <v>12199705</v>
      </c>
      <c r="D240" s="359"/>
      <c r="E240" s="112">
        <f t="shared" si="15"/>
        <v>5061819</v>
      </c>
      <c r="F240" s="615">
        <f t="shared" si="10"/>
        <v>41.491322945923692</v>
      </c>
      <c r="G240" s="113"/>
    </row>
    <row r="241" spans="1:7" s="114" customFormat="1" ht="13.5" customHeight="1">
      <c r="A241" s="80" t="s">
        <v>111</v>
      </c>
      <c r="B241" s="112" t="s">
        <v>192</v>
      </c>
      <c r="C241" s="112">
        <f t="shared" si="15"/>
        <v>0</v>
      </c>
      <c r="D241" s="359"/>
      <c r="E241" s="112">
        <f t="shared" si="15"/>
        <v>0</v>
      </c>
      <c r="F241" s="615"/>
      <c r="G241" s="113"/>
    </row>
    <row r="242" spans="1:7" s="114" customFormat="1" ht="13.5" customHeight="1">
      <c r="A242" s="80" t="s">
        <v>112</v>
      </c>
      <c r="B242" s="112">
        <f>B216+B191+B166+B141+B89+B64+B39+B13</f>
        <v>282996000</v>
      </c>
      <c r="C242" s="112">
        <f t="shared" si="15"/>
        <v>282996000</v>
      </c>
      <c r="D242" s="359"/>
      <c r="E242" s="112">
        <f t="shared" si="15"/>
        <v>139537528</v>
      </c>
      <c r="F242" s="615">
        <f t="shared" si="10"/>
        <v>49.307243918641959</v>
      </c>
      <c r="G242" s="113"/>
    </row>
    <row r="243" spans="1:7" s="114" customFormat="1" ht="13.5" customHeight="1">
      <c r="A243" s="80" t="s">
        <v>113</v>
      </c>
      <c r="B243" s="112">
        <f>B217+B192+B167+B142+B90+B65+B40+B14</f>
        <v>59002890</v>
      </c>
      <c r="C243" s="112">
        <f t="shared" si="15"/>
        <v>61042324</v>
      </c>
      <c r="D243" s="359"/>
      <c r="E243" s="112">
        <f t="shared" si="15"/>
        <v>26149834</v>
      </c>
      <c r="F243" s="615">
        <f t="shared" si="10"/>
        <v>42.838857183746804</v>
      </c>
      <c r="G243" s="113"/>
    </row>
    <row r="244" spans="1:7" s="114" customFormat="1" ht="13.5" customHeight="1">
      <c r="A244" s="80" t="s">
        <v>114</v>
      </c>
      <c r="B244" s="112">
        <f>B218+B193+B168+B143+B91+B66+B41+B15</f>
        <v>69956000</v>
      </c>
      <c r="C244" s="112">
        <f t="shared" si="15"/>
        <v>70387000</v>
      </c>
      <c r="D244" s="359"/>
      <c r="E244" s="112">
        <f t="shared" si="15"/>
        <v>38450000</v>
      </c>
      <c r="F244" s="615">
        <f t="shared" si="10"/>
        <v>54.626564564479239</v>
      </c>
      <c r="G244" s="113"/>
    </row>
    <row r="245" spans="1:7" s="114" customFormat="1" ht="13.5" customHeight="1">
      <c r="A245" s="80" t="s">
        <v>115</v>
      </c>
      <c r="B245" s="112" t="s">
        <v>192</v>
      </c>
      <c r="C245" s="112">
        <f t="shared" si="15"/>
        <v>16</v>
      </c>
      <c r="D245" s="359"/>
      <c r="E245" s="112">
        <f>E219+E194+E169+E144+E118+E92+E67+E42+E16</f>
        <v>45</v>
      </c>
      <c r="F245" s="615">
        <f t="shared" si="10"/>
        <v>281.25</v>
      </c>
      <c r="G245" s="113"/>
    </row>
    <row r="246" spans="1:7" s="114" customFormat="1" ht="13.5" customHeight="1">
      <c r="A246" s="80" t="s">
        <v>116</v>
      </c>
      <c r="B246" s="112" t="s">
        <v>192</v>
      </c>
      <c r="C246" s="112">
        <f t="shared" si="15"/>
        <v>0</v>
      </c>
      <c r="D246" s="359"/>
      <c r="E246" s="112">
        <f t="shared" si="15"/>
        <v>0</v>
      </c>
      <c r="F246" s="615"/>
      <c r="G246" s="113"/>
    </row>
    <row r="247" spans="1:7" s="114" customFormat="1" ht="13.5" customHeight="1">
      <c r="A247" s="95" t="s">
        <v>117</v>
      </c>
      <c r="B247" s="112" t="s">
        <v>192</v>
      </c>
      <c r="C247" s="112">
        <f t="shared" si="15"/>
        <v>0</v>
      </c>
      <c r="D247" s="359"/>
      <c r="E247" s="112">
        <f t="shared" si="15"/>
        <v>0</v>
      </c>
      <c r="F247" s="615"/>
      <c r="G247" s="113"/>
    </row>
    <row r="248" spans="1:7" s="114" customFormat="1" ht="13.5" customHeight="1">
      <c r="A248" s="95" t="s">
        <v>118</v>
      </c>
      <c r="B248" s="112" t="s">
        <v>192</v>
      </c>
      <c r="C248" s="112">
        <f>C222+C197+C172+C147+C95+C70+C45+C19+C121</f>
        <v>611257</v>
      </c>
      <c r="D248" s="112">
        <f t="shared" ref="D248:E248" si="18">D222+D197+D172+D147+D95+D70+D45+D19+D121</f>
        <v>993241</v>
      </c>
      <c r="E248" s="112">
        <f t="shared" si="18"/>
        <v>25981263</v>
      </c>
      <c r="F248" s="615">
        <f t="shared" si="10"/>
        <v>4250.4646981547858</v>
      </c>
      <c r="G248" s="113"/>
    </row>
    <row r="249" spans="1:7" s="114" customFormat="1" ht="13.5" customHeight="1">
      <c r="A249" s="95" t="s">
        <v>119</v>
      </c>
      <c r="B249" s="112" t="s">
        <v>192</v>
      </c>
      <c r="C249" s="112">
        <f t="shared" si="15"/>
        <v>0</v>
      </c>
      <c r="D249" s="359"/>
      <c r="E249" s="112">
        <f t="shared" si="15"/>
        <v>0</v>
      </c>
      <c r="F249" s="615"/>
      <c r="G249" s="113"/>
    </row>
    <row r="250" spans="1:7" s="114" customFormat="1" ht="13.5" customHeight="1">
      <c r="A250" s="80" t="s">
        <v>120</v>
      </c>
      <c r="B250" s="112" t="s">
        <v>192</v>
      </c>
      <c r="C250" s="112">
        <f t="shared" ref="C250:C257" si="19">C224+C199+C174+C149+C97+C72+C47+C21</f>
        <v>67600</v>
      </c>
      <c r="D250" s="359"/>
      <c r="E250" s="112">
        <f t="shared" ref="E250:E257" si="20">E224+E199+E174+E149+E97+E72+E47+E21</f>
        <v>67600</v>
      </c>
      <c r="F250" s="615">
        <f t="shared" si="10"/>
        <v>100</v>
      </c>
      <c r="G250" s="113"/>
    </row>
    <row r="251" spans="1:7" s="114" customFormat="1" ht="13.5" customHeight="1">
      <c r="A251" s="80" t="s">
        <v>121</v>
      </c>
      <c r="B251" s="112" t="s">
        <v>192</v>
      </c>
      <c r="C251" s="112">
        <f t="shared" si="19"/>
        <v>0</v>
      </c>
      <c r="D251" s="359"/>
      <c r="E251" s="112">
        <f t="shared" si="20"/>
        <v>0</v>
      </c>
      <c r="F251" s="615"/>
      <c r="G251" s="113"/>
    </row>
    <row r="252" spans="1:7" s="114" customFormat="1" ht="13.5" customHeight="1">
      <c r="A252" s="80" t="s">
        <v>122</v>
      </c>
      <c r="B252" s="112" t="s">
        <v>192</v>
      </c>
      <c r="C252" s="112">
        <f t="shared" si="19"/>
        <v>0</v>
      </c>
      <c r="D252" s="359"/>
      <c r="E252" s="112">
        <f t="shared" si="20"/>
        <v>0</v>
      </c>
      <c r="F252" s="615"/>
      <c r="G252" s="113"/>
    </row>
    <row r="253" spans="1:7" s="114" customFormat="1" ht="13.5" customHeight="1">
      <c r="A253" s="80" t="s">
        <v>123</v>
      </c>
      <c r="B253" s="112" t="s">
        <v>192</v>
      </c>
      <c r="C253" s="112">
        <f t="shared" si="19"/>
        <v>0</v>
      </c>
      <c r="D253" s="359"/>
      <c r="E253" s="112">
        <f t="shared" si="20"/>
        <v>0</v>
      </c>
      <c r="F253" s="615"/>
      <c r="G253" s="113"/>
    </row>
    <row r="254" spans="1:7" s="114" customFormat="1" ht="13.5" customHeight="1">
      <c r="A254" s="80" t="s">
        <v>124</v>
      </c>
      <c r="B254" s="112" t="s">
        <v>192</v>
      </c>
      <c r="C254" s="112">
        <f>C228+C203+C178+C153+C101+C76+C51+C26</f>
        <v>177984729</v>
      </c>
      <c r="D254" s="359"/>
      <c r="E254" s="112">
        <f>E228+E203+E178+E153+E101+E76+E51+E26</f>
        <v>177984729</v>
      </c>
      <c r="F254" s="615">
        <f t="shared" si="10"/>
        <v>100</v>
      </c>
      <c r="G254" s="113"/>
    </row>
    <row r="255" spans="1:7" s="114" customFormat="1" ht="13.5" customHeight="1">
      <c r="A255" s="80" t="s">
        <v>125</v>
      </c>
      <c r="B255" s="112">
        <f>B229+B204+B179+B154+B102+B77+B52+B27</f>
        <v>2269923422</v>
      </c>
      <c r="C255" s="112">
        <f>C229+C204+C179+C154+C128+C102+C77+C52+C27</f>
        <v>2358925818</v>
      </c>
      <c r="D255" s="112">
        <f t="shared" ref="D255:E255" si="21">D229+D204+D179+D154+D128+D102+D77+D52+D27</f>
        <v>9166987</v>
      </c>
      <c r="E255" s="112">
        <f t="shared" si="21"/>
        <v>1074325394</v>
      </c>
      <c r="F255" s="615">
        <f t="shared" si="10"/>
        <v>45.542991890726761</v>
      </c>
      <c r="G255" s="113"/>
    </row>
    <row r="256" spans="1:7" s="114" customFormat="1" ht="13.5" customHeight="1">
      <c r="A256" s="80" t="s">
        <v>126</v>
      </c>
      <c r="B256" s="112">
        <f>B230+B205+B180+B155+B103+B78+B53+B28</f>
        <v>15490000</v>
      </c>
      <c r="C256" s="112">
        <f>C230+C205+C180+C155+C103+C78+C53+C28</f>
        <v>0</v>
      </c>
      <c r="D256" s="112">
        <f>D230+D205+D180+D155+D103+D78+D53+D28</f>
        <v>0</v>
      </c>
      <c r="E256" s="112">
        <f>E230+E205+E180+E155+E103+E78+E53+E28</f>
        <v>0</v>
      </c>
      <c r="F256" s="615"/>
      <c r="G256" s="113"/>
    </row>
    <row r="257" spans="1:7" s="365" customFormat="1" ht="19.8" customHeight="1">
      <c r="A257" s="360" t="s">
        <v>4</v>
      </c>
      <c r="B257" s="361">
        <f>B231+B206+B181+B156+B104+B79+B54+B29</f>
        <v>3527205608</v>
      </c>
      <c r="C257" s="362">
        <f t="shared" si="19"/>
        <v>3277730624</v>
      </c>
      <c r="D257" s="363"/>
      <c r="E257" s="362">
        <f t="shared" si="20"/>
        <v>1736012274</v>
      </c>
      <c r="F257" s="615">
        <f t="shared" si="10"/>
        <v>52.96384825795861</v>
      </c>
      <c r="G257" s="364"/>
    </row>
    <row r="258" spans="1:7" s="114" customFormat="1" ht="13.5" customHeight="1">
      <c r="A258" s="80" t="s">
        <v>277</v>
      </c>
      <c r="B258" s="116"/>
      <c r="C258" s="366"/>
      <c r="D258" s="359"/>
      <c r="E258" s="366"/>
      <c r="F258" s="615"/>
      <c r="G258" s="113"/>
    </row>
    <row r="259" spans="1:7" s="114" customFormat="1" ht="13.5" customHeight="1">
      <c r="A259" s="117" t="s">
        <v>104</v>
      </c>
      <c r="B259" s="116">
        <v>19006000</v>
      </c>
      <c r="C259" s="507">
        <v>29124323</v>
      </c>
      <c r="D259" s="359"/>
      <c r="E259" s="507">
        <v>16160323</v>
      </c>
      <c r="F259" s="615">
        <f t="shared" si="10"/>
        <v>55.487377337492106</v>
      </c>
      <c r="G259" s="113"/>
    </row>
    <row r="260" spans="1:7" s="114" customFormat="1" ht="13.5" customHeight="1">
      <c r="A260" s="82" t="s">
        <v>105</v>
      </c>
      <c r="B260" s="116"/>
      <c r="C260" s="498"/>
      <c r="D260" s="359"/>
      <c r="E260" s="507"/>
      <c r="F260" s="615"/>
      <c r="G260" s="113"/>
    </row>
    <row r="261" spans="1:7" s="114" customFormat="1" ht="13.5" customHeight="1">
      <c r="A261" s="82" t="s">
        <v>106</v>
      </c>
      <c r="B261" s="116"/>
      <c r="C261" s="498"/>
      <c r="D261" s="359"/>
      <c r="E261" s="507"/>
      <c r="F261" s="615"/>
      <c r="G261" s="113"/>
    </row>
    <row r="262" spans="1:7" s="114" customFormat="1" ht="13.5" customHeight="1">
      <c r="A262" s="82" t="s">
        <v>107</v>
      </c>
      <c r="B262" s="116"/>
      <c r="C262" s="498"/>
      <c r="D262" s="359"/>
      <c r="E262" s="507"/>
      <c r="F262" s="615"/>
      <c r="G262" s="113"/>
    </row>
    <row r="263" spans="1:7" s="114" customFormat="1" ht="13.5" customHeight="1">
      <c r="A263" s="82" t="s">
        <v>108</v>
      </c>
      <c r="B263" s="116"/>
      <c r="C263" s="498"/>
      <c r="D263" s="359"/>
      <c r="E263" s="507"/>
      <c r="F263" s="615"/>
      <c r="G263" s="113"/>
    </row>
    <row r="264" spans="1:7" s="114" customFormat="1" ht="13.5" customHeight="1">
      <c r="A264" s="82" t="s">
        <v>109</v>
      </c>
      <c r="B264" s="116"/>
      <c r="C264" s="498"/>
      <c r="D264" s="359"/>
      <c r="E264" s="507"/>
      <c r="F264" s="615"/>
      <c r="G264" s="113"/>
    </row>
    <row r="265" spans="1:7" s="114" customFormat="1" ht="13.5" customHeight="1">
      <c r="A265" s="82" t="s">
        <v>110</v>
      </c>
      <c r="B265" s="116">
        <v>1200000</v>
      </c>
      <c r="C265" s="507">
        <v>1200000</v>
      </c>
      <c r="D265" s="359"/>
      <c r="E265" s="507">
        <v>710</v>
      </c>
      <c r="F265" s="615">
        <f t="shared" ref="F265:F321" si="22">SUM(E265/C265*100)</f>
        <v>5.9166666666666666E-2</v>
      </c>
      <c r="G265" s="113"/>
    </row>
    <row r="266" spans="1:7" s="114" customFormat="1" ht="13.5" customHeight="1">
      <c r="A266" s="82" t="s">
        <v>111</v>
      </c>
      <c r="B266" s="116"/>
      <c r="C266" s="507"/>
      <c r="D266" s="359"/>
      <c r="E266" s="507"/>
      <c r="F266" s="615"/>
      <c r="G266" s="113"/>
    </row>
    <row r="267" spans="1:7" s="114" customFormat="1" ht="13.5" customHeight="1">
      <c r="A267" s="82" t="s">
        <v>112</v>
      </c>
      <c r="B267" s="116"/>
      <c r="C267" s="507"/>
      <c r="D267" s="359"/>
      <c r="E267" s="507"/>
      <c r="F267" s="615"/>
      <c r="G267" s="113"/>
    </row>
    <row r="268" spans="1:7" s="114" customFormat="1" ht="13.5" customHeight="1">
      <c r="A268" s="82" t="s">
        <v>113</v>
      </c>
      <c r="B268" s="116">
        <v>350000</v>
      </c>
      <c r="C268" s="507">
        <v>350000</v>
      </c>
      <c r="D268" s="359"/>
      <c r="E268" s="507">
        <v>748538</v>
      </c>
      <c r="F268" s="615">
        <f t="shared" si="22"/>
        <v>213.86799999999999</v>
      </c>
      <c r="G268" s="113"/>
    </row>
    <row r="269" spans="1:7" s="114" customFormat="1" ht="13.5" customHeight="1">
      <c r="A269" s="82" t="s">
        <v>114</v>
      </c>
      <c r="B269" s="116"/>
      <c r="C269" s="507"/>
      <c r="D269" s="359"/>
      <c r="E269" s="507"/>
      <c r="F269" s="615"/>
      <c r="G269" s="113"/>
    </row>
    <row r="270" spans="1:7" s="114" customFormat="1" ht="13.5" customHeight="1">
      <c r="A270" s="82" t="s">
        <v>115</v>
      </c>
      <c r="B270" s="116"/>
      <c r="C270" s="507"/>
      <c r="D270" s="359"/>
      <c r="E270" s="507"/>
      <c r="F270" s="615"/>
      <c r="G270" s="113"/>
    </row>
    <row r="271" spans="1:7" s="114" customFormat="1" ht="13.5" customHeight="1">
      <c r="A271" s="82" t="s">
        <v>116</v>
      </c>
      <c r="B271" s="116"/>
      <c r="C271" s="507"/>
      <c r="D271" s="359"/>
      <c r="E271" s="507"/>
      <c r="F271" s="615"/>
      <c r="G271" s="113"/>
    </row>
    <row r="272" spans="1:7" s="114" customFormat="1" ht="13.5" customHeight="1">
      <c r="A272" s="118" t="s">
        <v>117</v>
      </c>
      <c r="B272" s="116"/>
      <c r="C272" s="507"/>
      <c r="D272" s="359"/>
      <c r="E272" s="507"/>
      <c r="F272" s="615"/>
      <c r="G272" s="113"/>
    </row>
    <row r="273" spans="1:7" s="114" customFormat="1" ht="13.5" customHeight="1">
      <c r="A273" s="118" t="s">
        <v>118</v>
      </c>
      <c r="B273" s="116">
        <v>1300000</v>
      </c>
      <c r="C273" s="507">
        <v>1300000</v>
      </c>
      <c r="D273" s="359"/>
      <c r="E273" s="507">
        <v>445550</v>
      </c>
      <c r="F273" s="615">
        <f t="shared" si="22"/>
        <v>34.273076923076921</v>
      </c>
      <c r="G273" s="113"/>
    </row>
    <row r="274" spans="1:7" s="114" customFormat="1" ht="13.5" customHeight="1">
      <c r="A274" s="118" t="s">
        <v>119</v>
      </c>
      <c r="B274" s="116"/>
      <c r="C274" s="498"/>
      <c r="D274" s="359"/>
      <c r="E274" s="507">
        <v>2362205</v>
      </c>
      <c r="F274" s="615"/>
      <c r="G274" s="113"/>
    </row>
    <row r="275" spans="1:7" s="114" customFormat="1" ht="13.5" customHeight="1">
      <c r="A275" s="82" t="s">
        <v>120</v>
      </c>
      <c r="B275" s="116"/>
      <c r="C275" s="498"/>
      <c r="D275" s="359"/>
      <c r="E275" s="498"/>
      <c r="F275" s="615"/>
      <c r="G275" s="113"/>
    </row>
    <row r="276" spans="1:7" s="114" customFormat="1" ht="13.5" customHeight="1">
      <c r="A276" s="82" t="s">
        <v>121</v>
      </c>
      <c r="B276" s="116"/>
      <c r="C276" s="498"/>
      <c r="D276" s="359"/>
      <c r="E276" s="498"/>
      <c r="F276" s="615"/>
      <c r="G276" s="113"/>
    </row>
    <row r="277" spans="1:7" s="114" customFormat="1" ht="13.5" customHeight="1">
      <c r="A277" s="82" t="s">
        <v>122</v>
      </c>
      <c r="B277" s="116"/>
      <c r="C277" s="498"/>
      <c r="D277" s="359"/>
      <c r="E277" s="498"/>
      <c r="F277" s="615"/>
      <c r="G277" s="113"/>
    </row>
    <row r="278" spans="1:7" s="114" customFormat="1" ht="13.5" customHeight="1">
      <c r="A278" s="82" t="s">
        <v>123</v>
      </c>
      <c r="B278" s="116"/>
      <c r="C278" s="498"/>
      <c r="D278" s="359"/>
      <c r="E278" s="498"/>
      <c r="F278" s="615"/>
      <c r="G278" s="113"/>
    </row>
    <row r="279" spans="1:7" s="114" customFormat="1" ht="13.5" customHeight="1">
      <c r="A279" s="82" t="s">
        <v>124</v>
      </c>
      <c r="B279" s="116"/>
      <c r="C279" s="507">
        <v>5007269</v>
      </c>
      <c r="D279" s="359"/>
      <c r="E279" s="507">
        <v>5007269</v>
      </c>
      <c r="F279" s="615">
        <f t="shared" si="22"/>
        <v>100</v>
      </c>
      <c r="G279" s="113"/>
    </row>
    <row r="280" spans="1:7" s="114" customFormat="1" ht="13.5" customHeight="1">
      <c r="A280" s="82" t="s">
        <v>125</v>
      </c>
      <c r="B280" s="116">
        <v>423021630</v>
      </c>
      <c r="C280" s="507">
        <v>423021630</v>
      </c>
      <c r="D280" s="359"/>
      <c r="E280" s="507">
        <v>210367800</v>
      </c>
      <c r="F280" s="615">
        <f t="shared" si="22"/>
        <v>49.729797504680789</v>
      </c>
      <c r="G280" s="113"/>
    </row>
    <row r="281" spans="1:7" s="114" customFormat="1" ht="13.5" customHeight="1">
      <c r="A281" s="82" t="s">
        <v>126</v>
      </c>
      <c r="B281" s="116"/>
      <c r="C281" s="498"/>
      <c r="D281" s="359"/>
      <c r="E281" s="498"/>
      <c r="F281" s="615"/>
      <c r="G281" s="113"/>
    </row>
    <row r="282" spans="1:7" s="114" customFormat="1" ht="13.5" customHeight="1">
      <c r="A282" s="95" t="s">
        <v>4</v>
      </c>
      <c r="B282" s="115">
        <f>SUM(B259:B281)</f>
        <v>444877630</v>
      </c>
      <c r="C282" s="115">
        <f>SUM(C259:C281)</f>
        <v>460003222</v>
      </c>
      <c r="D282" s="115">
        <f t="shared" ref="D282:E282" si="23">SUM(D259:D281)</f>
        <v>0</v>
      </c>
      <c r="E282" s="115">
        <f t="shared" si="23"/>
        <v>235092395</v>
      </c>
      <c r="F282" s="615">
        <f t="shared" si="22"/>
        <v>51.106684422310408</v>
      </c>
      <c r="G282" s="113"/>
    </row>
    <row r="283" spans="1:7" s="114" customFormat="1" ht="13.5" customHeight="1">
      <c r="A283" s="80" t="s">
        <v>278</v>
      </c>
      <c r="B283" s="116"/>
      <c r="C283" s="366"/>
      <c r="D283" s="359"/>
      <c r="E283" s="366"/>
      <c r="F283" s="615"/>
      <c r="G283" s="113"/>
    </row>
    <row r="284" spans="1:7" s="114" customFormat="1" ht="13.5" customHeight="1">
      <c r="A284" s="117" t="s">
        <v>104</v>
      </c>
      <c r="B284" s="116">
        <v>1980231816</v>
      </c>
      <c r="C284" s="507">
        <v>2080440481</v>
      </c>
      <c r="D284" s="594"/>
      <c r="E284" s="507">
        <v>1120828929</v>
      </c>
      <c r="F284" s="615">
        <f t="shared" si="22"/>
        <v>53.874597194016047</v>
      </c>
      <c r="G284" s="113"/>
    </row>
    <row r="285" spans="1:7" s="114" customFormat="1" ht="13.5" customHeight="1">
      <c r="A285" s="82" t="s">
        <v>105</v>
      </c>
      <c r="B285" s="116"/>
      <c r="C285" s="507"/>
      <c r="D285" s="594"/>
      <c r="E285" s="507"/>
      <c r="F285" s="615"/>
      <c r="G285" s="113"/>
    </row>
    <row r="286" spans="1:7" s="114" customFormat="1" ht="13.5" customHeight="1">
      <c r="A286" s="82" t="s">
        <v>106</v>
      </c>
      <c r="B286" s="116"/>
      <c r="C286" s="507"/>
      <c r="D286" s="594"/>
      <c r="E286" s="507"/>
      <c r="F286" s="615"/>
      <c r="G286" s="113"/>
    </row>
    <row r="287" spans="1:7" s="114" customFormat="1" ht="13.5" customHeight="1">
      <c r="A287" s="82" t="s">
        <v>107</v>
      </c>
      <c r="B287" s="116">
        <v>1710000000</v>
      </c>
      <c r="C287" s="507">
        <v>1710893980</v>
      </c>
      <c r="D287" s="594"/>
      <c r="E287" s="507">
        <v>767987087</v>
      </c>
      <c r="F287" s="615">
        <f t="shared" si="22"/>
        <v>44.888058288684846</v>
      </c>
      <c r="G287" s="113"/>
    </row>
    <row r="288" spans="1:7" s="114" customFormat="1" ht="13.5" customHeight="1">
      <c r="A288" s="82" t="s">
        <v>108</v>
      </c>
      <c r="B288" s="116"/>
      <c r="C288" s="507"/>
      <c r="D288" s="594"/>
      <c r="E288" s="507">
        <v>85712</v>
      </c>
      <c r="F288" s="615"/>
      <c r="G288" s="113"/>
    </row>
    <row r="289" spans="1:7" s="114" customFormat="1" ht="13.5" customHeight="1">
      <c r="A289" s="82" t="s">
        <v>109</v>
      </c>
      <c r="B289" s="116">
        <v>171630000</v>
      </c>
      <c r="C289" s="507">
        <v>154512000</v>
      </c>
      <c r="D289" s="594"/>
      <c r="E289" s="507">
        <v>72498490</v>
      </c>
      <c r="F289" s="615">
        <f t="shared" si="22"/>
        <v>46.920944651548105</v>
      </c>
      <c r="G289" s="113"/>
    </row>
    <row r="290" spans="1:7" s="114" customFormat="1" ht="13.5" customHeight="1">
      <c r="A290" s="82" t="s">
        <v>110</v>
      </c>
      <c r="B290" s="116"/>
      <c r="C290" s="507">
        <v>13628001</v>
      </c>
      <c r="D290" s="594"/>
      <c r="E290" s="507">
        <v>538215</v>
      </c>
      <c r="F290" s="615">
        <f t="shared" si="22"/>
        <v>3.9493319673222804</v>
      </c>
      <c r="G290" s="113"/>
    </row>
    <row r="291" spans="1:7" s="114" customFormat="1" ht="13.5" customHeight="1">
      <c r="A291" s="82" t="s">
        <v>111</v>
      </c>
      <c r="B291" s="116">
        <v>20800000</v>
      </c>
      <c r="C291" s="507">
        <v>20800000</v>
      </c>
      <c r="D291" s="594"/>
      <c r="E291" s="507"/>
      <c r="F291" s="615">
        <f t="shared" si="22"/>
        <v>0</v>
      </c>
      <c r="G291" s="113"/>
    </row>
    <row r="292" spans="1:7" s="114" customFormat="1" ht="13.5" customHeight="1">
      <c r="A292" s="82" t="s">
        <v>112</v>
      </c>
      <c r="B292" s="116"/>
      <c r="C292" s="507"/>
      <c r="D292" s="594"/>
      <c r="E292" s="507"/>
      <c r="F292" s="615"/>
      <c r="G292" s="113"/>
    </row>
    <row r="293" spans="1:7" s="114" customFormat="1" ht="13.5" customHeight="1">
      <c r="A293" s="82" t="s">
        <v>113</v>
      </c>
      <c r="B293" s="116"/>
      <c r="C293" s="507">
        <v>20998688</v>
      </c>
      <c r="D293" s="594"/>
      <c r="E293" s="507">
        <v>13981116</v>
      </c>
      <c r="F293" s="615">
        <f t="shared" si="22"/>
        <v>66.580902578294427</v>
      </c>
      <c r="G293" s="113"/>
    </row>
    <row r="294" spans="1:7" s="114" customFormat="1" ht="13.5" customHeight="1">
      <c r="A294" s="82" t="s">
        <v>114</v>
      </c>
      <c r="B294" s="116"/>
      <c r="C294" s="507"/>
      <c r="D294" s="594"/>
      <c r="E294" s="507">
        <v>12238000</v>
      </c>
      <c r="F294" s="615"/>
      <c r="G294" s="113"/>
    </row>
    <row r="295" spans="1:7" s="114" customFormat="1" ht="13.5" customHeight="1">
      <c r="A295" s="82" t="s">
        <v>279</v>
      </c>
      <c r="B295" s="116">
        <v>12430000</v>
      </c>
      <c r="C295" s="507">
        <v>12430000</v>
      </c>
      <c r="D295" s="594"/>
      <c r="E295" s="507"/>
      <c r="F295" s="615">
        <f t="shared" si="22"/>
        <v>0</v>
      </c>
      <c r="G295" s="113"/>
    </row>
    <row r="296" spans="1:7" s="114" customFormat="1" ht="13.5" customHeight="1">
      <c r="A296" s="82" t="s">
        <v>116</v>
      </c>
      <c r="B296" s="116"/>
      <c r="C296" s="507">
        <v>12000000</v>
      </c>
      <c r="D296" s="594"/>
      <c r="E296" s="507">
        <v>6605529</v>
      </c>
      <c r="F296" s="615">
        <f t="shared" si="22"/>
        <v>55.046075000000002</v>
      </c>
      <c r="G296" s="113"/>
    </row>
    <row r="297" spans="1:7" s="114" customFormat="1" ht="13.5" customHeight="1">
      <c r="A297" s="118" t="s">
        <v>117</v>
      </c>
      <c r="B297" s="116"/>
      <c r="C297" s="507"/>
      <c r="D297" s="594"/>
      <c r="E297" s="507"/>
      <c r="F297" s="615"/>
      <c r="G297" s="113"/>
    </row>
    <row r="298" spans="1:7" s="114" customFormat="1" ht="13.5" customHeight="1">
      <c r="A298" s="118" t="s">
        <v>118</v>
      </c>
      <c r="B298" s="116">
        <v>4000000</v>
      </c>
      <c r="C298" s="507"/>
      <c r="D298" s="594"/>
      <c r="E298" s="507">
        <v>2065564</v>
      </c>
      <c r="F298" s="615"/>
      <c r="G298" s="113"/>
    </row>
    <row r="299" spans="1:7" s="114" customFormat="1" ht="13.5" customHeight="1">
      <c r="A299" s="118" t="s">
        <v>119</v>
      </c>
      <c r="B299" s="116">
        <v>116000000</v>
      </c>
      <c r="C299" s="507">
        <v>116000000</v>
      </c>
      <c r="D299" s="594"/>
      <c r="E299" s="507">
        <v>29249380</v>
      </c>
      <c r="F299" s="615">
        <f t="shared" si="22"/>
        <v>25.214982758620692</v>
      </c>
      <c r="G299" s="113"/>
    </row>
    <row r="300" spans="1:7" s="114" customFormat="1" ht="13.5" customHeight="1">
      <c r="A300" s="82" t="s">
        <v>120</v>
      </c>
      <c r="B300" s="116"/>
      <c r="C300" s="507"/>
      <c r="D300" s="594"/>
      <c r="E300" s="507">
        <v>311000</v>
      </c>
      <c r="F300" s="615"/>
      <c r="G300" s="113"/>
    </row>
    <row r="301" spans="1:7" s="114" customFormat="1" ht="13.5" customHeight="1">
      <c r="A301" s="82" t="s">
        <v>121</v>
      </c>
      <c r="B301" s="116"/>
      <c r="C301" s="507">
        <v>28784238</v>
      </c>
      <c r="D301" s="594"/>
      <c r="E301" s="507">
        <v>2500000</v>
      </c>
      <c r="F301" s="615">
        <f t="shared" si="22"/>
        <v>8.6853089527678318</v>
      </c>
      <c r="G301" s="113"/>
    </row>
    <row r="302" spans="1:7" s="114" customFormat="1" ht="13.5" customHeight="1">
      <c r="A302" s="82" t="s">
        <v>122</v>
      </c>
      <c r="B302" s="116"/>
      <c r="C302" s="507"/>
      <c r="D302" s="594"/>
      <c r="E302" s="507"/>
      <c r="F302" s="615"/>
      <c r="G302" s="113"/>
    </row>
    <row r="303" spans="1:7" s="114" customFormat="1" ht="13.5" customHeight="1">
      <c r="A303" s="82" t="s">
        <v>221</v>
      </c>
      <c r="B303" s="116"/>
      <c r="C303" s="507"/>
      <c r="D303" s="594"/>
      <c r="E303" s="507"/>
      <c r="F303" s="615"/>
      <c r="G303" s="113"/>
    </row>
    <row r="304" spans="1:7" s="114" customFormat="1" ht="13.5" customHeight="1">
      <c r="A304" s="82" t="s">
        <v>123</v>
      </c>
      <c r="B304" s="116">
        <v>5000000</v>
      </c>
      <c r="C304" s="507">
        <v>5000000</v>
      </c>
      <c r="D304" s="594"/>
      <c r="E304" s="507">
        <v>3686732</v>
      </c>
      <c r="F304" s="615">
        <f t="shared" si="22"/>
        <v>73.734639999999999</v>
      </c>
      <c r="G304" s="113"/>
    </row>
    <row r="305" spans="1:7" s="114" customFormat="1" ht="13.5" customHeight="1">
      <c r="A305" s="82" t="s">
        <v>124</v>
      </c>
      <c r="B305" s="116"/>
      <c r="C305" s="507">
        <v>138176605</v>
      </c>
      <c r="D305" s="594"/>
      <c r="E305" s="507">
        <v>138176605</v>
      </c>
      <c r="F305" s="615">
        <f t="shared" si="22"/>
        <v>100</v>
      </c>
      <c r="G305" s="113"/>
    </row>
    <row r="306" spans="1:7" s="114" customFormat="1" ht="13.5" customHeight="1">
      <c r="A306" s="82" t="s">
        <v>125</v>
      </c>
      <c r="B306" s="116"/>
      <c r="C306" s="507">
        <v>0</v>
      </c>
      <c r="D306" s="594"/>
      <c r="E306" s="507"/>
      <c r="F306" s="615"/>
      <c r="G306" s="113"/>
    </row>
    <row r="307" spans="1:7" s="114" customFormat="1" ht="13.5" customHeight="1">
      <c r="A307" s="82" t="s">
        <v>126</v>
      </c>
      <c r="B307" s="116">
        <v>1742717433</v>
      </c>
      <c r="C307" s="507">
        <v>1882005775</v>
      </c>
      <c r="D307" s="594"/>
      <c r="E307" s="507">
        <v>2051652386</v>
      </c>
      <c r="F307" s="615">
        <f t="shared" si="22"/>
        <v>109.01413870528638</v>
      </c>
      <c r="G307" s="113"/>
    </row>
    <row r="308" spans="1:7" s="114" customFormat="1" ht="13.5" customHeight="1">
      <c r="A308" s="118" t="s">
        <v>4</v>
      </c>
      <c r="B308" s="115">
        <f>SUM(B284:B307)</f>
        <v>5762809249</v>
      </c>
      <c r="C308" s="115">
        <f t="shared" ref="C308:E308" si="24">SUM(C284:C307)</f>
        <v>6195669768</v>
      </c>
      <c r="D308" s="115">
        <f t="shared" si="24"/>
        <v>0</v>
      </c>
      <c r="E308" s="115">
        <f t="shared" si="24"/>
        <v>4222404745</v>
      </c>
      <c r="F308" s="615">
        <f t="shared" si="22"/>
        <v>68.150900598483929</v>
      </c>
      <c r="G308" s="113"/>
    </row>
    <row r="309" spans="1:7" s="114" customFormat="1" ht="13.5" customHeight="1">
      <c r="A309" s="86"/>
      <c r="B309" s="116"/>
      <c r="C309" s="366"/>
      <c r="D309" s="359"/>
      <c r="E309" s="366"/>
      <c r="F309" s="615"/>
      <c r="G309" s="113"/>
    </row>
    <row r="310" spans="1:7" s="114" customFormat="1" ht="13.5" customHeight="1">
      <c r="A310" s="80" t="s">
        <v>280</v>
      </c>
      <c r="B310" s="116"/>
      <c r="C310" s="366"/>
      <c r="D310" s="359"/>
      <c r="E310" s="366"/>
      <c r="F310" s="615"/>
      <c r="G310" s="113"/>
    </row>
    <row r="311" spans="1:7" s="114" customFormat="1" ht="13.5" customHeight="1">
      <c r="A311" s="117" t="s">
        <v>104</v>
      </c>
      <c r="B311" s="116"/>
      <c r="C311" s="507"/>
      <c r="D311" s="507"/>
      <c r="E311" s="366"/>
      <c r="F311" s="615"/>
      <c r="G311" s="113"/>
    </row>
    <row r="312" spans="1:7" s="114" customFormat="1" ht="13.5" customHeight="1">
      <c r="A312" s="82" t="s">
        <v>105</v>
      </c>
      <c r="B312" s="116"/>
      <c r="C312" s="507"/>
      <c r="D312" s="507"/>
      <c r="E312" s="366"/>
      <c r="F312" s="615"/>
      <c r="G312" s="113"/>
    </row>
    <row r="313" spans="1:7" s="114" customFormat="1" ht="13.5" customHeight="1">
      <c r="A313" s="82" t="s">
        <v>106</v>
      </c>
      <c r="B313" s="116">
        <v>26500000</v>
      </c>
      <c r="C313" s="507">
        <v>26500000</v>
      </c>
      <c r="D313" s="507">
        <v>0</v>
      </c>
      <c r="E313" s="283">
        <v>0</v>
      </c>
      <c r="F313" s="615">
        <f t="shared" si="22"/>
        <v>0</v>
      </c>
      <c r="G313" s="113"/>
    </row>
    <row r="314" spans="1:7" s="114" customFormat="1" ht="13.5" customHeight="1">
      <c r="A314" s="82" t="s">
        <v>107</v>
      </c>
      <c r="B314" s="116"/>
      <c r="C314" s="507"/>
      <c r="D314" s="507"/>
      <c r="E314" s="366"/>
      <c r="F314" s="615"/>
      <c r="G314" s="113"/>
    </row>
    <row r="315" spans="1:7" s="114" customFormat="1" ht="13.5" customHeight="1">
      <c r="A315" s="82" t="s">
        <v>108</v>
      </c>
      <c r="B315" s="116"/>
      <c r="C315" s="507"/>
      <c r="D315" s="507"/>
      <c r="E315" s="366"/>
      <c r="F315" s="615"/>
      <c r="G315" s="113"/>
    </row>
    <row r="316" spans="1:7" s="114" customFormat="1" ht="13.5" customHeight="1">
      <c r="A316" s="82" t="s">
        <v>109</v>
      </c>
      <c r="B316" s="116">
        <v>21713000</v>
      </c>
      <c r="C316" s="507">
        <v>21713000</v>
      </c>
      <c r="D316" s="507">
        <v>9047405</v>
      </c>
      <c r="E316" s="283">
        <v>9047405</v>
      </c>
      <c r="F316" s="615">
        <f t="shared" si="22"/>
        <v>41.668148114033066</v>
      </c>
      <c r="G316" s="113"/>
    </row>
    <row r="317" spans="1:7" s="114" customFormat="1" ht="13.5" customHeight="1">
      <c r="A317" s="82" t="s">
        <v>110</v>
      </c>
      <c r="B317" s="116"/>
      <c r="C317" s="507"/>
      <c r="D317" s="507"/>
      <c r="E317" s="283"/>
      <c r="F317" s="615"/>
      <c r="G317" s="113"/>
    </row>
    <row r="318" spans="1:7" s="114" customFormat="1" ht="13.5" customHeight="1">
      <c r="A318" s="82" t="s">
        <v>111</v>
      </c>
      <c r="B318" s="116"/>
      <c r="C318" s="507"/>
      <c r="D318" s="507"/>
      <c r="E318" s="283"/>
      <c r="F318" s="615"/>
      <c r="G318" s="113"/>
    </row>
    <row r="319" spans="1:7" s="114" customFormat="1" ht="13.5" customHeight="1">
      <c r="A319" s="82" t="s">
        <v>112</v>
      </c>
      <c r="B319" s="116"/>
      <c r="C319" s="507"/>
      <c r="D319" s="507"/>
      <c r="E319" s="283"/>
      <c r="F319" s="615"/>
      <c r="G319" s="113"/>
    </row>
    <row r="320" spans="1:7" s="114" customFormat="1" ht="13.5" customHeight="1">
      <c r="A320" s="82" t="s">
        <v>113</v>
      </c>
      <c r="B320" s="116">
        <v>5863000</v>
      </c>
      <c r="C320" s="507">
        <v>5863000</v>
      </c>
      <c r="D320" s="507">
        <v>2442800</v>
      </c>
      <c r="E320" s="283">
        <v>2442800</v>
      </c>
      <c r="F320" s="615">
        <f t="shared" si="22"/>
        <v>41.664676786628007</v>
      </c>
      <c r="G320" s="113"/>
    </row>
    <row r="321" spans="1:7" s="114" customFormat="1" ht="13.5" customHeight="1">
      <c r="A321" s="82" t="s">
        <v>114</v>
      </c>
      <c r="B321" s="116">
        <v>12270000</v>
      </c>
      <c r="C321" s="507">
        <v>12270000</v>
      </c>
      <c r="D321" s="507">
        <v>0</v>
      </c>
      <c r="E321" s="283">
        <v>0</v>
      </c>
      <c r="F321" s="615">
        <f t="shared" si="22"/>
        <v>0</v>
      </c>
      <c r="G321" s="113"/>
    </row>
    <row r="322" spans="1:7" s="114" customFormat="1" ht="13.5" customHeight="1">
      <c r="A322" s="82" t="s">
        <v>115</v>
      </c>
      <c r="B322" s="116"/>
      <c r="C322" s="507">
        <v>0</v>
      </c>
      <c r="D322" s="507">
        <v>8</v>
      </c>
      <c r="E322" s="283">
        <v>8</v>
      </c>
      <c r="F322" s="615"/>
      <c r="G322" s="113"/>
    </row>
    <row r="323" spans="1:7" s="114" customFormat="1" ht="13.5" customHeight="1">
      <c r="A323" s="82" t="s">
        <v>116</v>
      </c>
      <c r="B323" s="116"/>
      <c r="C323" s="507"/>
      <c r="D323" s="507"/>
      <c r="E323" s="283"/>
      <c r="F323" s="615"/>
      <c r="G323" s="113"/>
    </row>
    <row r="324" spans="1:7" s="114" customFormat="1" ht="13.5" customHeight="1">
      <c r="A324" s="118" t="s">
        <v>117</v>
      </c>
      <c r="B324" s="116"/>
      <c r="C324" s="507"/>
      <c r="D324" s="507"/>
      <c r="E324" s="283"/>
      <c r="F324" s="615"/>
      <c r="G324" s="113"/>
    </row>
    <row r="325" spans="1:7" s="114" customFormat="1" ht="13.5" customHeight="1">
      <c r="A325" s="118" t="s">
        <v>118</v>
      </c>
      <c r="B325" s="116"/>
      <c r="C325" s="507">
        <v>0</v>
      </c>
      <c r="D325" s="507">
        <v>1521</v>
      </c>
      <c r="E325" s="283">
        <v>1521</v>
      </c>
      <c r="F325" s="615"/>
      <c r="G325" s="113"/>
    </row>
    <row r="326" spans="1:7" s="114" customFormat="1" ht="13.5" customHeight="1">
      <c r="A326" s="118" t="s">
        <v>119</v>
      </c>
      <c r="B326" s="116"/>
      <c r="C326" s="507"/>
      <c r="D326" s="507"/>
      <c r="E326" s="283"/>
      <c r="F326" s="615"/>
      <c r="G326" s="113"/>
    </row>
    <row r="327" spans="1:7" s="114" customFormat="1" ht="13.5" customHeight="1">
      <c r="A327" s="82" t="s">
        <v>120</v>
      </c>
      <c r="B327" s="116"/>
      <c r="C327" s="507"/>
      <c r="D327" s="507"/>
      <c r="E327" s="283"/>
      <c r="F327" s="615"/>
      <c r="G327" s="113"/>
    </row>
    <row r="328" spans="1:7" s="114" customFormat="1" ht="13.5" customHeight="1">
      <c r="A328" s="82" t="s">
        <v>121</v>
      </c>
      <c r="B328" s="116"/>
      <c r="C328" s="507"/>
      <c r="D328" s="507"/>
      <c r="E328" s="283"/>
      <c r="F328" s="615"/>
      <c r="G328" s="113"/>
    </row>
    <row r="329" spans="1:7" s="114" customFormat="1" ht="13.5" customHeight="1">
      <c r="A329" s="82" t="s">
        <v>122</v>
      </c>
      <c r="B329" s="116"/>
      <c r="C329" s="507"/>
      <c r="D329" s="507"/>
      <c r="E329" s="283"/>
      <c r="F329" s="615"/>
      <c r="G329" s="113"/>
    </row>
    <row r="330" spans="1:7" s="114" customFormat="1" ht="13.5" customHeight="1">
      <c r="A330" s="82" t="s">
        <v>123</v>
      </c>
      <c r="B330" s="116"/>
      <c r="C330" s="507"/>
      <c r="D330" s="507"/>
      <c r="E330" s="283"/>
      <c r="F330" s="615"/>
      <c r="G330" s="113"/>
    </row>
    <row r="331" spans="1:7" s="114" customFormat="1" ht="13.5" customHeight="1">
      <c r="A331" s="82" t="s">
        <v>124</v>
      </c>
      <c r="B331" s="116"/>
      <c r="C331" s="507">
        <v>24829788</v>
      </c>
      <c r="D331" s="507">
        <v>24829788</v>
      </c>
      <c r="E331" s="283">
        <v>24829788</v>
      </c>
      <c r="F331" s="615">
        <f t="shared" ref="F331:F363" si="25">SUM(E331/C331*100)</f>
        <v>100</v>
      </c>
      <c r="G331" s="113"/>
    </row>
    <row r="332" spans="1:7" s="114" customFormat="1" ht="13.5" customHeight="1">
      <c r="A332" s="82" t="s">
        <v>125</v>
      </c>
      <c r="B332" s="116"/>
      <c r="C332" s="507"/>
      <c r="D332" s="507"/>
      <c r="E332" s="366"/>
      <c r="F332" s="615"/>
      <c r="G332" s="113"/>
    </row>
    <row r="333" spans="1:7" s="114" customFormat="1" ht="13.5" customHeight="1">
      <c r="A333" s="82" t="s">
        <v>126</v>
      </c>
      <c r="B333" s="116"/>
      <c r="C333" s="507"/>
      <c r="D333" s="507"/>
      <c r="E333" s="366"/>
      <c r="F333" s="615"/>
      <c r="G333" s="113"/>
    </row>
    <row r="334" spans="1:7" s="114" customFormat="1" ht="13.5" customHeight="1">
      <c r="A334" s="80" t="s">
        <v>4</v>
      </c>
      <c r="B334" s="115">
        <f>SUM(B311:B333)</f>
        <v>66346000</v>
      </c>
      <c r="C334" s="115">
        <f t="shared" ref="C334:E334" si="26">SUM(C311:C333)</f>
        <v>91175788</v>
      </c>
      <c r="D334" s="115">
        <f t="shared" si="26"/>
        <v>36321522</v>
      </c>
      <c r="E334" s="115">
        <f t="shared" si="26"/>
        <v>36321522</v>
      </c>
      <c r="F334" s="615">
        <f t="shared" si="25"/>
        <v>39.836806236322303</v>
      </c>
      <c r="G334" s="113"/>
    </row>
    <row r="335" spans="1:7" s="114" customFormat="1" ht="13.5" customHeight="1">
      <c r="A335" s="86"/>
      <c r="B335" s="116"/>
      <c r="C335" s="366"/>
      <c r="D335" s="359"/>
      <c r="E335" s="366"/>
      <c r="F335" s="615"/>
      <c r="G335" s="113"/>
    </row>
    <row r="336" spans="1:7" s="114" customFormat="1" ht="13.5" customHeight="1">
      <c r="A336" s="86"/>
      <c r="B336" s="116"/>
      <c r="C336" s="366"/>
      <c r="D336" s="359"/>
      <c r="E336" s="366"/>
      <c r="F336" s="615"/>
      <c r="G336" s="113"/>
    </row>
    <row r="337" spans="1:7" s="114" customFormat="1" ht="13.5" customHeight="1">
      <c r="A337" s="95" t="s">
        <v>193</v>
      </c>
      <c r="B337" s="119"/>
      <c r="C337" s="366"/>
      <c r="D337" s="359"/>
      <c r="E337" s="366"/>
      <c r="F337" s="615"/>
      <c r="G337" s="113"/>
    </row>
    <row r="338" spans="1:7" s="114" customFormat="1" ht="13.5" customHeight="1">
      <c r="A338" s="111" t="s">
        <v>104</v>
      </c>
      <c r="B338" s="115">
        <f>B311+B284+B259+B234</f>
        <v>2701523416</v>
      </c>
      <c r="C338" s="115">
        <f t="shared" ref="C338:E353" si="27">C311+C284+C259+C234</f>
        <v>2956818100</v>
      </c>
      <c r="D338" s="115">
        <f t="shared" si="27"/>
        <v>0</v>
      </c>
      <c r="E338" s="115">
        <f t="shared" si="27"/>
        <v>1644854372</v>
      </c>
      <c r="F338" s="615">
        <f t="shared" si="25"/>
        <v>55.629203974366902</v>
      </c>
      <c r="G338" s="113"/>
    </row>
    <row r="339" spans="1:7" s="114" customFormat="1" ht="13.5" customHeight="1">
      <c r="A339" s="80" t="s">
        <v>105</v>
      </c>
      <c r="B339" s="115">
        <f>B312+B285+B260+B235</f>
        <v>3550000</v>
      </c>
      <c r="C339" s="115">
        <f t="shared" si="27"/>
        <v>74435229</v>
      </c>
      <c r="D339" s="359"/>
      <c r="E339" s="115">
        <f t="shared" si="27"/>
        <v>70885229</v>
      </c>
      <c r="F339" s="615">
        <f t="shared" si="25"/>
        <v>95.230752900619137</v>
      </c>
      <c r="G339" s="113"/>
    </row>
    <row r="340" spans="1:7" s="114" customFormat="1" ht="13.5" customHeight="1">
      <c r="A340" s="80" t="s">
        <v>106</v>
      </c>
      <c r="B340" s="115"/>
      <c r="C340" s="115">
        <f t="shared" si="27"/>
        <v>26500000</v>
      </c>
      <c r="D340" s="359"/>
      <c r="E340" s="115">
        <f t="shared" si="27"/>
        <v>0</v>
      </c>
      <c r="F340" s="615">
        <f t="shared" si="25"/>
        <v>0</v>
      </c>
      <c r="G340" s="113"/>
    </row>
    <row r="341" spans="1:7" s="114" customFormat="1" ht="13.5" customHeight="1">
      <c r="A341" s="80" t="s">
        <v>107</v>
      </c>
      <c r="B341" s="115">
        <v>0</v>
      </c>
      <c r="C341" s="115">
        <f t="shared" si="27"/>
        <v>1710893980</v>
      </c>
      <c r="D341" s="359"/>
      <c r="E341" s="115">
        <f t="shared" si="27"/>
        <v>767987087</v>
      </c>
      <c r="F341" s="615">
        <f t="shared" si="25"/>
        <v>44.888058288684846</v>
      </c>
      <c r="G341" s="113"/>
    </row>
    <row r="342" spans="1:7" s="114" customFormat="1" ht="13.5" customHeight="1">
      <c r="A342" s="80" t="s">
        <v>108</v>
      </c>
      <c r="B342" s="115">
        <f t="shared" ref="B342:E345" si="28">B315+B288+B263+B238</f>
        <v>18903486</v>
      </c>
      <c r="C342" s="115">
        <f t="shared" si="28"/>
        <v>18903486</v>
      </c>
      <c r="D342" s="359"/>
      <c r="E342" s="115">
        <f t="shared" si="27"/>
        <v>11656180</v>
      </c>
      <c r="F342" s="615">
        <f t="shared" si="25"/>
        <v>61.661536924988333</v>
      </c>
      <c r="G342" s="113"/>
    </row>
    <row r="343" spans="1:7" s="114" customFormat="1" ht="13.5" customHeight="1">
      <c r="A343" s="80" t="s">
        <v>109</v>
      </c>
      <c r="B343" s="115">
        <f t="shared" si="28"/>
        <v>291288000</v>
      </c>
      <c r="C343" s="115">
        <f t="shared" si="28"/>
        <v>275364118</v>
      </c>
      <c r="D343" s="115">
        <f t="shared" si="28"/>
        <v>11396740</v>
      </c>
      <c r="E343" s="115">
        <f t="shared" si="28"/>
        <v>121285488</v>
      </c>
      <c r="F343" s="615">
        <f t="shared" si="25"/>
        <v>44.045494700220885</v>
      </c>
      <c r="G343" s="113"/>
    </row>
    <row r="344" spans="1:7" s="114" customFormat="1" ht="13.5" customHeight="1">
      <c r="A344" s="80" t="s">
        <v>110</v>
      </c>
      <c r="B344" s="115">
        <f t="shared" si="28"/>
        <v>8353210</v>
      </c>
      <c r="C344" s="115">
        <f t="shared" si="28"/>
        <v>27027706</v>
      </c>
      <c r="D344" s="359"/>
      <c r="E344" s="115">
        <f t="shared" si="27"/>
        <v>5600744</v>
      </c>
      <c r="F344" s="615">
        <f t="shared" si="25"/>
        <v>20.722232216082269</v>
      </c>
      <c r="G344" s="113"/>
    </row>
    <row r="345" spans="1:7" s="114" customFormat="1" ht="13.5" customHeight="1">
      <c r="A345" s="80" t="s">
        <v>111</v>
      </c>
      <c r="B345" s="115">
        <v>0</v>
      </c>
      <c r="C345" s="115">
        <f t="shared" si="28"/>
        <v>20800000</v>
      </c>
      <c r="D345" s="359"/>
      <c r="E345" s="115">
        <f t="shared" si="27"/>
        <v>0</v>
      </c>
      <c r="F345" s="615">
        <f t="shared" si="25"/>
        <v>0</v>
      </c>
      <c r="G345" s="113"/>
    </row>
    <row r="346" spans="1:7" s="114" customFormat="1" ht="13.5" customHeight="1">
      <c r="A346" s="80" t="s">
        <v>112</v>
      </c>
      <c r="B346" s="115">
        <f t="shared" ref="B346:D356" si="29">B319+B292+B267+B242</f>
        <v>282996000</v>
      </c>
      <c r="C346" s="115">
        <f t="shared" si="29"/>
        <v>282996000</v>
      </c>
      <c r="D346" s="359"/>
      <c r="E346" s="115">
        <f t="shared" si="27"/>
        <v>139537528</v>
      </c>
      <c r="F346" s="615">
        <f t="shared" si="25"/>
        <v>49.307243918641959</v>
      </c>
      <c r="G346" s="113"/>
    </row>
    <row r="347" spans="1:7" s="114" customFormat="1" ht="13.5" customHeight="1">
      <c r="A347" s="80" t="s">
        <v>113</v>
      </c>
      <c r="B347" s="115">
        <f t="shared" si="29"/>
        <v>65215890</v>
      </c>
      <c r="C347" s="115">
        <f t="shared" si="29"/>
        <v>88254012</v>
      </c>
      <c r="D347" s="359"/>
      <c r="E347" s="115">
        <f t="shared" si="27"/>
        <v>43322288</v>
      </c>
      <c r="F347" s="615">
        <f t="shared" si="25"/>
        <v>49.088179696578557</v>
      </c>
      <c r="G347" s="113"/>
    </row>
    <row r="348" spans="1:7" s="114" customFormat="1" ht="13.5" customHeight="1">
      <c r="A348" s="80" t="s">
        <v>114</v>
      </c>
      <c r="B348" s="115">
        <f>B321+B294+B269+B244</f>
        <v>82226000</v>
      </c>
      <c r="C348" s="115">
        <f t="shared" si="29"/>
        <v>82657000</v>
      </c>
      <c r="D348" s="359"/>
      <c r="E348" s="115">
        <f t="shared" si="27"/>
        <v>50688000</v>
      </c>
      <c r="F348" s="615">
        <f t="shared" si="25"/>
        <v>61.323299902004671</v>
      </c>
      <c r="G348" s="113"/>
    </row>
    <row r="349" spans="1:7" s="114" customFormat="1" ht="13.5" customHeight="1">
      <c r="A349" s="80" t="s">
        <v>115</v>
      </c>
      <c r="B349" s="115">
        <v>0</v>
      </c>
      <c r="C349" s="115">
        <f t="shared" si="29"/>
        <v>12430016</v>
      </c>
      <c r="D349" s="359"/>
      <c r="E349" s="115">
        <f t="shared" si="27"/>
        <v>53</v>
      </c>
      <c r="F349" s="615">
        <f t="shared" si="25"/>
        <v>4.263872226713143E-4</v>
      </c>
      <c r="G349" s="113"/>
    </row>
    <row r="350" spans="1:7" s="114" customFormat="1" ht="13.5" customHeight="1">
      <c r="A350" s="80" t="s">
        <v>116</v>
      </c>
      <c r="B350" s="115">
        <v>0</v>
      </c>
      <c r="C350" s="115">
        <f t="shared" si="29"/>
        <v>12000000</v>
      </c>
      <c r="D350" s="359"/>
      <c r="E350" s="115">
        <f t="shared" si="27"/>
        <v>6605529</v>
      </c>
      <c r="F350" s="615">
        <f t="shared" si="25"/>
        <v>55.046075000000002</v>
      </c>
      <c r="G350" s="113"/>
    </row>
    <row r="351" spans="1:7" s="114" customFormat="1" ht="13.5" customHeight="1">
      <c r="A351" s="95" t="s">
        <v>117</v>
      </c>
      <c r="B351" s="115">
        <v>0</v>
      </c>
      <c r="C351" s="115">
        <f t="shared" si="29"/>
        <v>0</v>
      </c>
      <c r="D351" s="359"/>
      <c r="E351" s="115">
        <f t="shared" si="27"/>
        <v>0</v>
      </c>
      <c r="F351" s="615"/>
      <c r="G351" s="113"/>
    </row>
    <row r="352" spans="1:7" s="114" customFormat="1" ht="13.5" customHeight="1">
      <c r="A352" s="95" t="s">
        <v>118</v>
      </c>
      <c r="B352" s="115">
        <v>0</v>
      </c>
      <c r="C352" s="115">
        <f t="shared" si="29"/>
        <v>1911257</v>
      </c>
      <c r="D352" s="115">
        <f t="shared" si="29"/>
        <v>994762</v>
      </c>
      <c r="E352" s="115">
        <f>E325+E298+E273+E248</f>
        <v>28493898</v>
      </c>
      <c r="F352" s="615">
        <f t="shared" si="25"/>
        <v>1490.8459720487617</v>
      </c>
      <c r="G352" s="113"/>
    </row>
    <row r="353" spans="1:7" s="114" customFormat="1" ht="13.5" customHeight="1">
      <c r="A353" s="95" t="s">
        <v>119</v>
      </c>
      <c r="B353" s="115">
        <v>0</v>
      </c>
      <c r="C353" s="115">
        <f t="shared" si="29"/>
        <v>116000000</v>
      </c>
      <c r="D353" s="359"/>
      <c r="E353" s="115">
        <f t="shared" si="27"/>
        <v>31611585</v>
      </c>
      <c r="F353" s="615">
        <f t="shared" si="25"/>
        <v>27.251366379310344</v>
      </c>
      <c r="G353" s="113"/>
    </row>
    <row r="354" spans="1:7" s="114" customFormat="1" ht="13.5" customHeight="1">
      <c r="A354" s="80" t="s">
        <v>120</v>
      </c>
      <c r="B354" s="115">
        <v>0</v>
      </c>
      <c r="C354" s="115">
        <f t="shared" si="29"/>
        <v>67600</v>
      </c>
      <c r="D354" s="359"/>
      <c r="E354" s="115">
        <f t="shared" ref="E354:E356" si="30">E327+E300+E275+E250</f>
        <v>378600</v>
      </c>
      <c r="F354" s="615">
        <f t="shared" si="25"/>
        <v>560.05917159763317</v>
      </c>
      <c r="G354" s="113"/>
    </row>
    <row r="355" spans="1:7" s="105" customFormat="1" ht="13.5" customHeight="1">
      <c r="A355" s="80" t="s">
        <v>121</v>
      </c>
      <c r="B355" s="115">
        <v>0</v>
      </c>
      <c r="C355" s="115">
        <f t="shared" si="29"/>
        <v>28784238</v>
      </c>
      <c r="D355" s="284"/>
      <c r="E355" s="115">
        <f t="shared" si="30"/>
        <v>2500000</v>
      </c>
      <c r="F355" s="615">
        <f t="shared" si="25"/>
        <v>8.6853089527678318</v>
      </c>
      <c r="G355" s="120"/>
    </row>
    <row r="356" spans="1:7" s="105" customFormat="1" ht="13.5" customHeight="1">
      <c r="A356" s="80" t="s">
        <v>122</v>
      </c>
      <c r="B356" s="115">
        <v>0</v>
      </c>
      <c r="C356" s="115">
        <f t="shared" si="29"/>
        <v>0</v>
      </c>
      <c r="D356" s="284"/>
      <c r="E356" s="115">
        <f t="shared" si="30"/>
        <v>0</v>
      </c>
      <c r="F356" s="615"/>
      <c r="G356" s="120"/>
    </row>
    <row r="357" spans="1:7" s="105" customFormat="1" ht="13.5" customHeight="1">
      <c r="A357" s="80" t="s">
        <v>123</v>
      </c>
      <c r="B357" s="115">
        <v>0</v>
      </c>
      <c r="C357" s="115">
        <f>C330+C304+C278+C253</f>
        <v>5000000</v>
      </c>
      <c r="D357" s="115">
        <f t="shared" ref="D357:E357" si="31">D330+D304+D278+D253</f>
        <v>0</v>
      </c>
      <c r="E357" s="115">
        <f t="shared" si="31"/>
        <v>3686732</v>
      </c>
      <c r="F357" s="615">
        <f t="shared" si="25"/>
        <v>73.734639999999999</v>
      </c>
      <c r="G357" s="120"/>
    </row>
    <row r="358" spans="1:7" s="105" customFormat="1" ht="13.5" customHeight="1">
      <c r="A358" s="80" t="s">
        <v>124</v>
      </c>
      <c r="B358" s="115">
        <v>0</v>
      </c>
      <c r="C358" s="115">
        <f>C331+C305+C279+C254</f>
        <v>345998391</v>
      </c>
      <c r="D358" s="115">
        <f t="shared" ref="D358:E358" si="32">D331+D305+D279+D254</f>
        <v>24829788</v>
      </c>
      <c r="E358" s="115">
        <f t="shared" si="32"/>
        <v>345998391</v>
      </c>
      <c r="F358" s="615">
        <f t="shared" si="25"/>
        <v>100</v>
      </c>
      <c r="G358" s="120"/>
    </row>
    <row r="359" spans="1:7" s="105" customFormat="1" ht="13.5" customHeight="1">
      <c r="A359" s="80" t="s">
        <v>125</v>
      </c>
      <c r="B359" s="115">
        <f t="shared" ref="B359:E361" si="33">B332+B306+B280+B255</f>
        <v>2692945052</v>
      </c>
      <c r="C359" s="115">
        <f t="shared" si="33"/>
        <v>2781947448</v>
      </c>
      <c r="D359" s="115">
        <f t="shared" si="33"/>
        <v>9166987</v>
      </c>
      <c r="E359" s="115">
        <f t="shared" si="33"/>
        <v>1284693194</v>
      </c>
      <c r="F359" s="615">
        <f t="shared" si="25"/>
        <v>46.17963559748739</v>
      </c>
      <c r="G359" s="120"/>
    </row>
    <row r="360" spans="1:7" s="105" customFormat="1" ht="13.5" customHeight="1">
      <c r="A360" s="80" t="s">
        <v>126</v>
      </c>
      <c r="B360" s="115">
        <f t="shared" si="33"/>
        <v>1758207433</v>
      </c>
      <c r="C360" s="115">
        <f t="shared" si="33"/>
        <v>1882005775</v>
      </c>
      <c r="D360" s="115">
        <f t="shared" si="33"/>
        <v>0</v>
      </c>
      <c r="E360" s="115">
        <f t="shared" si="33"/>
        <v>2051652386</v>
      </c>
      <c r="F360" s="615">
        <f t="shared" si="25"/>
        <v>109.01413870528638</v>
      </c>
      <c r="G360" s="120"/>
    </row>
    <row r="361" spans="1:7" s="105" customFormat="1" ht="13.5" customHeight="1">
      <c r="A361" s="80" t="s">
        <v>4</v>
      </c>
      <c r="B361" s="115">
        <f t="shared" si="33"/>
        <v>9801238487</v>
      </c>
      <c r="C361" s="115">
        <f>SUM(C338:C360)</f>
        <v>10750794356</v>
      </c>
      <c r="D361" s="284"/>
      <c r="E361" s="115">
        <f>SUM(E338:E360)</f>
        <v>6611437284</v>
      </c>
      <c r="F361" s="615">
        <f t="shared" si="25"/>
        <v>61.497197928543471</v>
      </c>
      <c r="G361" s="120"/>
    </row>
    <row r="362" spans="1:7" s="105" customFormat="1" ht="13.5" customHeight="1">
      <c r="A362" s="86" t="s">
        <v>38</v>
      </c>
      <c r="B362" s="613">
        <v>-3687231816</v>
      </c>
      <c r="C362" s="614">
        <v>-3900032554</v>
      </c>
      <c r="D362" s="269"/>
      <c r="E362" s="614">
        <v>-2159061570</v>
      </c>
      <c r="F362" s="615">
        <f t="shared" si="25"/>
        <v>55.360090976307276</v>
      </c>
      <c r="G362" s="120"/>
    </row>
    <row r="363" spans="1:7" s="105" customFormat="1" ht="14.4" customHeight="1" thickBot="1">
      <c r="A363" s="124" t="s">
        <v>4</v>
      </c>
      <c r="B363" s="621">
        <f>SUM(B361:B362)</f>
        <v>6114006671</v>
      </c>
      <c r="C363" s="622">
        <f>SUM(C361:C362)</f>
        <v>6850761802</v>
      </c>
      <c r="D363" s="623">
        <f>SUM(D361:D362)</f>
        <v>0</v>
      </c>
      <c r="E363" s="624">
        <f>SUM(E361:E362)</f>
        <v>4452375714</v>
      </c>
      <c r="F363" s="625">
        <f t="shared" si="25"/>
        <v>64.990957833334406</v>
      </c>
      <c r="G363" s="120"/>
    </row>
    <row r="364" spans="1:7" s="105" customFormat="1" ht="13.5" customHeight="1">
      <c r="A364" s="616"/>
      <c r="B364" s="617"/>
      <c r="C364" s="618"/>
      <c r="D364" s="619"/>
      <c r="E364" s="618"/>
      <c r="F364" s="620"/>
      <c r="G364" s="120"/>
    </row>
    <row r="365" spans="1:7" s="105" customFormat="1" ht="13.5" customHeight="1">
      <c r="A365" s="86"/>
      <c r="B365" s="122"/>
      <c r="D365" s="120"/>
      <c r="F365" s="367"/>
      <c r="G365" s="120"/>
    </row>
    <row r="366" spans="1:7" s="105" customFormat="1" ht="13.5" customHeight="1">
      <c r="A366" s="86"/>
      <c r="B366" s="122"/>
      <c r="D366" s="120"/>
      <c r="F366" s="367"/>
      <c r="G366" s="120"/>
    </row>
    <row r="367" spans="1:7" s="105" customFormat="1" ht="13.5" customHeight="1">
      <c r="A367" s="86"/>
      <c r="B367" s="122"/>
      <c r="D367" s="120"/>
      <c r="F367" s="367"/>
      <c r="G367" s="120"/>
    </row>
    <row r="368" spans="1:7" s="105" customFormat="1" ht="13.5" customHeight="1">
      <c r="A368" s="86"/>
      <c r="B368" s="122"/>
      <c r="D368" s="120"/>
      <c r="F368" s="367"/>
      <c r="G368" s="120"/>
    </row>
    <row r="369" spans="1:7" s="105" customFormat="1" ht="13.5" customHeight="1">
      <c r="A369" s="86"/>
      <c r="B369" s="122"/>
      <c r="D369" s="120"/>
      <c r="F369" s="367"/>
      <c r="G369" s="120"/>
    </row>
    <row r="370" spans="1:7" s="105" customFormat="1" ht="13.5" customHeight="1">
      <c r="A370" s="86"/>
      <c r="B370" s="122"/>
      <c r="D370" s="120"/>
      <c r="F370" s="367"/>
      <c r="G370" s="120"/>
    </row>
    <row r="371" spans="1:7" s="105" customFormat="1" ht="13.5" customHeight="1">
      <c r="A371" s="86"/>
      <c r="B371" s="122"/>
      <c r="D371" s="120"/>
      <c r="F371" s="367"/>
      <c r="G371" s="120"/>
    </row>
    <row r="372" spans="1:7" s="105" customFormat="1" ht="13.5" customHeight="1">
      <c r="A372" s="86"/>
      <c r="B372" s="122"/>
      <c r="D372" s="120"/>
      <c r="F372" s="367"/>
      <c r="G372" s="120"/>
    </row>
    <row r="373" spans="1:7" s="105" customFormat="1" ht="13.5" customHeight="1">
      <c r="A373" s="86"/>
      <c r="B373" s="122"/>
      <c r="D373" s="120"/>
      <c r="F373" s="367"/>
      <c r="G373" s="120"/>
    </row>
    <row r="374" spans="1:7" s="105" customFormat="1" ht="13.5" customHeight="1">
      <c r="A374" s="86"/>
      <c r="B374" s="122"/>
      <c r="D374" s="120"/>
      <c r="F374" s="367"/>
      <c r="G374" s="120"/>
    </row>
    <row r="375" spans="1:7" s="105" customFormat="1" ht="13.5" customHeight="1">
      <c r="A375" s="86"/>
      <c r="B375" s="122"/>
      <c r="D375" s="120"/>
      <c r="F375" s="367"/>
      <c r="G375" s="120"/>
    </row>
    <row r="376" spans="1:7" s="105" customFormat="1" ht="13.5" customHeight="1">
      <c r="A376" s="86"/>
      <c r="B376" s="122"/>
      <c r="D376" s="120"/>
      <c r="F376" s="367"/>
      <c r="G376" s="120"/>
    </row>
    <row r="377" spans="1:7" s="105" customFormat="1" ht="13.5" customHeight="1">
      <c r="A377" s="123"/>
      <c r="B377" s="122"/>
      <c r="D377" s="120"/>
      <c r="F377" s="367"/>
      <c r="G377" s="120"/>
    </row>
    <row r="378" spans="1:7" s="105" customFormat="1" ht="13.5" customHeight="1">
      <c r="A378" s="123"/>
      <c r="B378" s="122"/>
      <c r="D378" s="120"/>
      <c r="F378" s="367"/>
      <c r="G378" s="120"/>
    </row>
    <row r="379" spans="1:7" s="105" customFormat="1" ht="13.5" customHeight="1">
      <c r="A379" s="123"/>
      <c r="B379" s="122"/>
      <c r="D379" s="120"/>
      <c r="F379" s="367"/>
      <c r="G379" s="120"/>
    </row>
    <row r="380" spans="1:7" s="105" customFormat="1" ht="13.5" customHeight="1">
      <c r="A380" s="86"/>
      <c r="B380" s="122"/>
      <c r="D380" s="120"/>
      <c r="F380" s="367"/>
      <c r="G380" s="120"/>
    </row>
    <row r="381" spans="1:7" s="105" customFormat="1" ht="13.5" customHeight="1">
      <c r="A381" s="86"/>
      <c r="B381" s="122"/>
      <c r="D381" s="120"/>
      <c r="F381" s="367"/>
      <c r="G381" s="120"/>
    </row>
    <row r="382" spans="1:7" s="105" customFormat="1" ht="13.5" customHeight="1">
      <c r="A382" s="86"/>
      <c r="B382" s="122"/>
      <c r="D382" s="120"/>
      <c r="F382" s="367"/>
      <c r="G382" s="120"/>
    </row>
    <row r="383" spans="1:7" s="105" customFormat="1" ht="13.5" customHeight="1">
      <c r="A383" s="86"/>
      <c r="B383" s="122"/>
      <c r="D383" s="120"/>
      <c r="F383" s="367"/>
      <c r="G383" s="120"/>
    </row>
    <row r="384" spans="1:7" s="105" customFormat="1" ht="13.5" customHeight="1">
      <c r="A384" s="86"/>
      <c r="B384" s="122"/>
      <c r="D384" s="120"/>
      <c r="F384" s="367"/>
      <c r="G384" s="120"/>
    </row>
    <row r="385" spans="1:7" s="105" customFormat="1" ht="13.5" customHeight="1">
      <c r="A385" s="86"/>
      <c r="B385" s="122"/>
      <c r="D385" s="120"/>
      <c r="F385" s="367"/>
      <c r="G385" s="120"/>
    </row>
    <row r="386" spans="1:7" s="105" customFormat="1" ht="13.5" customHeight="1">
      <c r="A386" s="86"/>
      <c r="B386" s="122"/>
      <c r="D386" s="120"/>
      <c r="F386" s="367"/>
      <c r="G386" s="120"/>
    </row>
    <row r="387" spans="1:7" s="105" customFormat="1" ht="13.5" customHeight="1">
      <c r="A387" s="80"/>
      <c r="B387" s="122"/>
      <c r="D387" s="120"/>
      <c r="F387" s="367"/>
      <c r="G387" s="120"/>
    </row>
    <row r="388" spans="1:7" ht="13.5" customHeight="1">
      <c r="A388" s="121"/>
      <c r="B388" s="85"/>
      <c r="D388" s="78"/>
    </row>
    <row r="389" spans="1:7" ht="13.5" customHeight="1">
      <c r="A389" s="80"/>
      <c r="B389" s="85"/>
      <c r="D389" s="78"/>
    </row>
    <row r="390" spans="1:7" ht="13.5" customHeight="1">
      <c r="A390" s="94"/>
      <c r="B390" s="85"/>
      <c r="D390" s="78"/>
    </row>
    <row r="391" spans="1:7" ht="13.5" customHeight="1">
      <c r="B391" s="85"/>
      <c r="D391" s="78"/>
    </row>
    <row r="392" spans="1:7" ht="13.5" customHeight="1">
      <c r="B392" s="85"/>
      <c r="D392" s="78"/>
    </row>
    <row r="393" spans="1:7" ht="13.5" customHeight="1">
      <c r="B393" s="85"/>
      <c r="D393" s="78"/>
    </row>
    <row r="394" spans="1:7" ht="13.5" customHeight="1">
      <c r="B394" s="85"/>
      <c r="D394" s="78"/>
    </row>
    <row r="395" spans="1:7" ht="13.5" customHeight="1">
      <c r="B395" s="85"/>
      <c r="D395" s="78"/>
    </row>
    <row r="396" spans="1:7" ht="13.5" customHeight="1">
      <c r="B396" s="85"/>
      <c r="D396" s="78"/>
    </row>
    <row r="397" spans="1:7" ht="13.5" customHeight="1">
      <c r="B397" s="85"/>
      <c r="D397" s="78"/>
    </row>
    <row r="398" spans="1:7" ht="13.5" customHeight="1">
      <c r="B398" s="85"/>
      <c r="D398" s="78"/>
    </row>
    <row r="399" spans="1:7" ht="13.5" customHeight="1">
      <c r="B399" s="85"/>
      <c r="D399" s="78"/>
    </row>
    <row r="400" spans="1:7" ht="13.5" customHeight="1">
      <c r="B400" s="85"/>
      <c r="D400" s="78"/>
    </row>
    <row r="401" spans="1:7" ht="13.5" customHeight="1">
      <c r="B401" s="85"/>
      <c r="D401" s="78"/>
    </row>
    <row r="402" spans="1:7" ht="13.5" customHeight="1">
      <c r="B402" s="85"/>
      <c r="D402" s="78"/>
    </row>
    <row r="403" spans="1:7" ht="13.5" customHeight="1">
      <c r="A403" s="123"/>
      <c r="B403" s="85"/>
      <c r="D403" s="78"/>
    </row>
    <row r="404" spans="1:7" ht="13.5" customHeight="1">
      <c r="A404" s="123"/>
      <c r="B404" s="85"/>
      <c r="D404" s="78"/>
    </row>
    <row r="405" spans="1:7" ht="13.5" customHeight="1">
      <c r="A405" s="123"/>
      <c r="B405" s="85"/>
      <c r="D405" s="78"/>
    </row>
    <row r="406" spans="1:7" ht="13.5" customHeight="1">
      <c r="B406" s="85"/>
      <c r="D406" s="78"/>
    </row>
    <row r="407" spans="1:7" ht="13.5" customHeight="1">
      <c r="B407" s="85"/>
      <c r="D407" s="78"/>
    </row>
    <row r="408" spans="1:7" ht="13.5" customHeight="1">
      <c r="B408" s="85"/>
      <c r="D408" s="78"/>
    </row>
    <row r="409" spans="1:7" ht="13.5" customHeight="1">
      <c r="B409" s="85"/>
      <c r="D409" s="78"/>
    </row>
    <row r="410" spans="1:7" ht="13.5" customHeight="1">
      <c r="B410" s="85"/>
      <c r="D410" s="78"/>
    </row>
    <row r="411" spans="1:7" ht="13.5" customHeight="1">
      <c r="B411" s="85"/>
      <c r="D411" s="78"/>
    </row>
    <row r="412" spans="1:7" ht="13.5" customHeight="1">
      <c r="B412" s="85"/>
      <c r="D412" s="78"/>
    </row>
    <row r="413" spans="1:7" ht="13.5" customHeight="1">
      <c r="A413" s="80"/>
      <c r="B413" s="85"/>
      <c r="D413" s="78"/>
    </row>
    <row r="414" spans="1:7" ht="13.5" customHeight="1">
      <c r="A414" s="88"/>
      <c r="B414" s="85"/>
      <c r="D414" s="78"/>
    </row>
    <row r="415" spans="1:7" s="105" customFormat="1" ht="13.5" customHeight="1">
      <c r="A415" s="121"/>
      <c r="B415" s="122"/>
      <c r="D415" s="120"/>
      <c r="F415" s="367"/>
      <c r="G415" s="120"/>
    </row>
    <row r="416" spans="1:7" s="105" customFormat="1" ht="13.5" customHeight="1">
      <c r="A416" s="111"/>
      <c r="B416" s="93"/>
      <c r="D416" s="120"/>
      <c r="F416" s="367"/>
      <c r="G416" s="120"/>
    </row>
    <row r="417" spans="1:7" s="105" customFormat="1" ht="13.5" customHeight="1">
      <c r="A417" s="80"/>
      <c r="B417" s="93"/>
      <c r="D417" s="120"/>
      <c r="F417" s="367"/>
      <c r="G417" s="120"/>
    </row>
    <row r="418" spans="1:7" s="105" customFormat="1" ht="13.5" customHeight="1">
      <c r="A418" s="80"/>
      <c r="B418" s="93"/>
      <c r="D418" s="120"/>
      <c r="F418" s="367"/>
      <c r="G418" s="120"/>
    </row>
    <row r="419" spans="1:7" s="105" customFormat="1" ht="13.5" customHeight="1">
      <c r="A419" s="80"/>
      <c r="B419" s="93"/>
      <c r="D419" s="120"/>
      <c r="F419" s="367"/>
      <c r="G419" s="120"/>
    </row>
    <row r="420" spans="1:7" s="105" customFormat="1" ht="13.5" customHeight="1">
      <c r="A420" s="80"/>
      <c r="B420" s="93"/>
      <c r="D420" s="120"/>
      <c r="F420" s="367"/>
      <c r="G420" s="120"/>
    </row>
    <row r="421" spans="1:7" s="105" customFormat="1" ht="13.5" customHeight="1">
      <c r="A421" s="80"/>
      <c r="B421" s="93"/>
      <c r="D421" s="120"/>
      <c r="F421" s="367"/>
      <c r="G421" s="120"/>
    </row>
    <row r="422" spans="1:7" s="105" customFormat="1" ht="13.5" customHeight="1">
      <c r="A422" s="80"/>
      <c r="B422" s="93"/>
      <c r="D422" s="120"/>
      <c r="F422" s="367"/>
      <c r="G422" s="120"/>
    </row>
    <row r="423" spans="1:7" s="105" customFormat="1" ht="13.5" customHeight="1">
      <c r="A423" s="80"/>
      <c r="B423" s="93"/>
      <c r="D423" s="120"/>
      <c r="F423" s="367"/>
      <c r="G423" s="120"/>
    </row>
    <row r="424" spans="1:7" s="105" customFormat="1" ht="13.5" customHeight="1">
      <c r="A424" s="80"/>
      <c r="B424" s="93"/>
      <c r="D424" s="120"/>
      <c r="F424" s="367"/>
      <c r="G424" s="120"/>
    </row>
    <row r="425" spans="1:7" s="105" customFormat="1" ht="13.5" customHeight="1">
      <c r="A425" s="80"/>
      <c r="B425" s="93"/>
      <c r="D425" s="120"/>
      <c r="F425" s="367"/>
      <c r="G425" s="120"/>
    </row>
    <row r="426" spans="1:7" s="105" customFormat="1" ht="13.5" customHeight="1">
      <c r="A426" s="80"/>
      <c r="B426" s="93"/>
      <c r="D426" s="120"/>
      <c r="F426" s="367"/>
      <c r="G426" s="120"/>
    </row>
    <row r="427" spans="1:7" s="105" customFormat="1" ht="13.5" customHeight="1">
      <c r="A427" s="80"/>
      <c r="B427" s="93"/>
      <c r="D427" s="120"/>
      <c r="F427" s="367"/>
      <c r="G427" s="120"/>
    </row>
    <row r="428" spans="1:7" s="105" customFormat="1" ht="13.5" customHeight="1">
      <c r="A428" s="80"/>
      <c r="B428" s="93"/>
      <c r="D428" s="120"/>
      <c r="F428" s="367"/>
      <c r="G428" s="120"/>
    </row>
    <row r="429" spans="1:7" s="105" customFormat="1" ht="13.5" customHeight="1">
      <c r="A429" s="95"/>
      <c r="B429" s="93"/>
      <c r="D429" s="120"/>
      <c r="F429" s="367"/>
      <c r="G429" s="120"/>
    </row>
    <row r="430" spans="1:7" s="105" customFormat="1" ht="13.5" customHeight="1">
      <c r="A430" s="95"/>
      <c r="B430" s="93"/>
      <c r="D430" s="120"/>
      <c r="F430" s="367"/>
      <c r="G430" s="120"/>
    </row>
    <row r="431" spans="1:7" s="105" customFormat="1" ht="13.5" customHeight="1">
      <c r="A431" s="95"/>
      <c r="B431" s="93"/>
      <c r="D431" s="120"/>
      <c r="F431" s="367"/>
      <c r="G431" s="120"/>
    </row>
    <row r="432" spans="1:7" s="105" customFormat="1" ht="13.5" customHeight="1">
      <c r="A432" s="80"/>
      <c r="B432" s="93"/>
      <c r="D432" s="120"/>
      <c r="F432" s="367"/>
      <c r="G432" s="120"/>
    </row>
    <row r="433" spans="1:7" s="105" customFormat="1" ht="13.5" customHeight="1">
      <c r="A433" s="80"/>
      <c r="B433" s="93"/>
      <c r="D433" s="120"/>
      <c r="F433" s="367"/>
      <c r="G433" s="120"/>
    </row>
    <row r="434" spans="1:7" s="105" customFormat="1" ht="13.5" customHeight="1">
      <c r="A434" s="80"/>
      <c r="B434" s="93"/>
      <c r="D434" s="120"/>
      <c r="F434" s="367"/>
      <c r="G434" s="120"/>
    </row>
    <row r="435" spans="1:7" s="105" customFormat="1" ht="13.5" customHeight="1">
      <c r="A435" s="80"/>
      <c r="B435" s="93"/>
      <c r="D435" s="120"/>
      <c r="F435" s="367"/>
      <c r="G435" s="120"/>
    </row>
    <row r="436" spans="1:7" s="105" customFormat="1" ht="13.5" customHeight="1">
      <c r="A436" s="80"/>
      <c r="B436" s="93"/>
      <c r="D436" s="120"/>
      <c r="F436" s="367"/>
      <c r="G436" s="120"/>
    </row>
    <row r="437" spans="1:7" s="105" customFormat="1" ht="13.5" customHeight="1">
      <c r="A437" s="80"/>
      <c r="B437" s="93"/>
      <c r="D437" s="120"/>
      <c r="F437" s="367"/>
      <c r="G437" s="120"/>
    </row>
    <row r="438" spans="1:7" s="105" customFormat="1" ht="13.5" customHeight="1">
      <c r="A438" s="80"/>
      <c r="B438" s="93"/>
      <c r="D438" s="120"/>
      <c r="F438" s="367"/>
      <c r="G438" s="120"/>
    </row>
    <row r="439" spans="1:7" s="105" customFormat="1" ht="13.5" customHeight="1">
      <c r="A439" s="80"/>
      <c r="B439" s="93"/>
      <c r="D439" s="120"/>
      <c r="F439" s="367"/>
      <c r="G439" s="120"/>
    </row>
    <row r="440" spans="1:7" s="105" customFormat="1" ht="13.5" customHeight="1">
      <c r="A440" s="121"/>
      <c r="B440" s="104"/>
      <c r="D440" s="120"/>
      <c r="F440" s="367"/>
      <c r="G440" s="120"/>
    </row>
    <row r="441" spans="1:7" s="105" customFormat="1" ht="13.5" customHeight="1" thickBot="1">
      <c r="A441" s="124"/>
      <c r="B441" s="125"/>
      <c r="C441" s="146"/>
      <c r="D441" s="120"/>
      <c r="E441" s="146"/>
      <c r="F441" s="367"/>
      <c r="G441" s="120"/>
    </row>
    <row r="442" spans="1:7" ht="13.5" customHeight="1">
      <c r="A442" s="126"/>
      <c r="B442" s="127"/>
      <c r="C442" s="147"/>
      <c r="D442" s="78"/>
      <c r="E442" s="147"/>
    </row>
    <row r="443" spans="1:7" ht="13.5" customHeight="1">
      <c r="A443" s="126"/>
      <c r="B443" s="128"/>
      <c r="C443" s="147"/>
      <c r="E443" s="147"/>
    </row>
  </sheetData>
  <pageMargins left="0.94488188976377963" right="0.74803149606299213" top="0.98425196850393704" bottom="0.98425196850393704" header="0.51181102362204722" footer="0.51181102362204722"/>
  <pageSetup paperSize="9" scale="67" orientation="portrait" r:id="rId1"/>
  <headerFooter alignWithMargins="0">
    <oddHeader xml:space="preserve">&amp;C&amp;"Times New Roman,Félkövér"&amp;12 5. BEVÉTELEK 
kiemelt előirányzatonként &amp;RA Pü/22-1/2024. sz. előterjesztés 5. sz. melléklete
Adatok Ft-ban </oddHeader>
  </headerFooter>
</worksheet>
</file>

<file path=xl/worksheets/sheet6.xml><?xml version="1.0" encoding="utf-8"?>
<worksheet xmlns="http://schemas.openxmlformats.org/spreadsheetml/2006/main" xmlns:r="http://schemas.openxmlformats.org/officeDocument/2006/relationships">
  <dimension ref="A1:E44"/>
  <sheetViews>
    <sheetView workbookViewId="0">
      <selection activeCell="B9" sqref="B8:B9"/>
    </sheetView>
  </sheetViews>
  <sheetFormatPr defaultRowHeight="13.2"/>
  <cols>
    <col min="1" max="1" width="3.6640625" style="154" customWidth="1"/>
    <col min="2" max="2" width="39.88671875" style="154" customWidth="1"/>
    <col min="3" max="3" width="13.88671875" style="154" customWidth="1"/>
    <col min="4" max="4" width="16.5546875" style="154" customWidth="1"/>
    <col min="5" max="5" width="12.21875" style="154" customWidth="1"/>
    <col min="6" max="16384" width="8.88671875" style="154"/>
  </cols>
  <sheetData>
    <row r="1" spans="1:5" ht="86.25" customHeight="1">
      <c r="A1" s="682" t="s">
        <v>402</v>
      </c>
      <c r="B1" s="683"/>
      <c r="C1" s="683"/>
      <c r="D1" s="683"/>
      <c r="E1" s="683"/>
    </row>
    <row r="2" spans="1:5" ht="42" customHeight="1">
      <c r="A2" s="402"/>
      <c r="B2" s="403" t="s">
        <v>298</v>
      </c>
      <c r="C2" s="404" t="s">
        <v>540</v>
      </c>
      <c r="D2" s="404" t="s">
        <v>299</v>
      </c>
      <c r="E2" s="404" t="s">
        <v>300</v>
      </c>
    </row>
    <row r="3" spans="1:5" ht="15" customHeight="1">
      <c r="A3" s="402"/>
      <c r="B3" s="406"/>
      <c r="C3" s="407"/>
      <c r="D3" s="407"/>
      <c r="E3" s="407"/>
    </row>
    <row r="4" spans="1:5" ht="20.399999999999999" customHeight="1">
      <c r="A4" s="402"/>
      <c r="B4" s="628" t="s">
        <v>400</v>
      </c>
      <c r="C4" s="466"/>
      <c r="D4" s="466"/>
      <c r="E4" s="466"/>
    </row>
    <row r="5" spans="1:5" ht="30" customHeight="1">
      <c r="A5" s="402"/>
      <c r="B5" s="630" t="s">
        <v>504</v>
      </c>
      <c r="C5" s="595">
        <v>500000</v>
      </c>
      <c r="D5" s="595">
        <v>0</v>
      </c>
      <c r="E5" s="595">
        <v>500000</v>
      </c>
    </row>
    <row r="6" spans="1:5" ht="12.6" customHeight="1">
      <c r="A6" s="402"/>
      <c r="B6" s="198"/>
      <c r="C6" s="405"/>
      <c r="D6" s="405"/>
      <c r="E6" s="405"/>
    </row>
    <row r="7" spans="1:5" ht="21" customHeight="1">
      <c r="A7" s="402"/>
      <c r="B7" s="408" t="s">
        <v>12</v>
      </c>
      <c r="C7" s="194"/>
      <c r="D7" s="194"/>
      <c r="E7" s="194"/>
    </row>
    <row r="8" spans="1:5" ht="17.25" customHeight="1">
      <c r="A8" s="402"/>
      <c r="B8" s="629" t="s">
        <v>317</v>
      </c>
      <c r="C8" s="443">
        <v>1500000</v>
      </c>
      <c r="D8" s="443">
        <v>0</v>
      </c>
      <c r="E8" s="443">
        <v>1500000</v>
      </c>
    </row>
    <row r="9" spans="1:5" ht="12" customHeight="1">
      <c r="A9" s="402"/>
      <c r="B9" s="406"/>
      <c r="C9" s="407"/>
      <c r="D9" s="407"/>
      <c r="E9" s="407"/>
    </row>
    <row r="10" spans="1:5" ht="22.8" customHeight="1">
      <c r="A10" s="402"/>
      <c r="B10" s="626" t="s">
        <v>533</v>
      </c>
      <c r="C10" s="627">
        <f>SUM(C5:C9)</f>
        <v>2000000</v>
      </c>
      <c r="D10" s="627">
        <f t="shared" ref="D10:E10" si="0">SUM(D5:D9)</f>
        <v>0</v>
      </c>
      <c r="E10" s="627">
        <f t="shared" si="0"/>
        <v>2000000</v>
      </c>
    </row>
    <row r="11" spans="1:5" ht="17.399999999999999" customHeight="1">
      <c r="A11" s="410"/>
      <c r="B11" s="411"/>
      <c r="C11" s="411"/>
      <c r="D11" s="411"/>
      <c r="E11" s="411"/>
    </row>
    <row r="12" spans="1:5" ht="13.8">
      <c r="A12" s="412"/>
      <c r="B12" s="413"/>
      <c r="C12" s="413"/>
      <c r="D12" s="413"/>
      <c r="E12" s="413"/>
    </row>
    <row r="13" spans="1:5" ht="13.8">
      <c r="A13" s="412"/>
      <c r="B13" s="413"/>
      <c r="C13" s="413"/>
      <c r="D13" s="413"/>
      <c r="E13" s="413"/>
    </row>
    <row r="14" spans="1:5" ht="13.8">
      <c r="A14" s="412"/>
      <c r="B14" s="413"/>
      <c r="C14" s="413"/>
      <c r="D14" s="413"/>
      <c r="E14" s="413"/>
    </row>
    <row r="15" spans="1:5" ht="13.8">
      <c r="A15" s="412"/>
      <c r="B15" s="413"/>
      <c r="C15" s="413"/>
      <c r="D15" s="413"/>
      <c r="E15" s="413"/>
    </row>
    <row r="16" spans="1:5" ht="13.8">
      <c r="A16" s="412"/>
      <c r="B16" s="413"/>
      <c r="C16" s="413"/>
      <c r="D16" s="413"/>
      <c r="E16" s="413"/>
    </row>
    <row r="17" spans="1:5" ht="13.8">
      <c r="A17" s="412"/>
      <c r="B17" s="413"/>
      <c r="C17" s="413"/>
      <c r="D17" s="413"/>
      <c r="E17" s="413"/>
    </row>
    <row r="18" spans="1:5" ht="9.75" customHeight="1">
      <c r="A18" s="412"/>
      <c r="B18" s="413"/>
      <c r="C18" s="413"/>
      <c r="D18" s="413"/>
      <c r="E18" s="413"/>
    </row>
    <row r="19" spans="1:5" ht="13.8">
      <c r="A19" s="412"/>
      <c r="B19" s="413"/>
      <c r="C19" s="413"/>
      <c r="D19" s="413"/>
      <c r="E19" s="413"/>
    </row>
    <row r="20" spans="1:5" s="409" customFormat="1" ht="13.8">
      <c r="A20" s="412"/>
      <c r="B20" s="413"/>
      <c r="C20" s="413"/>
      <c r="D20" s="413"/>
      <c r="E20" s="413"/>
    </row>
    <row r="21" spans="1:5" s="409" customFormat="1" ht="13.8">
      <c r="A21" s="412"/>
      <c r="B21" s="413"/>
      <c r="C21" s="413"/>
      <c r="D21" s="413"/>
      <c r="E21" s="413"/>
    </row>
    <row r="22" spans="1:5" s="409" customFormat="1" ht="13.8">
      <c r="A22" s="412"/>
      <c r="B22" s="413"/>
      <c r="C22" s="413"/>
      <c r="D22" s="413"/>
      <c r="E22" s="413"/>
    </row>
    <row r="23" spans="1:5" s="409" customFormat="1" ht="13.8">
      <c r="A23" s="412"/>
      <c r="B23" s="413"/>
      <c r="C23" s="413"/>
      <c r="D23" s="413"/>
      <c r="E23" s="413"/>
    </row>
    <row r="24" spans="1:5" s="409" customFormat="1" ht="13.8">
      <c r="A24" s="412"/>
      <c r="B24" s="413"/>
      <c r="C24" s="413"/>
      <c r="D24" s="413"/>
      <c r="E24" s="413"/>
    </row>
    <row r="25" spans="1:5" s="409" customFormat="1" ht="13.8">
      <c r="A25" s="412"/>
      <c r="B25" s="413"/>
      <c r="C25" s="413"/>
      <c r="D25" s="413"/>
      <c r="E25" s="413"/>
    </row>
    <row r="26" spans="1:5" s="409" customFormat="1" ht="13.8">
      <c r="A26" s="412"/>
      <c r="B26" s="413"/>
      <c r="C26" s="413"/>
      <c r="D26" s="413"/>
      <c r="E26" s="413"/>
    </row>
    <row r="27" spans="1:5" s="409" customFormat="1" ht="13.8">
      <c r="A27" s="412"/>
      <c r="B27" s="413"/>
      <c r="C27" s="413"/>
      <c r="D27" s="413"/>
      <c r="E27" s="413"/>
    </row>
    <row r="28" spans="1:5" s="409" customFormat="1" ht="13.8">
      <c r="A28" s="412"/>
      <c r="B28" s="413"/>
      <c r="C28" s="413"/>
      <c r="D28" s="413"/>
      <c r="E28" s="413"/>
    </row>
    <row r="29" spans="1:5" s="409" customFormat="1" ht="13.8">
      <c r="A29" s="412"/>
      <c r="B29" s="413"/>
      <c r="C29" s="413"/>
      <c r="D29" s="413"/>
      <c r="E29" s="413"/>
    </row>
    <row r="30" spans="1:5" s="409" customFormat="1" ht="13.8">
      <c r="A30" s="412"/>
      <c r="B30" s="413"/>
      <c r="C30" s="413"/>
      <c r="D30" s="413"/>
      <c r="E30" s="413"/>
    </row>
    <row r="31" spans="1:5" s="409" customFormat="1" ht="13.8">
      <c r="A31" s="412"/>
      <c r="B31" s="413"/>
      <c r="C31" s="413"/>
      <c r="D31" s="413"/>
      <c r="E31" s="413"/>
    </row>
    <row r="32" spans="1:5" s="409" customFormat="1">
      <c r="A32" s="154"/>
      <c r="B32" s="154"/>
      <c r="C32" s="154"/>
      <c r="D32" s="154"/>
      <c r="E32" s="154"/>
    </row>
    <row r="33" spans="1:5" s="409" customFormat="1">
      <c r="A33" s="154"/>
      <c r="B33" s="154"/>
      <c r="C33" s="154"/>
      <c r="D33" s="154"/>
      <c r="E33" s="154"/>
    </row>
    <row r="34" spans="1:5" s="409" customFormat="1">
      <c r="A34" s="154"/>
      <c r="B34" s="154"/>
      <c r="C34" s="154"/>
      <c r="D34" s="154"/>
      <c r="E34" s="154"/>
    </row>
    <row r="35" spans="1:5" s="409" customFormat="1">
      <c r="A35" s="154"/>
      <c r="B35" s="154"/>
      <c r="C35" s="154"/>
      <c r="D35" s="154"/>
      <c r="E35" s="154"/>
    </row>
    <row r="36" spans="1:5" s="409" customFormat="1">
      <c r="A36" s="154"/>
      <c r="B36" s="154"/>
      <c r="C36" s="154"/>
      <c r="D36" s="154"/>
      <c r="E36" s="154"/>
    </row>
    <row r="37" spans="1:5" s="409" customFormat="1">
      <c r="A37" s="154"/>
      <c r="B37" s="154"/>
      <c r="C37" s="154"/>
      <c r="D37" s="154"/>
      <c r="E37" s="154"/>
    </row>
    <row r="38" spans="1:5" s="409" customFormat="1">
      <c r="A38" s="154"/>
      <c r="B38" s="154"/>
      <c r="C38" s="154"/>
      <c r="D38" s="154"/>
      <c r="E38" s="154"/>
    </row>
    <row r="39" spans="1:5" s="409" customFormat="1">
      <c r="A39" s="154"/>
      <c r="B39" s="154"/>
      <c r="C39" s="154"/>
      <c r="D39" s="154"/>
      <c r="E39" s="154"/>
    </row>
    <row r="40" spans="1:5" s="409" customFormat="1">
      <c r="A40" s="154"/>
      <c r="B40" s="154"/>
      <c r="C40" s="154"/>
      <c r="D40" s="154"/>
      <c r="E40" s="154"/>
    </row>
    <row r="41" spans="1:5" s="409" customFormat="1">
      <c r="A41" s="154"/>
      <c r="B41" s="154"/>
      <c r="C41" s="154"/>
      <c r="D41" s="154"/>
      <c r="E41" s="154"/>
    </row>
    <row r="42" spans="1:5" ht="18" customHeight="1"/>
    <row r="44" spans="1:5" s="414" customFormat="1">
      <c r="A44" s="154"/>
      <c r="B44" s="154"/>
      <c r="C44" s="154"/>
      <c r="D44" s="154"/>
      <c r="E44" s="154"/>
    </row>
  </sheetData>
  <mergeCells count="1">
    <mergeCell ref="A1:E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AR531"/>
  <sheetViews>
    <sheetView view="pageLayout" topLeftCell="A37" zoomScale="72" zoomScaleSheetLayoutView="64" zoomScalePageLayoutView="72" workbookViewId="0">
      <selection activeCell="A51" sqref="A51"/>
    </sheetView>
  </sheetViews>
  <sheetFormatPr defaultColWidth="13.109375" defaultRowHeight="13.2"/>
  <cols>
    <col min="1" max="1" width="46.6640625" style="47" customWidth="1"/>
    <col min="2" max="2" width="11.88671875" style="47" customWidth="1"/>
    <col min="3" max="3" width="12.109375" style="47" customWidth="1"/>
    <col min="4" max="4" width="12.33203125" style="47" customWidth="1"/>
    <col min="5" max="5" width="10.77734375" style="47" customWidth="1"/>
    <col min="6" max="6" width="11.44140625" style="47" customWidth="1"/>
    <col min="7" max="7" width="10.5546875" style="47" customWidth="1"/>
    <col min="8" max="8" width="11.88671875" style="47" customWidth="1"/>
    <col min="9" max="9" width="12" style="47" customWidth="1"/>
    <col min="10" max="10" width="12.44140625" style="47" customWidth="1"/>
    <col min="11" max="11" width="10.44140625" style="47" customWidth="1"/>
    <col min="12" max="12" width="10.5546875" style="47" customWidth="1"/>
    <col min="13" max="13" width="10.88671875" style="47" customWidth="1"/>
    <col min="14" max="14" width="11.5546875" style="47" customWidth="1"/>
    <col min="15" max="15" width="11" style="47" customWidth="1"/>
    <col min="16" max="17" width="11.109375" style="47" customWidth="1"/>
    <col min="18" max="18" width="11.44140625" style="47" customWidth="1"/>
    <col min="19" max="19" width="12" style="47" customWidth="1"/>
    <col min="20" max="20" width="15" style="47" customWidth="1"/>
    <col min="21" max="21" width="12.88671875" style="47" customWidth="1"/>
    <col min="22" max="22" width="11.88671875" style="47" customWidth="1"/>
    <col min="23" max="23" width="13.6640625" style="47" customWidth="1"/>
    <col min="24" max="16384" width="13.109375" style="47"/>
  </cols>
  <sheetData>
    <row r="1" spans="1:44" s="68" customFormat="1" ht="15.9" customHeight="1">
      <c r="A1" s="687" t="s">
        <v>0</v>
      </c>
      <c r="B1" s="684" t="s">
        <v>100</v>
      </c>
      <c r="C1" s="688"/>
      <c r="D1" s="688"/>
      <c r="E1" s="684" t="s">
        <v>99</v>
      </c>
      <c r="F1" s="688"/>
      <c r="G1" s="688"/>
      <c r="H1" s="684" t="s">
        <v>10</v>
      </c>
      <c r="I1" s="685"/>
      <c r="J1" s="685"/>
      <c r="K1" s="684" t="s">
        <v>98</v>
      </c>
      <c r="L1" s="685"/>
      <c r="M1" s="685"/>
      <c r="N1" s="684" t="s">
        <v>97</v>
      </c>
      <c r="O1" s="685"/>
      <c r="P1" s="685"/>
      <c r="Q1" s="684" t="s">
        <v>96</v>
      </c>
      <c r="R1" s="685"/>
      <c r="S1" s="685"/>
      <c r="T1" s="684" t="s">
        <v>95</v>
      </c>
      <c r="U1" s="685"/>
      <c r="V1" s="685"/>
      <c r="W1" s="686"/>
      <c r="X1" s="70"/>
      <c r="Y1" s="70"/>
      <c r="Z1" s="69"/>
      <c r="AA1" s="69"/>
      <c r="AB1" s="69"/>
      <c r="AC1" s="69"/>
      <c r="AD1" s="69"/>
      <c r="AE1" s="69"/>
      <c r="AF1" s="69"/>
      <c r="AG1" s="69"/>
      <c r="AH1" s="69"/>
      <c r="AI1" s="69"/>
      <c r="AJ1" s="69"/>
      <c r="AK1" s="69"/>
      <c r="AL1" s="69"/>
      <c r="AM1" s="69"/>
      <c r="AN1" s="69"/>
      <c r="AO1" s="69"/>
      <c r="AP1" s="69"/>
      <c r="AQ1" s="69"/>
      <c r="AR1" s="69"/>
    </row>
    <row r="2" spans="1:44" s="68" customFormat="1" ht="30" customHeight="1">
      <c r="A2" s="687"/>
      <c r="B2" s="207" t="s">
        <v>253</v>
      </c>
      <c r="C2" s="208" t="s">
        <v>295</v>
      </c>
      <c r="D2" s="208" t="s">
        <v>301</v>
      </c>
      <c r="E2" s="207" t="s">
        <v>253</v>
      </c>
      <c r="F2" s="208" t="s">
        <v>295</v>
      </c>
      <c r="G2" s="208" t="s">
        <v>301</v>
      </c>
      <c r="H2" s="207" t="s">
        <v>253</v>
      </c>
      <c r="I2" s="208" t="s">
        <v>295</v>
      </c>
      <c r="J2" s="208" t="s">
        <v>301</v>
      </c>
      <c r="K2" s="207" t="s">
        <v>253</v>
      </c>
      <c r="L2" s="208" t="s">
        <v>295</v>
      </c>
      <c r="M2" s="208" t="s">
        <v>301</v>
      </c>
      <c r="N2" s="207" t="s">
        <v>253</v>
      </c>
      <c r="O2" s="208" t="s">
        <v>295</v>
      </c>
      <c r="P2" s="208" t="s">
        <v>301</v>
      </c>
      <c r="Q2" s="207" t="s">
        <v>253</v>
      </c>
      <c r="R2" s="208" t="s">
        <v>295</v>
      </c>
      <c r="S2" s="208" t="s">
        <v>301</v>
      </c>
      <c r="T2" s="207" t="s">
        <v>253</v>
      </c>
      <c r="U2" s="208" t="s">
        <v>295</v>
      </c>
      <c r="V2" s="208" t="s">
        <v>301</v>
      </c>
      <c r="W2" s="368" t="s">
        <v>70</v>
      </c>
      <c r="X2" s="70"/>
      <c r="Y2" s="70"/>
      <c r="Z2" s="69"/>
      <c r="AA2" s="69"/>
      <c r="AB2" s="69"/>
      <c r="AC2" s="69"/>
      <c r="AD2" s="69"/>
      <c r="AE2" s="69"/>
      <c r="AF2" s="69"/>
      <c r="AG2" s="69"/>
      <c r="AH2" s="69"/>
      <c r="AI2" s="69"/>
      <c r="AJ2" s="69"/>
      <c r="AK2" s="69"/>
      <c r="AL2" s="69"/>
      <c r="AM2" s="69"/>
      <c r="AN2" s="69"/>
      <c r="AO2" s="69"/>
      <c r="AP2" s="69"/>
      <c r="AQ2" s="69"/>
      <c r="AR2" s="69"/>
    </row>
    <row r="3" spans="1:44" s="66" customFormat="1" ht="15.9" customHeight="1">
      <c r="A3" s="67">
        <v>1</v>
      </c>
      <c r="B3" s="67">
        <v>2</v>
      </c>
      <c r="C3" s="67">
        <v>3</v>
      </c>
      <c r="D3" s="67">
        <v>4</v>
      </c>
      <c r="E3" s="67">
        <v>5</v>
      </c>
      <c r="F3" s="67">
        <v>6</v>
      </c>
      <c r="G3" s="67">
        <v>7</v>
      </c>
      <c r="H3" s="67">
        <v>8</v>
      </c>
      <c r="I3" s="67">
        <v>9</v>
      </c>
      <c r="J3" s="67">
        <v>10</v>
      </c>
      <c r="K3" s="67">
        <v>11</v>
      </c>
      <c r="L3" s="67">
        <v>12</v>
      </c>
      <c r="M3" s="67">
        <v>13</v>
      </c>
      <c r="N3" s="67">
        <v>14</v>
      </c>
      <c r="O3" s="67">
        <v>15</v>
      </c>
      <c r="P3" s="67">
        <v>16</v>
      </c>
      <c r="Q3" s="67">
        <v>17</v>
      </c>
      <c r="R3" s="67">
        <v>18</v>
      </c>
      <c r="S3" s="67">
        <v>19</v>
      </c>
      <c r="T3" s="67">
        <v>20</v>
      </c>
      <c r="U3" s="67">
        <v>21</v>
      </c>
      <c r="V3" s="67">
        <v>22</v>
      </c>
      <c r="W3" s="369">
        <v>23</v>
      </c>
    </row>
    <row r="4" spans="1:44" s="64" customFormat="1" ht="15.9" customHeight="1">
      <c r="A4" s="65" t="s">
        <v>94</v>
      </c>
      <c r="B4" s="60">
        <v>208534874</v>
      </c>
      <c r="C4" s="459">
        <v>214146216</v>
      </c>
      <c r="D4" s="460">
        <v>107206381</v>
      </c>
      <c r="E4" s="459">
        <v>27109534</v>
      </c>
      <c r="F4" s="459">
        <v>28372420</v>
      </c>
      <c r="G4" s="459">
        <v>14338091</v>
      </c>
      <c r="H4" s="459">
        <v>363626000</v>
      </c>
      <c r="I4" s="459">
        <v>383181596</v>
      </c>
      <c r="J4" s="459">
        <v>180189858</v>
      </c>
      <c r="K4" s="459"/>
      <c r="L4" s="459"/>
      <c r="M4" s="459"/>
      <c r="N4" s="459"/>
      <c r="O4" s="459"/>
      <c r="P4" s="459"/>
      <c r="Q4" s="461">
        <v>0</v>
      </c>
      <c r="R4" s="459">
        <v>1087868</v>
      </c>
      <c r="S4" s="459">
        <v>1087868</v>
      </c>
      <c r="T4" s="50">
        <f t="shared" ref="T4:V12" si="0">SUM(B4+E4+H4+K4+N4+Q4)</f>
        <v>599270408</v>
      </c>
      <c r="U4" s="50">
        <f t="shared" si="0"/>
        <v>626788100</v>
      </c>
      <c r="V4" s="50">
        <f t="shared" si="0"/>
        <v>302822198</v>
      </c>
      <c r="W4" s="370">
        <f>SUM(V4/U4)</f>
        <v>0.4831332917775561</v>
      </c>
    </row>
    <row r="5" spans="1:44" s="64" customFormat="1" ht="15.9" customHeight="1">
      <c r="A5" s="65" t="s">
        <v>93</v>
      </c>
      <c r="B5" s="60">
        <v>269635075</v>
      </c>
      <c r="C5" s="459">
        <v>269877809</v>
      </c>
      <c r="D5" s="459">
        <v>132401630</v>
      </c>
      <c r="E5" s="459">
        <v>35092880</v>
      </c>
      <c r="F5" s="459">
        <v>36352016</v>
      </c>
      <c r="G5" s="459">
        <v>17873978</v>
      </c>
      <c r="H5" s="459">
        <v>174143322</v>
      </c>
      <c r="I5" s="459">
        <v>207161339</v>
      </c>
      <c r="J5" s="459">
        <v>105586022</v>
      </c>
      <c r="K5" s="459"/>
      <c r="L5" s="459"/>
      <c r="M5" s="459"/>
      <c r="N5" s="459"/>
      <c r="O5" s="459"/>
      <c r="P5" s="459"/>
      <c r="Q5" s="459">
        <v>3000000</v>
      </c>
      <c r="R5" s="459">
        <v>41229467</v>
      </c>
      <c r="S5" s="459">
        <v>28679067</v>
      </c>
      <c r="T5" s="50">
        <f t="shared" si="0"/>
        <v>481871277</v>
      </c>
      <c r="U5" s="50">
        <f t="shared" si="0"/>
        <v>554620631</v>
      </c>
      <c r="V5" s="50">
        <f t="shared" si="0"/>
        <v>284540697</v>
      </c>
      <c r="W5" s="370">
        <f>SUM(V5/U5)</f>
        <v>0.51303662557046137</v>
      </c>
    </row>
    <row r="6" spans="1:44" s="64" customFormat="1" ht="15" customHeight="1">
      <c r="A6" s="65" t="s">
        <v>92</v>
      </c>
      <c r="B6" s="60">
        <v>514107484</v>
      </c>
      <c r="C6" s="459">
        <v>524523602</v>
      </c>
      <c r="D6" s="459">
        <v>232628897</v>
      </c>
      <c r="E6" s="459">
        <v>65907038</v>
      </c>
      <c r="F6" s="459">
        <v>67557332</v>
      </c>
      <c r="G6" s="459">
        <v>27930897</v>
      </c>
      <c r="H6" s="459">
        <v>70596100</v>
      </c>
      <c r="I6" s="459">
        <v>70416944</v>
      </c>
      <c r="J6" s="459">
        <v>30634362</v>
      </c>
      <c r="K6" s="459"/>
      <c r="L6" s="459"/>
      <c r="M6" s="459"/>
      <c r="N6" s="459"/>
      <c r="O6" s="459"/>
      <c r="P6" s="459"/>
      <c r="Q6" s="459"/>
      <c r="R6" s="459">
        <v>31072138</v>
      </c>
      <c r="S6" s="459">
        <v>31072138</v>
      </c>
      <c r="T6" s="50">
        <f t="shared" si="0"/>
        <v>650610622</v>
      </c>
      <c r="U6" s="50">
        <f t="shared" si="0"/>
        <v>693570016</v>
      </c>
      <c r="V6" s="50">
        <f t="shared" si="0"/>
        <v>322266294</v>
      </c>
      <c r="W6" s="370">
        <f t="shared" ref="W6:W63" si="1">SUM(V6/U6)</f>
        <v>0.46464853809366524</v>
      </c>
    </row>
    <row r="7" spans="1:44" s="64" customFormat="1" ht="15.9" customHeight="1">
      <c r="A7" s="65" t="s">
        <v>274</v>
      </c>
      <c r="B7" s="60">
        <v>68166257</v>
      </c>
      <c r="C7" s="459">
        <v>47906065</v>
      </c>
      <c r="D7" s="459">
        <v>25890545</v>
      </c>
      <c r="E7" s="459">
        <v>8861613</v>
      </c>
      <c r="F7" s="459">
        <v>6265957</v>
      </c>
      <c r="G7" s="459">
        <v>3405172</v>
      </c>
      <c r="H7" s="459">
        <v>25788000</v>
      </c>
      <c r="I7" s="459">
        <v>20651441</v>
      </c>
      <c r="J7" s="459">
        <v>14186159</v>
      </c>
      <c r="K7" s="459"/>
      <c r="L7" s="459">
        <v>69596561</v>
      </c>
      <c r="M7" s="459">
        <v>69596561</v>
      </c>
      <c r="N7" s="459"/>
      <c r="O7" s="459"/>
      <c r="P7" s="459"/>
      <c r="Q7" s="459"/>
      <c r="R7" s="459">
        <v>25754720</v>
      </c>
      <c r="S7" s="459">
        <v>25754720</v>
      </c>
      <c r="T7" s="50">
        <f t="shared" si="0"/>
        <v>102815870</v>
      </c>
      <c r="U7" s="50">
        <f t="shared" si="0"/>
        <v>170174744</v>
      </c>
      <c r="V7" s="50">
        <f t="shared" si="0"/>
        <v>138833157</v>
      </c>
      <c r="W7" s="370">
        <f t="shared" si="1"/>
        <v>0.81582703600247519</v>
      </c>
    </row>
    <row r="8" spans="1:44" s="64" customFormat="1" ht="15.9" customHeight="1">
      <c r="A8" s="65" t="s">
        <v>255</v>
      </c>
      <c r="B8" s="60"/>
      <c r="C8" s="459">
        <v>22023925</v>
      </c>
      <c r="D8" s="459">
        <v>6813948</v>
      </c>
      <c r="E8" s="459"/>
      <c r="F8" s="459">
        <v>2913015</v>
      </c>
      <c r="G8" s="459">
        <v>872315</v>
      </c>
      <c r="H8" s="459"/>
      <c r="I8" s="459">
        <v>36549043</v>
      </c>
      <c r="J8" s="459">
        <v>29118304</v>
      </c>
      <c r="K8" s="459"/>
      <c r="L8" s="459"/>
      <c r="M8" s="459"/>
      <c r="N8" s="459"/>
      <c r="O8" s="459"/>
      <c r="P8" s="459"/>
      <c r="Q8" s="459"/>
      <c r="R8" s="459">
        <v>37940871</v>
      </c>
      <c r="S8" s="459">
        <v>37940871</v>
      </c>
      <c r="T8" s="50">
        <f t="shared" si="0"/>
        <v>0</v>
      </c>
      <c r="U8" s="50">
        <f t="shared" si="0"/>
        <v>99426854</v>
      </c>
      <c r="V8" s="50">
        <f t="shared" si="0"/>
        <v>74745438</v>
      </c>
      <c r="W8" s="370">
        <f t="shared" si="1"/>
        <v>0.75176308002262648</v>
      </c>
    </row>
    <row r="9" spans="1:44" ht="15.9" customHeight="1">
      <c r="A9" s="48" t="s">
        <v>281</v>
      </c>
      <c r="B9" s="56">
        <v>54053131</v>
      </c>
      <c r="C9" s="462">
        <v>60854518</v>
      </c>
      <c r="D9" s="462">
        <v>26512357</v>
      </c>
      <c r="E9" s="462">
        <v>7026907</v>
      </c>
      <c r="F9" s="462">
        <v>8018265</v>
      </c>
      <c r="G9" s="462">
        <v>3536181</v>
      </c>
      <c r="H9" s="462">
        <v>67787000</v>
      </c>
      <c r="I9" s="462">
        <v>81280026</v>
      </c>
      <c r="J9" s="462">
        <v>44803391</v>
      </c>
      <c r="K9" s="462"/>
      <c r="L9" s="462"/>
      <c r="M9" s="462"/>
      <c r="N9" s="462"/>
      <c r="O9" s="462"/>
      <c r="P9" s="462"/>
      <c r="Q9" s="462"/>
      <c r="R9" s="462">
        <v>3812186</v>
      </c>
      <c r="S9" s="462">
        <v>3786186</v>
      </c>
      <c r="T9" s="50">
        <f t="shared" si="0"/>
        <v>128867038</v>
      </c>
      <c r="U9" s="50">
        <f t="shared" si="0"/>
        <v>153964995</v>
      </c>
      <c r="V9" s="50">
        <f t="shared" si="0"/>
        <v>78638115</v>
      </c>
      <c r="W9" s="370">
        <f t="shared" si="1"/>
        <v>0.510753207246881</v>
      </c>
    </row>
    <row r="10" spans="1:44" ht="15.9" customHeight="1">
      <c r="A10" s="61" t="s">
        <v>257</v>
      </c>
      <c r="B10" s="56">
        <v>14530000</v>
      </c>
      <c r="C10" s="510">
        <v>14740000</v>
      </c>
      <c r="D10" s="510">
        <v>7404000</v>
      </c>
      <c r="E10" s="511">
        <v>1730000</v>
      </c>
      <c r="F10" s="510">
        <v>1790000</v>
      </c>
      <c r="G10" s="510">
        <v>910612</v>
      </c>
      <c r="H10" s="511">
        <v>7280000</v>
      </c>
      <c r="I10" s="510">
        <v>13379866</v>
      </c>
      <c r="J10" s="510">
        <v>3688559</v>
      </c>
      <c r="K10" s="511"/>
      <c r="L10" s="510"/>
      <c r="M10" s="510"/>
      <c r="N10" s="511"/>
      <c r="O10" s="510"/>
      <c r="P10" s="510"/>
      <c r="Q10" s="511">
        <v>0</v>
      </c>
      <c r="R10" s="510">
        <v>3378215</v>
      </c>
      <c r="S10" s="510">
        <v>3378215</v>
      </c>
      <c r="T10" s="50">
        <f t="shared" si="0"/>
        <v>23540000</v>
      </c>
      <c r="U10" s="50">
        <f t="shared" si="0"/>
        <v>33288081</v>
      </c>
      <c r="V10" s="50">
        <f t="shared" si="0"/>
        <v>15381386</v>
      </c>
      <c r="W10" s="370">
        <f t="shared" si="1"/>
        <v>0.46206887083698217</v>
      </c>
    </row>
    <row r="11" spans="1:44" ht="15.9" customHeight="1">
      <c r="A11" s="61" t="s">
        <v>282</v>
      </c>
      <c r="B11" s="56">
        <v>935796519</v>
      </c>
      <c r="C11" s="462">
        <v>998472927</v>
      </c>
      <c r="D11" s="462">
        <v>498009029</v>
      </c>
      <c r="E11" s="462">
        <v>99363827</v>
      </c>
      <c r="F11" s="462">
        <v>107511757</v>
      </c>
      <c r="G11" s="462">
        <v>52510359</v>
      </c>
      <c r="H11" s="462">
        <v>209679685</v>
      </c>
      <c r="I11" s="462">
        <v>226456141</v>
      </c>
      <c r="J11" s="462">
        <v>115658974</v>
      </c>
      <c r="K11" s="462">
        <v>7980000</v>
      </c>
      <c r="L11" s="462">
        <v>7980000</v>
      </c>
      <c r="M11" s="462">
        <v>3990000</v>
      </c>
      <c r="N11" s="462">
        <v>0</v>
      </c>
      <c r="O11" s="462">
        <v>0</v>
      </c>
      <c r="P11" s="462">
        <v>0</v>
      </c>
      <c r="Q11" s="462">
        <v>0</v>
      </c>
      <c r="R11" s="462">
        <v>8109856</v>
      </c>
      <c r="S11" s="462">
        <v>8008256</v>
      </c>
      <c r="T11" s="50">
        <f t="shared" si="0"/>
        <v>1252820031</v>
      </c>
      <c r="U11" s="50">
        <f t="shared" si="0"/>
        <v>1348530681</v>
      </c>
      <c r="V11" s="50">
        <f t="shared" si="0"/>
        <v>678176618</v>
      </c>
      <c r="W11" s="370">
        <f t="shared" si="1"/>
        <v>0.50290039934211928</v>
      </c>
    </row>
    <row r="12" spans="1:44" ht="27" customHeight="1">
      <c r="A12" s="63" t="s">
        <v>283</v>
      </c>
      <c r="B12" s="56">
        <v>169722656</v>
      </c>
      <c r="C12" s="462">
        <v>190168588</v>
      </c>
      <c r="D12" s="462">
        <v>98273474</v>
      </c>
      <c r="E12" s="462">
        <v>21945906</v>
      </c>
      <c r="F12" s="462">
        <v>24859955</v>
      </c>
      <c r="G12" s="462">
        <v>13544939</v>
      </c>
      <c r="H12" s="462">
        <v>91637800</v>
      </c>
      <c r="I12" s="462">
        <v>104248933</v>
      </c>
      <c r="J12" s="462">
        <v>36609678</v>
      </c>
      <c r="K12" s="462">
        <v>4104000</v>
      </c>
      <c r="L12" s="462">
        <v>4104000</v>
      </c>
      <c r="M12" s="462">
        <v>2052000</v>
      </c>
      <c r="N12" s="462"/>
      <c r="O12" s="462"/>
      <c r="P12" s="462">
        <v>0</v>
      </c>
      <c r="Q12" s="462"/>
      <c r="R12" s="462">
        <v>200000</v>
      </c>
      <c r="S12" s="462"/>
      <c r="T12" s="50">
        <f t="shared" si="0"/>
        <v>287410362</v>
      </c>
      <c r="U12" s="50">
        <f t="shared" si="0"/>
        <v>323581476</v>
      </c>
      <c r="V12" s="50">
        <f t="shared" si="0"/>
        <v>150480091</v>
      </c>
      <c r="W12" s="370">
        <f t="shared" si="1"/>
        <v>0.4650454434542477</v>
      </c>
    </row>
    <row r="13" spans="1:44" s="61" customFormat="1" ht="21" customHeight="1">
      <c r="A13" s="61" t="s">
        <v>91</v>
      </c>
      <c r="B13" s="50">
        <f t="shared" ref="B13" si="2">SUM(B4:B12)</f>
        <v>2234545996</v>
      </c>
      <c r="C13" s="50">
        <f t="shared" ref="C13:V13" si="3">SUM(C4:C12)</f>
        <v>2342713650</v>
      </c>
      <c r="D13" s="50">
        <f t="shared" si="3"/>
        <v>1135140261</v>
      </c>
      <c r="E13" s="50">
        <f t="shared" si="3"/>
        <v>267037705</v>
      </c>
      <c r="F13" s="50">
        <f t="shared" si="3"/>
        <v>283640717</v>
      </c>
      <c r="G13" s="50">
        <f t="shared" si="3"/>
        <v>134922544</v>
      </c>
      <c r="H13" s="50">
        <f t="shared" si="3"/>
        <v>1010537907</v>
      </c>
      <c r="I13" s="50">
        <f t="shared" si="3"/>
        <v>1143325329</v>
      </c>
      <c r="J13" s="50">
        <f t="shared" si="3"/>
        <v>560475307</v>
      </c>
      <c r="K13" s="50">
        <f t="shared" si="3"/>
        <v>12084000</v>
      </c>
      <c r="L13" s="50">
        <f t="shared" si="3"/>
        <v>81680561</v>
      </c>
      <c r="M13" s="50">
        <f t="shared" si="3"/>
        <v>75638561</v>
      </c>
      <c r="N13" s="50">
        <f t="shared" si="3"/>
        <v>0</v>
      </c>
      <c r="O13" s="50">
        <f t="shared" si="3"/>
        <v>0</v>
      </c>
      <c r="P13" s="50">
        <f t="shared" si="3"/>
        <v>0</v>
      </c>
      <c r="Q13" s="50">
        <f t="shared" si="3"/>
        <v>3000000</v>
      </c>
      <c r="R13" s="50">
        <f t="shared" si="3"/>
        <v>152585321</v>
      </c>
      <c r="S13" s="50">
        <f t="shared" si="3"/>
        <v>139707321</v>
      </c>
      <c r="T13" s="50">
        <f t="shared" si="3"/>
        <v>3527205608</v>
      </c>
      <c r="U13" s="50">
        <f t="shared" si="3"/>
        <v>4003945578</v>
      </c>
      <c r="V13" s="50">
        <f t="shared" si="3"/>
        <v>2045883994</v>
      </c>
      <c r="W13" s="370">
        <f t="shared" si="1"/>
        <v>0.51096698347781588</v>
      </c>
    </row>
    <row r="14" spans="1:44" s="61" customFormat="1" ht="17.399999999999999" customHeight="1">
      <c r="A14" s="62" t="s">
        <v>171</v>
      </c>
      <c r="B14" s="50"/>
      <c r="C14" s="50"/>
      <c r="D14" s="50"/>
      <c r="E14" s="50"/>
      <c r="F14" s="50"/>
      <c r="G14" s="50"/>
      <c r="H14" s="50"/>
      <c r="I14" s="50"/>
      <c r="J14" s="50"/>
      <c r="K14" s="50"/>
      <c r="L14" s="50"/>
      <c r="M14" s="50"/>
      <c r="N14" s="50"/>
      <c r="O14" s="50"/>
      <c r="P14" s="50"/>
      <c r="Q14" s="50"/>
      <c r="R14" s="50"/>
      <c r="S14" s="50"/>
      <c r="T14" s="50"/>
      <c r="U14" s="60"/>
      <c r="V14" s="60"/>
      <c r="W14" s="370"/>
    </row>
    <row r="15" spans="1:44" ht="29.25" customHeight="1">
      <c r="A15" s="140" t="s">
        <v>182</v>
      </c>
      <c r="B15" s="462">
        <v>55983050</v>
      </c>
      <c r="C15" s="462">
        <v>55683547</v>
      </c>
      <c r="D15" s="462">
        <v>28289856</v>
      </c>
      <c r="E15" s="462">
        <v>7394984</v>
      </c>
      <c r="F15" s="462">
        <v>7440984</v>
      </c>
      <c r="G15" s="462">
        <v>3243122</v>
      </c>
      <c r="H15" s="462"/>
      <c r="I15" s="462"/>
      <c r="J15" s="462"/>
      <c r="K15" s="462"/>
      <c r="L15" s="462"/>
      <c r="M15" s="462"/>
      <c r="N15" s="462"/>
      <c r="O15" s="462"/>
      <c r="P15" s="462"/>
      <c r="Q15" s="462"/>
      <c r="R15" s="462"/>
      <c r="S15" s="56"/>
      <c r="T15" s="50">
        <f>SUM(B15+E15+H15+K15+N15+Q15)</f>
        <v>63378034</v>
      </c>
      <c r="U15" s="50">
        <f>SUM(C15+F15+I15+L15+O15+R15)</f>
        <v>63124531</v>
      </c>
      <c r="V15" s="50">
        <f>SUM(D15+G15+J15+M15+P15+S15)</f>
        <v>31532978</v>
      </c>
      <c r="W15" s="370">
        <f t="shared" si="1"/>
        <v>0.49953603615684683</v>
      </c>
    </row>
    <row r="16" spans="1:44" ht="17.399999999999999" customHeight="1">
      <c r="A16" s="141" t="s">
        <v>65</v>
      </c>
      <c r="B16" s="462"/>
      <c r="C16" s="462"/>
      <c r="D16" s="462"/>
      <c r="E16" s="462"/>
      <c r="F16" s="462"/>
      <c r="G16" s="462"/>
      <c r="H16" s="462"/>
      <c r="I16" s="462"/>
      <c r="J16" s="462"/>
      <c r="K16" s="462"/>
      <c r="L16" s="462"/>
      <c r="M16" s="462"/>
      <c r="N16" s="462"/>
      <c r="O16" s="462"/>
      <c r="P16" s="462"/>
      <c r="Q16" s="462"/>
      <c r="R16" s="462"/>
      <c r="S16" s="56"/>
      <c r="T16" s="50">
        <f t="shared" ref="T16:V31" si="4">SUM(B16+E16+H16+K16+N16+Q16)</f>
        <v>0</v>
      </c>
      <c r="U16" s="60"/>
      <c r="V16" s="60"/>
      <c r="W16" s="370"/>
    </row>
    <row r="17" spans="1:23" ht="26.25" customHeight="1">
      <c r="A17" s="141" t="s">
        <v>76</v>
      </c>
      <c r="B17" s="462"/>
      <c r="C17" s="462"/>
      <c r="D17" s="462"/>
      <c r="E17" s="462"/>
      <c r="F17" s="462"/>
      <c r="G17" s="462"/>
      <c r="H17" s="462"/>
      <c r="I17" s="462"/>
      <c r="J17" s="462"/>
      <c r="K17" s="462"/>
      <c r="L17" s="462"/>
      <c r="M17" s="462"/>
      <c r="N17" s="462"/>
      <c r="O17" s="462"/>
      <c r="P17" s="462"/>
      <c r="Q17" s="462"/>
      <c r="R17" s="462"/>
      <c r="S17" s="56"/>
      <c r="T17" s="50">
        <f t="shared" si="4"/>
        <v>0</v>
      </c>
      <c r="U17" s="50">
        <f t="shared" si="4"/>
        <v>0</v>
      </c>
      <c r="V17" s="50">
        <f t="shared" si="4"/>
        <v>0</v>
      </c>
      <c r="W17" s="370"/>
    </row>
    <row r="18" spans="1:23" ht="17.399999999999999" customHeight="1">
      <c r="A18" s="371" t="s">
        <v>262</v>
      </c>
      <c r="B18" s="462"/>
      <c r="C18" s="462"/>
      <c r="D18" s="462"/>
      <c r="E18" s="462"/>
      <c r="F18" s="462"/>
      <c r="G18" s="462"/>
      <c r="H18" s="462"/>
      <c r="I18" s="462"/>
      <c r="J18" s="462"/>
      <c r="K18" s="462"/>
      <c r="L18" s="462"/>
      <c r="M18" s="462"/>
      <c r="N18" s="462"/>
      <c r="O18" s="462"/>
      <c r="P18" s="462"/>
      <c r="Q18" s="462">
        <v>465394000</v>
      </c>
      <c r="R18" s="462">
        <v>587838155</v>
      </c>
      <c r="S18" s="56">
        <v>256905707</v>
      </c>
      <c r="T18" s="50">
        <f t="shared" si="4"/>
        <v>465394000</v>
      </c>
      <c r="U18" s="50">
        <f t="shared" si="4"/>
        <v>587838155</v>
      </c>
      <c r="V18" s="50">
        <f t="shared" si="4"/>
        <v>256905707</v>
      </c>
      <c r="W18" s="370">
        <f t="shared" si="1"/>
        <v>0.43703476001825708</v>
      </c>
    </row>
    <row r="19" spans="1:23" ht="16.8" customHeight="1">
      <c r="A19" s="371" t="s">
        <v>263</v>
      </c>
      <c r="B19" s="462"/>
      <c r="C19" s="462">
        <v>1933503</v>
      </c>
      <c r="D19" s="462">
        <v>122600</v>
      </c>
      <c r="E19" s="462"/>
      <c r="F19" s="462"/>
      <c r="G19" s="462"/>
      <c r="H19" s="462">
        <v>163300000</v>
      </c>
      <c r="I19" s="462">
        <v>273110256</v>
      </c>
      <c r="J19" s="462">
        <v>186566349</v>
      </c>
      <c r="K19" s="462"/>
      <c r="L19" s="462">
        <v>14708239</v>
      </c>
      <c r="M19" s="462">
        <v>5500000</v>
      </c>
      <c r="N19" s="462"/>
      <c r="O19" s="462"/>
      <c r="P19" s="462"/>
      <c r="Q19" s="462"/>
      <c r="R19" s="462"/>
      <c r="S19" s="56"/>
      <c r="T19" s="50">
        <f t="shared" si="4"/>
        <v>163300000</v>
      </c>
      <c r="U19" s="50">
        <f t="shared" si="4"/>
        <v>289751998</v>
      </c>
      <c r="V19" s="50">
        <f t="shared" si="4"/>
        <v>192188949</v>
      </c>
      <c r="W19" s="370">
        <f t="shared" si="1"/>
        <v>0.6632877437483623</v>
      </c>
    </row>
    <row r="20" spans="1:23" ht="17.399999999999999" customHeight="1">
      <c r="A20" s="141" t="s">
        <v>284</v>
      </c>
      <c r="B20" s="462"/>
      <c r="C20" s="462"/>
      <c r="D20" s="462"/>
      <c r="E20" s="462"/>
      <c r="F20" s="462"/>
      <c r="G20" s="462"/>
      <c r="H20" s="462">
        <v>23700000</v>
      </c>
      <c r="I20" s="462"/>
      <c r="J20" s="462"/>
      <c r="K20" s="462"/>
      <c r="L20" s="462"/>
      <c r="M20" s="462"/>
      <c r="N20" s="462"/>
      <c r="O20" s="462"/>
      <c r="P20" s="462"/>
      <c r="Q20" s="462">
        <v>58600000</v>
      </c>
      <c r="R20" s="462">
        <v>58600000</v>
      </c>
      <c r="S20" s="56">
        <v>18252000</v>
      </c>
      <c r="T20" s="50">
        <f t="shared" si="4"/>
        <v>82300000</v>
      </c>
      <c r="U20" s="50">
        <f t="shared" si="4"/>
        <v>58600000</v>
      </c>
      <c r="V20" s="50">
        <f t="shared" si="4"/>
        <v>18252000</v>
      </c>
      <c r="W20" s="370">
        <f t="shared" si="1"/>
        <v>0.31146757679180886</v>
      </c>
    </row>
    <row r="21" spans="1:23" s="375" customFormat="1" ht="30" customHeight="1">
      <c r="A21" s="372" t="s">
        <v>63</v>
      </c>
      <c r="B21" s="562"/>
      <c r="C21" s="562"/>
      <c r="D21" s="562"/>
      <c r="E21" s="562"/>
      <c r="F21" s="562"/>
      <c r="G21" s="562"/>
      <c r="H21" s="562"/>
      <c r="I21" s="562"/>
      <c r="J21" s="562"/>
      <c r="K21" s="562"/>
      <c r="L21" s="562"/>
      <c r="M21" s="562"/>
      <c r="N21" s="562"/>
      <c r="O21" s="562"/>
      <c r="P21" s="562"/>
      <c r="Q21" s="562"/>
      <c r="R21" s="562"/>
      <c r="S21" s="373"/>
      <c r="T21" s="374">
        <f t="shared" si="4"/>
        <v>0</v>
      </c>
      <c r="U21" s="374">
        <f t="shared" si="4"/>
        <v>0</v>
      </c>
      <c r="V21" s="374">
        <f t="shared" si="4"/>
        <v>0</v>
      </c>
      <c r="W21" s="370"/>
    </row>
    <row r="22" spans="1:23" ht="18.600000000000001" customHeight="1">
      <c r="A22" s="141" t="s">
        <v>183</v>
      </c>
      <c r="B22" s="462"/>
      <c r="C22" s="462"/>
      <c r="D22" s="462"/>
      <c r="E22" s="462"/>
      <c r="F22" s="462"/>
      <c r="G22" s="462"/>
      <c r="H22" s="462"/>
      <c r="I22" s="462"/>
      <c r="J22" s="462"/>
      <c r="K22" s="462"/>
      <c r="L22" s="462"/>
      <c r="M22" s="462"/>
      <c r="N22" s="462"/>
      <c r="O22" s="462"/>
      <c r="P22" s="462"/>
      <c r="Q22" s="462"/>
      <c r="R22" s="462"/>
      <c r="S22" s="56"/>
      <c r="T22" s="60">
        <v>0</v>
      </c>
      <c r="U22" s="50">
        <f t="shared" si="4"/>
        <v>0</v>
      </c>
      <c r="V22" s="50">
        <f t="shared" si="4"/>
        <v>0</v>
      </c>
      <c r="W22" s="370"/>
    </row>
    <row r="23" spans="1:23" ht="23.25" customHeight="1">
      <c r="A23" s="141" t="s">
        <v>90</v>
      </c>
      <c r="B23" s="462"/>
      <c r="C23" s="462">
        <v>17702824</v>
      </c>
      <c r="D23" s="462">
        <v>12738692</v>
      </c>
      <c r="E23" s="462"/>
      <c r="F23" s="462">
        <v>1420901</v>
      </c>
      <c r="G23" s="462">
        <v>1088469</v>
      </c>
      <c r="H23" s="462"/>
      <c r="I23" s="462">
        <v>3778027</v>
      </c>
      <c r="J23" s="462">
        <v>3515444</v>
      </c>
      <c r="K23" s="462"/>
      <c r="L23" s="462"/>
      <c r="M23" s="462"/>
      <c r="N23" s="462"/>
      <c r="O23" s="462"/>
      <c r="P23" s="462"/>
      <c r="Q23" s="462"/>
      <c r="R23" s="462"/>
      <c r="S23" s="56"/>
      <c r="T23" s="50">
        <f t="shared" ref="T23:V54" si="5">SUM(B23+E23+H23+K23+N23+Q23)</f>
        <v>0</v>
      </c>
      <c r="U23" s="50">
        <f t="shared" si="4"/>
        <v>22901752</v>
      </c>
      <c r="V23" s="50">
        <f t="shared" si="4"/>
        <v>17342605</v>
      </c>
      <c r="W23" s="370">
        <f t="shared" si="1"/>
        <v>0.75726106020185702</v>
      </c>
    </row>
    <row r="24" spans="1:23" ht="20.25" customHeight="1">
      <c r="A24" s="141" t="s">
        <v>62</v>
      </c>
      <c r="B24" s="462"/>
      <c r="C24" s="462"/>
      <c r="D24" s="462"/>
      <c r="E24" s="462"/>
      <c r="F24" s="462"/>
      <c r="G24" s="462"/>
      <c r="H24" s="462"/>
      <c r="I24" s="462"/>
      <c r="J24" s="462"/>
      <c r="K24" s="462">
        <v>10000000</v>
      </c>
      <c r="L24" s="462">
        <v>10000000</v>
      </c>
      <c r="M24" s="462">
        <v>3209796</v>
      </c>
      <c r="N24" s="462"/>
      <c r="O24" s="462"/>
      <c r="P24" s="462"/>
      <c r="Q24" s="462"/>
      <c r="R24" s="462"/>
      <c r="S24" s="56"/>
      <c r="T24" s="50">
        <f t="shared" si="5"/>
        <v>10000000</v>
      </c>
      <c r="U24" s="50">
        <f t="shared" si="4"/>
        <v>10000000</v>
      </c>
      <c r="V24" s="50">
        <f t="shared" si="4"/>
        <v>3209796</v>
      </c>
      <c r="W24" s="370">
        <f t="shared" si="1"/>
        <v>0.32097959999999998</v>
      </c>
    </row>
    <row r="25" spans="1:23" ht="20.25" customHeight="1">
      <c r="A25" s="141" t="s">
        <v>61</v>
      </c>
      <c r="B25" s="462"/>
      <c r="C25" s="462"/>
      <c r="D25" s="462"/>
      <c r="E25" s="462"/>
      <c r="F25" s="462"/>
      <c r="G25" s="462"/>
      <c r="H25" s="462"/>
      <c r="I25" s="462"/>
      <c r="J25" s="462"/>
      <c r="K25" s="462"/>
      <c r="L25" s="462"/>
      <c r="M25" s="462"/>
      <c r="N25" s="462"/>
      <c r="O25" s="462"/>
      <c r="P25" s="462"/>
      <c r="Q25" s="462">
        <v>10000000</v>
      </c>
      <c r="R25" s="462">
        <v>11500000</v>
      </c>
      <c r="S25" s="56">
        <v>5300000</v>
      </c>
      <c r="T25" s="50">
        <f t="shared" si="5"/>
        <v>10000000</v>
      </c>
      <c r="U25" s="50">
        <f t="shared" si="4"/>
        <v>11500000</v>
      </c>
      <c r="V25" s="50">
        <f t="shared" si="4"/>
        <v>5300000</v>
      </c>
      <c r="W25" s="370">
        <f t="shared" si="1"/>
        <v>0.46086956521739131</v>
      </c>
    </row>
    <row r="26" spans="1:23" ht="19.5" customHeight="1">
      <c r="A26" s="141" t="s">
        <v>60</v>
      </c>
      <c r="B26" s="462"/>
      <c r="C26" s="462"/>
      <c r="D26" s="462"/>
      <c r="E26" s="462"/>
      <c r="F26" s="462"/>
      <c r="G26" s="462"/>
      <c r="H26" s="462">
        <v>120546300</v>
      </c>
      <c r="I26" s="462">
        <v>120546300</v>
      </c>
      <c r="J26" s="462">
        <v>41580673</v>
      </c>
      <c r="K26" s="462"/>
      <c r="L26" s="462"/>
      <c r="M26" s="462"/>
      <c r="N26" s="462"/>
      <c r="O26" s="462"/>
      <c r="P26" s="462"/>
      <c r="Q26" s="462"/>
      <c r="R26" s="462"/>
      <c r="S26" s="56"/>
      <c r="T26" s="50">
        <f t="shared" si="5"/>
        <v>120546300</v>
      </c>
      <c r="U26" s="50">
        <f t="shared" si="4"/>
        <v>120546300</v>
      </c>
      <c r="V26" s="50">
        <f t="shared" si="4"/>
        <v>41580673</v>
      </c>
      <c r="W26" s="370">
        <f t="shared" si="1"/>
        <v>0.34493529042367954</v>
      </c>
    </row>
    <row r="27" spans="1:23" ht="21" customHeight="1">
      <c r="A27" s="141" t="s">
        <v>59</v>
      </c>
      <c r="B27" s="462"/>
      <c r="C27" s="462">
        <v>2930866</v>
      </c>
      <c r="D27" s="462">
        <v>2930866</v>
      </c>
      <c r="E27" s="462"/>
      <c r="F27" s="462">
        <v>381014</v>
      </c>
      <c r="G27" s="462">
        <v>381014</v>
      </c>
      <c r="H27" s="462"/>
      <c r="I27" s="462">
        <v>4801057</v>
      </c>
      <c r="J27" s="462">
        <v>4609627</v>
      </c>
      <c r="K27" s="462"/>
      <c r="L27" s="462"/>
      <c r="M27" s="462"/>
      <c r="N27" s="462"/>
      <c r="O27" s="462"/>
      <c r="P27" s="462"/>
      <c r="Q27" s="462"/>
      <c r="R27" s="462"/>
      <c r="S27" s="56"/>
      <c r="T27" s="50">
        <f t="shared" si="5"/>
        <v>0</v>
      </c>
      <c r="U27" s="50">
        <f t="shared" si="4"/>
        <v>8112937</v>
      </c>
      <c r="V27" s="50">
        <f t="shared" si="4"/>
        <v>7921507</v>
      </c>
      <c r="W27" s="370">
        <f t="shared" si="1"/>
        <v>0.9764043527023567</v>
      </c>
    </row>
    <row r="28" spans="1:23" ht="18" customHeight="1">
      <c r="A28" s="141" t="s">
        <v>89</v>
      </c>
      <c r="B28" s="462"/>
      <c r="C28" s="462"/>
      <c r="D28" s="462"/>
      <c r="E28" s="462"/>
      <c r="F28" s="462"/>
      <c r="G28" s="462"/>
      <c r="H28" s="462"/>
      <c r="I28" s="462"/>
      <c r="J28" s="462"/>
      <c r="K28" s="462"/>
      <c r="L28" s="462"/>
      <c r="M28" s="462"/>
      <c r="N28" s="462"/>
      <c r="O28" s="462"/>
      <c r="P28" s="462"/>
      <c r="Q28" s="462"/>
      <c r="R28" s="462"/>
      <c r="S28" s="56"/>
      <c r="T28" s="50">
        <f t="shared" si="5"/>
        <v>0</v>
      </c>
      <c r="U28" s="50">
        <f t="shared" si="4"/>
        <v>0</v>
      </c>
      <c r="V28" s="50">
        <f t="shared" si="4"/>
        <v>0</v>
      </c>
      <c r="W28" s="370"/>
    </row>
    <row r="29" spans="1:23" ht="22.5" customHeight="1">
      <c r="A29" s="141" t="s">
        <v>58</v>
      </c>
      <c r="B29" s="462"/>
      <c r="C29" s="462"/>
      <c r="D29" s="462"/>
      <c r="E29" s="462"/>
      <c r="F29" s="462"/>
      <c r="G29" s="462"/>
      <c r="H29" s="462"/>
      <c r="I29" s="462">
        <v>743528</v>
      </c>
      <c r="J29" s="462">
        <v>1111828</v>
      </c>
      <c r="K29" s="462"/>
      <c r="L29" s="462"/>
      <c r="M29" s="462"/>
      <c r="N29" s="462"/>
      <c r="O29" s="462"/>
      <c r="P29" s="462"/>
      <c r="Q29" s="462"/>
      <c r="R29" s="462"/>
      <c r="S29" s="56"/>
      <c r="T29" s="50">
        <f t="shared" si="5"/>
        <v>0</v>
      </c>
      <c r="U29" s="50">
        <f t="shared" si="4"/>
        <v>743528</v>
      </c>
      <c r="V29" s="50">
        <f t="shared" si="4"/>
        <v>1111828</v>
      </c>
      <c r="W29" s="370">
        <f t="shared" si="1"/>
        <v>1.4953411303945514</v>
      </c>
    </row>
    <row r="30" spans="1:23" ht="27" customHeight="1">
      <c r="A30" s="141" t="s">
        <v>88</v>
      </c>
      <c r="B30" s="462"/>
      <c r="C30" s="462"/>
      <c r="D30" s="462"/>
      <c r="E30" s="462"/>
      <c r="F30" s="462"/>
      <c r="G30" s="462"/>
      <c r="H30" s="462"/>
      <c r="I30" s="462"/>
      <c r="J30" s="462"/>
      <c r="K30" s="462"/>
      <c r="L30" s="462"/>
      <c r="M30" s="462"/>
      <c r="N30" s="462"/>
      <c r="O30" s="462"/>
      <c r="P30" s="462"/>
      <c r="Q30" s="462"/>
      <c r="R30" s="462"/>
      <c r="S30" s="56"/>
      <c r="T30" s="50">
        <f t="shared" si="5"/>
        <v>0</v>
      </c>
      <c r="U30" s="50">
        <f t="shared" si="4"/>
        <v>0</v>
      </c>
      <c r="V30" s="50">
        <f t="shared" si="4"/>
        <v>0</v>
      </c>
      <c r="W30" s="370"/>
    </row>
    <row r="31" spans="1:23" ht="19.5" customHeight="1">
      <c r="A31" s="141" t="s">
        <v>57</v>
      </c>
      <c r="B31" s="462"/>
      <c r="C31" s="462"/>
      <c r="D31" s="462"/>
      <c r="E31" s="462"/>
      <c r="F31" s="462"/>
      <c r="G31" s="462"/>
      <c r="H31" s="462"/>
      <c r="I31" s="462"/>
      <c r="J31" s="462">
        <v>438546</v>
      </c>
      <c r="K31" s="462">
        <v>16020000</v>
      </c>
      <c r="L31" s="462">
        <v>18047373</v>
      </c>
      <c r="M31" s="462">
        <v>17602821</v>
      </c>
      <c r="N31" s="462"/>
      <c r="O31" s="462"/>
      <c r="P31" s="462"/>
      <c r="Q31" s="462"/>
      <c r="R31" s="462"/>
      <c r="S31" s="56"/>
      <c r="T31" s="50">
        <f t="shared" si="5"/>
        <v>16020000</v>
      </c>
      <c r="U31" s="50">
        <f t="shared" si="4"/>
        <v>18047373</v>
      </c>
      <c r="V31" s="50">
        <f t="shared" si="4"/>
        <v>18041367</v>
      </c>
      <c r="W31" s="370">
        <f t="shared" si="1"/>
        <v>0.99966720918329777</v>
      </c>
    </row>
    <row r="32" spans="1:23" ht="18.75" customHeight="1">
      <c r="A32" s="141" t="s">
        <v>87</v>
      </c>
      <c r="B32" s="462"/>
      <c r="C32" s="462"/>
      <c r="D32" s="462"/>
      <c r="E32" s="462"/>
      <c r="F32" s="462"/>
      <c r="G32" s="462"/>
      <c r="H32" s="462"/>
      <c r="I32" s="462"/>
      <c r="J32" s="462">
        <v>420000</v>
      </c>
      <c r="K32" s="462"/>
      <c r="L32" s="462"/>
      <c r="M32" s="462"/>
      <c r="N32" s="462"/>
      <c r="O32" s="462"/>
      <c r="P32" s="462"/>
      <c r="Q32" s="462"/>
      <c r="R32" s="462"/>
      <c r="S32" s="56"/>
      <c r="T32" s="50">
        <f t="shared" si="5"/>
        <v>0</v>
      </c>
      <c r="U32" s="50">
        <f t="shared" si="5"/>
        <v>0</v>
      </c>
      <c r="V32" s="50">
        <f t="shared" si="5"/>
        <v>420000</v>
      </c>
      <c r="W32" s="370"/>
    </row>
    <row r="33" spans="1:23" ht="18.75" customHeight="1">
      <c r="A33" s="141" t="s">
        <v>203</v>
      </c>
      <c r="B33" s="462"/>
      <c r="C33" s="462"/>
      <c r="D33" s="462"/>
      <c r="E33" s="462"/>
      <c r="F33" s="462"/>
      <c r="G33" s="462"/>
      <c r="H33" s="462"/>
      <c r="I33" s="462"/>
      <c r="J33" s="462"/>
      <c r="K33" s="462"/>
      <c r="L33" s="462"/>
      <c r="M33" s="462"/>
      <c r="N33" s="462"/>
      <c r="O33" s="462"/>
      <c r="P33" s="462"/>
      <c r="Q33" s="462"/>
      <c r="R33" s="462"/>
      <c r="S33" s="56"/>
      <c r="T33" s="50">
        <f t="shared" si="5"/>
        <v>0</v>
      </c>
      <c r="U33" s="50">
        <f t="shared" si="5"/>
        <v>0</v>
      </c>
      <c r="V33" s="50">
        <f t="shared" si="5"/>
        <v>0</v>
      </c>
      <c r="W33" s="370"/>
    </row>
    <row r="34" spans="1:23" ht="28.5" customHeight="1">
      <c r="A34" s="141" t="s">
        <v>86</v>
      </c>
      <c r="B34" s="462">
        <v>518620</v>
      </c>
      <c r="C34" s="462">
        <v>1206738</v>
      </c>
      <c r="D34" s="462">
        <v>965955</v>
      </c>
      <c r="E34" s="462">
        <v>67421</v>
      </c>
      <c r="F34" s="462">
        <v>67421</v>
      </c>
      <c r="G34" s="462"/>
      <c r="H34" s="462">
        <v>4079040</v>
      </c>
      <c r="I34" s="462">
        <v>6974372</v>
      </c>
      <c r="J34" s="462">
        <v>6474984</v>
      </c>
      <c r="K34" s="462"/>
      <c r="L34" s="462"/>
      <c r="M34" s="462">
        <v>140000</v>
      </c>
      <c r="N34" s="462"/>
      <c r="O34" s="462"/>
      <c r="P34" s="462"/>
      <c r="Q34" s="462"/>
      <c r="R34" s="462"/>
      <c r="S34" s="56"/>
      <c r="T34" s="50">
        <f t="shared" si="5"/>
        <v>4665081</v>
      </c>
      <c r="U34" s="50">
        <f t="shared" si="5"/>
        <v>8248531</v>
      </c>
      <c r="V34" s="50">
        <f t="shared" si="5"/>
        <v>7580939</v>
      </c>
      <c r="W34" s="370">
        <f t="shared" si="1"/>
        <v>0.91906534630226888</v>
      </c>
    </row>
    <row r="35" spans="1:23" ht="18" customHeight="1">
      <c r="A35" s="141" t="s">
        <v>55</v>
      </c>
      <c r="B35" s="462"/>
      <c r="C35" s="462"/>
      <c r="D35" s="462"/>
      <c r="E35" s="462"/>
      <c r="F35" s="462"/>
      <c r="G35" s="462"/>
      <c r="H35" s="462">
        <v>4000000</v>
      </c>
      <c r="I35" s="462">
        <v>4000000</v>
      </c>
      <c r="J35" s="462">
        <v>3406666</v>
      </c>
      <c r="K35" s="462"/>
      <c r="L35" s="462"/>
      <c r="M35" s="462"/>
      <c r="N35" s="462"/>
      <c r="O35" s="462"/>
      <c r="P35" s="462"/>
      <c r="Q35" s="462"/>
      <c r="R35" s="462"/>
      <c r="S35" s="56"/>
      <c r="T35" s="50">
        <f t="shared" si="5"/>
        <v>4000000</v>
      </c>
      <c r="U35" s="50">
        <f t="shared" si="5"/>
        <v>4000000</v>
      </c>
      <c r="V35" s="50">
        <f t="shared" si="5"/>
        <v>3406666</v>
      </c>
      <c r="W35" s="370">
        <f t="shared" si="1"/>
        <v>0.85166649999999999</v>
      </c>
    </row>
    <row r="36" spans="1:23" ht="20.25" customHeight="1">
      <c r="A36" s="141" t="s">
        <v>54</v>
      </c>
      <c r="B36" s="462"/>
      <c r="C36" s="462"/>
      <c r="D36" s="462"/>
      <c r="E36" s="462"/>
      <c r="F36" s="462"/>
      <c r="G36" s="462"/>
      <c r="H36" s="462"/>
      <c r="I36" s="462"/>
      <c r="J36" s="462"/>
      <c r="K36" s="462">
        <v>39437270</v>
      </c>
      <c r="L36" s="462">
        <v>39332270</v>
      </c>
      <c r="M36" s="462">
        <v>7001700</v>
      </c>
      <c r="N36" s="462"/>
      <c r="O36" s="462"/>
      <c r="P36" s="462"/>
      <c r="Q36" s="462"/>
      <c r="R36" s="462"/>
      <c r="S36" s="56"/>
      <c r="T36" s="50">
        <f t="shared" si="5"/>
        <v>39437270</v>
      </c>
      <c r="U36" s="50">
        <f t="shared" si="5"/>
        <v>39332270</v>
      </c>
      <c r="V36" s="50">
        <f t="shared" si="5"/>
        <v>7001700</v>
      </c>
      <c r="W36" s="370">
        <f t="shared" si="1"/>
        <v>0.17801413444990588</v>
      </c>
    </row>
    <row r="37" spans="1:23" ht="26.25" customHeight="1">
      <c r="A37" s="141" t="s">
        <v>53</v>
      </c>
      <c r="B37" s="462"/>
      <c r="C37" s="462"/>
      <c r="D37" s="462">
        <v>10000</v>
      </c>
      <c r="E37" s="462"/>
      <c r="F37" s="462"/>
      <c r="G37" s="462"/>
      <c r="H37" s="462">
        <v>120000</v>
      </c>
      <c r="I37" s="462">
        <v>497925</v>
      </c>
      <c r="J37" s="462">
        <v>2500</v>
      </c>
      <c r="K37" s="462"/>
      <c r="L37" s="462"/>
      <c r="M37" s="462"/>
      <c r="N37" s="462"/>
      <c r="O37" s="462"/>
      <c r="P37" s="462"/>
      <c r="Q37" s="462"/>
      <c r="R37" s="462"/>
      <c r="S37" s="56"/>
      <c r="T37" s="50">
        <f t="shared" si="5"/>
        <v>120000</v>
      </c>
      <c r="U37" s="50">
        <f t="shared" si="5"/>
        <v>497925</v>
      </c>
      <c r="V37" s="50">
        <f t="shared" si="5"/>
        <v>12500</v>
      </c>
      <c r="W37" s="370">
        <f t="shared" si="1"/>
        <v>2.5104182356780639E-2</v>
      </c>
    </row>
    <row r="38" spans="1:23" ht="21" customHeight="1">
      <c r="A38" s="141" t="s">
        <v>85</v>
      </c>
      <c r="B38" s="462"/>
      <c r="C38" s="462"/>
      <c r="D38" s="462"/>
      <c r="E38" s="462"/>
      <c r="F38" s="462"/>
      <c r="G38" s="462"/>
      <c r="H38" s="462"/>
      <c r="I38" s="462"/>
      <c r="J38" s="462"/>
      <c r="K38" s="462">
        <v>40000000</v>
      </c>
      <c r="L38" s="462">
        <v>53772417</v>
      </c>
      <c r="M38" s="462">
        <v>44591052</v>
      </c>
      <c r="N38" s="462"/>
      <c r="O38" s="462"/>
      <c r="P38" s="462"/>
      <c r="Q38" s="462"/>
      <c r="R38" s="462"/>
      <c r="S38" s="56"/>
      <c r="T38" s="50">
        <f t="shared" si="5"/>
        <v>40000000</v>
      </c>
      <c r="U38" s="50">
        <f t="shared" si="5"/>
        <v>53772417</v>
      </c>
      <c r="V38" s="50">
        <f t="shared" si="5"/>
        <v>44591052</v>
      </c>
      <c r="W38" s="370">
        <f t="shared" si="1"/>
        <v>0.82925511791668205</v>
      </c>
    </row>
    <row r="39" spans="1:23" ht="21" customHeight="1">
      <c r="A39" s="141" t="s">
        <v>477</v>
      </c>
      <c r="B39" s="462"/>
      <c r="C39" s="462"/>
      <c r="D39" s="462"/>
      <c r="E39" s="462"/>
      <c r="F39" s="462"/>
      <c r="G39" s="462"/>
      <c r="H39" s="462"/>
      <c r="I39" s="462">
        <v>150167</v>
      </c>
      <c r="J39" s="462">
        <v>150167</v>
      </c>
      <c r="K39" s="462"/>
      <c r="L39" s="462"/>
      <c r="M39" s="462"/>
      <c r="N39" s="462"/>
      <c r="O39" s="462"/>
      <c r="P39" s="462"/>
      <c r="Q39" s="462"/>
      <c r="R39" s="462"/>
      <c r="S39" s="56"/>
      <c r="T39" s="50">
        <f t="shared" ref="T39" si="6">SUM(B39+E39+H39+K39+N39+Q39)</f>
        <v>0</v>
      </c>
      <c r="U39" s="50">
        <f t="shared" ref="U39" si="7">SUM(C39+F39+I39+L39+O39+R39)</f>
        <v>150167</v>
      </c>
      <c r="V39" s="50">
        <f t="shared" ref="V39" si="8">SUM(D39+G39+J39+M39+P39+S39)</f>
        <v>150167</v>
      </c>
      <c r="W39" s="370">
        <f t="shared" ref="W39" si="9">SUM(V39/U39)</f>
        <v>1</v>
      </c>
    </row>
    <row r="40" spans="1:23" ht="20.25" customHeight="1">
      <c r="A40" s="141" t="s">
        <v>84</v>
      </c>
      <c r="B40" s="462"/>
      <c r="C40" s="462"/>
      <c r="D40" s="462"/>
      <c r="E40" s="462"/>
      <c r="F40" s="462"/>
      <c r="G40" s="462"/>
      <c r="H40" s="462"/>
      <c r="I40" s="462"/>
      <c r="J40" s="462"/>
      <c r="K40" s="462"/>
      <c r="L40" s="462"/>
      <c r="M40" s="462"/>
      <c r="N40" s="462"/>
      <c r="O40" s="462"/>
      <c r="P40" s="462"/>
      <c r="Q40" s="462"/>
      <c r="R40" s="462"/>
      <c r="S40" s="56"/>
      <c r="T40" s="50">
        <f t="shared" si="5"/>
        <v>0</v>
      </c>
      <c r="U40" s="50">
        <f t="shared" si="5"/>
        <v>0</v>
      </c>
      <c r="V40" s="50">
        <f t="shared" si="5"/>
        <v>0</v>
      </c>
      <c r="W40" s="370"/>
    </row>
    <row r="41" spans="1:23" ht="27" customHeight="1">
      <c r="A41" s="141" t="s">
        <v>83</v>
      </c>
      <c r="B41" s="462"/>
      <c r="C41" s="462"/>
      <c r="D41" s="462"/>
      <c r="E41" s="462"/>
      <c r="F41" s="462"/>
      <c r="G41" s="462"/>
      <c r="H41" s="462">
        <v>1100000</v>
      </c>
      <c r="I41" s="462">
        <v>1100000</v>
      </c>
      <c r="J41" s="462"/>
      <c r="K41" s="462">
        <v>1000000</v>
      </c>
      <c r="L41" s="462">
        <v>1000000</v>
      </c>
      <c r="M41" s="462">
        <v>360000</v>
      </c>
      <c r="N41" s="462"/>
      <c r="O41" s="462"/>
      <c r="P41" s="462"/>
      <c r="Q41" s="462"/>
      <c r="R41" s="462"/>
      <c r="S41" s="56"/>
      <c r="T41" s="50">
        <f t="shared" si="5"/>
        <v>2100000</v>
      </c>
      <c r="U41" s="50">
        <f t="shared" si="5"/>
        <v>2100000</v>
      </c>
      <c r="V41" s="50">
        <f t="shared" si="5"/>
        <v>360000</v>
      </c>
      <c r="W41" s="370">
        <f t="shared" si="1"/>
        <v>0.17142857142857143</v>
      </c>
    </row>
    <row r="42" spans="1:23" ht="18.75" customHeight="1">
      <c r="A42" s="141" t="s">
        <v>50</v>
      </c>
      <c r="B42" s="462"/>
      <c r="C42" s="462"/>
      <c r="D42" s="462"/>
      <c r="E42" s="462"/>
      <c r="F42" s="462"/>
      <c r="G42" s="462"/>
      <c r="H42" s="462"/>
      <c r="I42" s="462"/>
      <c r="J42" s="462"/>
      <c r="K42" s="462"/>
      <c r="L42" s="462"/>
      <c r="M42" s="462"/>
      <c r="N42" s="462"/>
      <c r="O42" s="462"/>
      <c r="P42" s="462"/>
      <c r="Q42" s="462"/>
      <c r="R42" s="462"/>
      <c r="S42" s="56"/>
      <c r="T42" s="50">
        <f t="shared" si="5"/>
        <v>0</v>
      </c>
      <c r="U42" s="50">
        <f t="shared" si="5"/>
        <v>0</v>
      </c>
      <c r="V42" s="50">
        <f t="shared" si="5"/>
        <v>0</v>
      </c>
      <c r="W42" s="370"/>
    </row>
    <row r="43" spans="1:23" ht="19.8" customHeight="1">
      <c r="A43" s="141" t="s">
        <v>285</v>
      </c>
      <c r="B43" s="462"/>
      <c r="C43" s="462"/>
      <c r="D43" s="462"/>
      <c r="E43" s="462"/>
      <c r="F43" s="462"/>
      <c r="G43" s="462"/>
      <c r="H43" s="462">
        <v>86753293</v>
      </c>
      <c r="I43" s="462"/>
      <c r="J43" s="462"/>
      <c r="K43" s="462"/>
      <c r="L43" s="462"/>
      <c r="M43" s="462"/>
      <c r="N43" s="462"/>
      <c r="O43" s="462"/>
      <c r="P43" s="462"/>
      <c r="Q43" s="462"/>
      <c r="R43" s="462"/>
      <c r="S43" s="56"/>
      <c r="T43" s="50">
        <f t="shared" si="5"/>
        <v>86753293</v>
      </c>
      <c r="U43" s="50">
        <f t="shared" si="5"/>
        <v>0</v>
      </c>
      <c r="V43" s="50">
        <f t="shared" si="5"/>
        <v>0</v>
      </c>
      <c r="W43" s="370"/>
    </row>
    <row r="44" spans="1:23" ht="19.2" customHeight="1">
      <c r="A44" s="141" t="s">
        <v>82</v>
      </c>
      <c r="B44" s="462"/>
      <c r="C44" s="462"/>
      <c r="D44" s="462"/>
      <c r="E44" s="462"/>
      <c r="F44" s="462"/>
      <c r="G44" s="462"/>
      <c r="H44" s="462"/>
      <c r="I44" s="462"/>
      <c r="J44" s="462"/>
      <c r="K44" s="462"/>
      <c r="L44" s="462"/>
      <c r="M44" s="462"/>
      <c r="N44" s="462"/>
      <c r="O44" s="462"/>
      <c r="P44" s="462"/>
      <c r="Q44" s="462"/>
      <c r="R44" s="462"/>
      <c r="S44" s="56"/>
      <c r="T44" s="50">
        <f t="shared" si="5"/>
        <v>0</v>
      </c>
      <c r="U44" s="50">
        <f t="shared" si="5"/>
        <v>0</v>
      </c>
      <c r="V44" s="50">
        <f t="shared" si="5"/>
        <v>0</v>
      </c>
      <c r="W44" s="370"/>
    </row>
    <row r="45" spans="1:23" ht="26.25" customHeight="1">
      <c r="A45" s="141" t="s">
        <v>81</v>
      </c>
      <c r="B45" s="462"/>
      <c r="C45" s="462"/>
      <c r="D45" s="462"/>
      <c r="E45" s="462"/>
      <c r="F45" s="462"/>
      <c r="G45" s="462"/>
      <c r="H45" s="462"/>
      <c r="I45" s="462"/>
      <c r="J45" s="462">
        <v>29050</v>
      </c>
      <c r="K45" s="462">
        <v>2100000</v>
      </c>
      <c r="L45" s="462">
        <v>2100000</v>
      </c>
      <c r="M45" s="462">
        <v>400000</v>
      </c>
      <c r="N45" s="462">
        <v>49900000</v>
      </c>
      <c r="O45" s="462">
        <v>49900000</v>
      </c>
      <c r="P45" s="462">
        <v>23481099</v>
      </c>
      <c r="Q45" s="462"/>
      <c r="R45" s="462"/>
      <c r="S45" s="56"/>
      <c r="T45" s="50">
        <f t="shared" si="5"/>
        <v>52000000</v>
      </c>
      <c r="U45" s="50">
        <f t="shared" si="5"/>
        <v>52000000</v>
      </c>
      <c r="V45" s="50">
        <f t="shared" si="5"/>
        <v>23910149</v>
      </c>
      <c r="W45" s="370">
        <f t="shared" si="1"/>
        <v>0.45981055769230772</v>
      </c>
    </row>
    <row r="46" spans="1:23" ht="20.25" customHeight="1">
      <c r="A46" s="141" t="s">
        <v>80</v>
      </c>
      <c r="B46" s="462"/>
      <c r="C46" s="462"/>
      <c r="D46" s="462"/>
      <c r="E46" s="462"/>
      <c r="F46" s="462"/>
      <c r="G46" s="462"/>
      <c r="H46" s="462"/>
      <c r="I46" s="462"/>
      <c r="J46" s="462"/>
      <c r="K46" s="462">
        <v>90000000</v>
      </c>
      <c r="L46" s="462">
        <v>115329600</v>
      </c>
      <c r="M46" s="462">
        <v>39025343</v>
      </c>
      <c r="N46" s="462"/>
      <c r="O46" s="462"/>
      <c r="P46" s="462"/>
      <c r="Q46" s="462"/>
      <c r="R46" s="462"/>
      <c r="S46" s="56"/>
      <c r="T46" s="50">
        <f t="shared" si="5"/>
        <v>90000000</v>
      </c>
      <c r="U46" s="50">
        <f t="shared" si="5"/>
        <v>115329600</v>
      </c>
      <c r="V46" s="50">
        <f t="shared" si="5"/>
        <v>39025343</v>
      </c>
      <c r="W46" s="370">
        <f t="shared" si="1"/>
        <v>0.33838097938430378</v>
      </c>
    </row>
    <row r="47" spans="1:23" ht="26.25" customHeight="1">
      <c r="A47" s="141" t="s">
        <v>79</v>
      </c>
      <c r="B47" s="462"/>
      <c r="C47" s="462"/>
      <c r="D47" s="462"/>
      <c r="E47" s="462"/>
      <c r="F47" s="462"/>
      <c r="G47" s="462"/>
      <c r="H47" s="462"/>
      <c r="I47" s="462"/>
      <c r="J47" s="462"/>
      <c r="K47" s="462"/>
      <c r="L47" s="462">
        <v>3005000</v>
      </c>
      <c r="M47" s="462">
        <v>2905000</v>
      </c>
      <c r="N47" s="462"/>
      <c r="O47" s="462"/>
      <c r="P47" s="462"/>
      <c r="Q47" s="462"/>
      <c r="R47" s="462"/>
      <c r="S47" s="56"/>
      <c r="T47" s="50">
        <f t="shared" si="5"/>
        <v>0</v>
      </c>
      <c r="U47" s="50">
        <f t="shared" si="5"/>
        <v>3005000</v>
      </c>
      <c r="V47" s="50">
        <f t="shared" si="5"/>
        <v>2905000</v>
      </c>
      <c r="W47" s="370">
        <f t="shared" si="1"/>
        <v>0.96672212978369387</v>
      </c>
    </row>
    <row r="48" spans="1:23" ht="21.6" customHeight="1">
      <c r="A48" s="141" t="s">
        <v>200</v>
      </c>
      <c r="B48" s="462"/>
      <c r="C48" s="462"/>
      <c r="D48" s="462"/>
      <c r="E48" s="462"/>
      <c r="F48" s="462"/>
      <c r="G48" s="462"/>
      <c r="H48" s="462"/>
      <c r="I48" s="462"/>
      <c r="J48" s="462"/>
      <c r="K48" s="462"/>
      <c r="L48" s="462"/>
      <c r="M48" s="462"/>
      <c r="N48" s="462"/>
      <c r="O48" s="462"/>
      <c r="P48" s="462"/>
      <c r="Q48" s="462"/>
      <c r="R48" s="462"/>
      <c r="S48" s="56"/>
      <c r="T48" s="50">
        <f t="shared" si="5"/>
        <v>0</v>
      </c>
      <c r="U48" s="50">
        <f t="shared" si="5"/>
        <v>0</v>
      </c>
      <c r="V48" s="50">
        <f t="shared" si="5"/>
        <v>0</v>
      </c>
      <c r="W48" s="370"/>
    </row>
    <row r="49" spans="1:23" ht="21" customHeight="1">
      <c r="A49" s="141" t="s">
        <v>204</v>
      </c>
      <c r="B49" s="462"/>
      <c r="C49" s="462"/>
      <c r="D49" s="462"/>
      <c r="E49" s="462"/>
      <c r="F49" s="462"/>
      <c r="G49" s="462"/>
      <c r="H49" s="462">
        <v>68356669</v>
      </c>
      <c r="I49" s="462">
        <v>68356669</v>
      </c>
      <c r="J49" s="462">
        <v>68356669</v>
      </c>
      <c r="K49" s="462"/>
      <c r="L49" s="462"/>
      <c r="M49" s="462"/>
      <c r="N49" s="462"/>
      <c r="O49" s="462"/>
      <c r="P49" s="462"/>
      <c r="Q49" s="462"/>
      <c r="R49" s="462"/>
      <c r="S49" s="56"/>
      <c r="T49" s="50">
        <f t="shared" si="5"/>
        <v>68356669</v>
      </c>
      <c r="U49" s="50">
        <f t="shared" si="5"/>
        <v>68356669</v>
      </c>
      <c r="V49" s="50">
        <f t="shared" si="5"/>
        <v>68356669</v>
      </c>
      <c r="W49" s="370">
        <f t="shared" si="1"/>
        <v>1</v>
      </c>
    </row>
    <row r="50" spans="1:23" ht="21" customHeight="1">
      <c r="A50" s="141" t="s">
        <v>478</v>
      </c>
      <c r="B50" s="462"/>
      <c r="C50" s="462"/>
      <c r="D50" s="462"/>
      <c r="E50" s="462"/>
      <c r="F50" s="462"/>
      <c r="G50" s="462"/>
      <c r="H50" s="462"/>
      <c r="I50" s="462"/>
      <c r="J50" s="462">
        <v>919170000</v>
      </c>
      <c r="K50" s="462"/>
      <c r="L50" s="462"/>
      <c r="M50" s="462"/>
      <c r="N50" s="462"/>
      <c r="O50" s="462"/>
      <c r="P50" s="462"/>
      <c r="Q50" s="462"/>
      <c r="R50" s="462"/>
      <c r="S50" s="56"/>
      <c r="T50" s="50">
        <f t="shared" si="5"/>
        <v>0</v>
      </c>
      <c r="U50" s="50">
        <f t="shared" si="5"/>
        <v>0</v>
      </c>
      <c r="V50" s="50">
        <f t="shared" si="5"/>
        <v>919170000</v>
      </c>
      <c r="W50" s="370"/>
    </row>
    <row r="51" spans="1:23" ht="22.5" customHeight="1">
      <c r="A51" s="141" t="s">
        <v>270</v>
      </c>
      <c r="B51" s="462"/>
      <c r="C51" s="462"/>
      <c r="D51" s="462"/>
      <c r="E51" s="462"/>
      <c r="F51" s="462"/>
      <c r="G51" s="462"/>
      <c r="H51" s="462"/>
      <c r="I51" s="462"/>
      <c r="J51" s="462"/>
      <c r="K51" s="462">
        <v>12000000</v>
      </c>
      <c r="L51" s="462">
        <v>12471275</v>
      </c>
      <c r="M51" s="462">
        <v>23755513</v>
      </c>
      <c r="N51" s="462"/>
      <c r="O51" s="462"/>
      <c r="P51" s="462"/>
      <c r="Q51" s="462"/>
      <c r="R51" s="462"/>
      <c r="S51" s="56"/>
      <c r="T51" s="50">
        <f t="shared" si="5"/>
        <v>12000000</v>
      </c>
      <c r="U51" s="50">
        <f t="shared" si="5"/>
        <v>12471275</v>
      </c>
      <c r="V51" s="50">
        <f t="shared" si="5"/>
        <v>23755513</v>
      </c>
      <c r="W51" s="370">
        <f t="shared" si="1"/>
        <v>1.9048183124820839</v>
      </c>
    </row>
    <row r="52" spans="1:23" ht="18" customHeight="1">
      <c r="A52" s="141" t="s">
        <v>184</v>
      </c>
      <c r="B52" s="462"/>
      <c r="C52" s="462"/>
      <c r="D52" s="462"/>
      <c r="E52" s="462"/>
      <c r="F52" s="462"/>
      <c r="G52" s="462"/>
      <c r="H52" s="462">
        <v>3452756</v>
      </c>
      <c r="I52" s="462"/>
      <c r="J52" s="462"/>
      <c r="K52" s="462"/>
      <c r="L52" s="462">
        <v>3452756</v>
      </c>
      <c r="M52" s="462">
        <v>1726416</v>
      </c>
      <c r="N52" s="462"/>
      <c r="O52" s="462"/>
      <c r="P52" s="462"/>
      <c r="Q52" s="462"/>
      <c r="R52" s="462"/>
      <c r="S52" s="56"/>
      <c r="T52" s="50">
        <f t="shared" si="5"/>
        <v>3452756</v>
      </c>
      <c r="U52" s="50">
        <f t="shared" si="5"/>
        <v>3452756</v>
      </c>
      <c r="V52" s="50">
        <f t="shared" si="5"/>
        <v>1726416</v>
      </c>
      <c r="W52" s="370">
        <f t="shared" si="1"/>
        <v>0.50001100570095314</v>
      </c>
    </row>
    <row r="53" spans="1:23" ht="20.25" customHeight="1">
      <c r="A53" s="141" t="s">
        <v>78</v>
      </c>
      <c r="B53" s="462"/>
      <c r="C53" s="462"/>
      <c r="D53" s="462"/>
      <c r="E53" s="462"/>
      <c r="F53" s="462"/>
      <c r="G53" s="462"/>
      <c r="H53" s="462">
        <v>441754030</v>
      </c>
      <c r="I53" s="462">
        <v>441754030</v>
      </c>
      <c r="J53" s="462">
        <v>229712094</v>
      </c>
      <c r="K53" s="462"/>
      <c r="L53" s="462"/>
      <c r="M53" s="462"/>
      <c r="N53" s="462"/>
      <c r="O53" s="462"/>
      <c r="P53" s="462"/>
      <c r="Q53" s="462"/>
      <c r="R53" s="462"/>
      <c r="S53" s="56"/>
      <c r="T53" s="50">
        <f t="shared" si="5"/>
        <v>441754030</v>
      </c>
      <c r="U53" s="50">
        <f t="shared" si="5"/>
        <v>441754030</v>
      </c>
      <c r="V53" s="50">
        <f t="shared" si="5"/>
        <v>229712094</v>
      </c>
      <c r="W53" s="370">
        <f t="shared" si="1"/>
        <v>0.51999999637807492</v>
      </c>
    </row>
    <row r="54" spans="1:23" ht="15.9" customHeight="1">
      <c r="A54" s="141" t="s">
        <v>77</v>
      </c>
      <c r="B54" s="462"/>
      <c r="C54" s="462"/>
      <c r="D54" s="462"/>
      <c r="E54" s="462"/>
      <c r="F54" s="462"/>
      <c r="G54" s="462"/>
      <c r="H54" s="462">
        <v>300000000</v>
      </c>
      <c r="I54" s="462">
        <v>300000000</v>
      </c>
      <c r="J54" s="462"/>
      <c r="K54" s="462"/>
      <c r="L54" s="462"/>
      <c r="M54" s="462"/>
      <c r="N54" s="462"/>
      <c r="O54" s="462"/>
      <c r="P54" s="462"/>
      <c r="Q54" s="462"/>
      <c r="R54" s="462"/>
      <c r="S54" s="56"/>
      <c r="T54" s="50">
        <f t="shared" si="5"/>
        <v>300000000</v>
      </c>
      <c r="U54" s="50">
        <f t="shared" si="5"/>
        <v>300000000</v>
      </c>
      <c r="V54" s="60">
        <f t="shared" si="5"/>
        <v>0</v>
      </c>
      <c r="W54" s="370">
        <f t="shared" si="1"/>
        <v>0</v>
      </c>
    </row>
    <row r="55" spans="1:23" s="58" customFormat="1" ht="28.5" customHeight="1">
      <c r="A55" s="59" t="s">
        <v>45</v>
      </c>
      <c r="B55" s="54">
        <f t="shared" ref="B55:V55" si="10">SUM(B14:B54)</f>
        <v>56501670</v>
      </c>
      <c r="C55" s="54">
        <f t="shared" si="10"/>
        <v>79457478</v>
      </c>
      <c r="D55" s="54">
        <f t="shared" si="10"/>
        <v>45057969</v>
      </c>
      <c r="E55" s="54">
        <f t="shared" si="10"/>
        <v>7462405</v>
      </c>
      <c r="F55" s="54">
        <f t="shared" si="10"/>
        <v>9310320</v>
      </c>
      <c r="G55" s="54">
        <f t="shared" si="10"/>
        <v>4712605</v>
      </c>
      <c r="H55" s="54">
        <f t="shared" si="10"/>
        <v>1217162088</v>
      </c>
      <c r="I55" s="54">
        <f t="shared" si="10"/>
        <v>1225812331</v>
      </c>
      <c r="J55" s="54">
        <f t="shared" si="10"/>
        <v>1465544597</v>
      </c>
      <c r="K55" s="54">
        <f t="shared" si="10"/>
        <v>210557270</v>
      </c>
      <c r="L55" s="54">
        <f t="shared" si="10"/>
        <v>273218930</v>
      </c>
      <c r="M55" s="54">
        <f t="shared" si="10"/>
        <v>146217641</v>
      </c>
      <c r="N55" s="54">
        <f t="shared" si="10"/>
        <v>49900000</v>
      </c>
      <c r="O55" s="54">
        <f t="shared" si="10"/>
        <v>49900000</v>
      </c>
      <c r="P55" s="54">
        <f t="shared" si="10"/>
        <v>23481099</v>
      </c>
      <c r="Q55" s="54">
        <f t="shared" si="10"/>
        <v>533994000</v>
      </c>
      <c r="R55" s="54">
        <f t="shared" si="10"/>
        <v>657938155</v>
      </c>
      <c r="S55" s="54">
        <f t="shared" si="10"/>
        <v>280457707</v>
      </c>
      <c r="T55" s="54">
        <f t="shared" si="10"/>
        <v>2075577433</v>
      </c>
      <c r="U55" s="54">
        <f t="shared" si="10"/>
        <v>2295637214</v>
      </c>
      <c r="V55" s="54">
        <f t="shared" si="10"/>
        <v>1965471618</v>
      </c>
      <c r="W55" s="370">
        <f t="shared" si="1"/>
        <v>0.85617692813721746</v>
      </c>
    </row>
    <row r="56" spans="1:23" ht="21.75" customHeight="1">
      <c r="A56" s="57" t="s">
        <v>44</v>
      </c>
      <c r="B56" s="56"/>
      <c r="C56" s="56"/>
      <c r="D56" s="56"/>
      <c r="E56" s="56"/>
      <c r="F56" s="56"/>
      <c r="G56" s="56"/>
      <c r="H56" s="56"/>
      <c r="I56" s="56"/>
      <c r="J56" s="56"/>
      <c r="K56" s="56"/>
      <c r="L56" s="56"/>
      <c r="M56" s="56"/>
      <c r="N56" s="56"/>
      <c r="O56" s="56"/>
      <c r="P56" s="56"/>
      <c r="Q56" s="56"/>
      <c r="R56" s="56"/>
      <c r="S56" s="56"/>
      <c r="T56" s="56">
        <v>0</v>
      </c>
      <c r="U56" s="56">
        <f t="shared" ref="U56:V60" si="11">SUM(C56+F56+I56+L56+O56+R56)</f>
        <v>0</v>
      </c>
      <c r="V56" s="56">
        <f t="shared" si="11"/>
        <v>0</v>
      </c>
      <c r="W56" s="370"/>
    </row>
    <row r="57" spans="1:23" ht="26.25" customHeight="1">
      <c r="A57" s="141" t="s">
        <v>43</v>
      </c>
      <c r="B57" s="462">
        <v>337008588</v>
      </c>
      <c r="C57" s="462">
        <v>337008588</v>
      </c>
      <c r="D57" s="462">
        <v>169466435</v>
      </c>
      <c r="E57" s="462">
        <v>47106042</v>
      </c>
      <c r="F57" s="462">
        <v>47106042</v>
      </c>
      <c r="G57" s="462">
        <v>22751218</v>
      </c>
      <c r="H57" s="462">
        <v>60573000</v>
      </c>
      <c r="I57" s="462">
        <v>62254726</v>
      </c>
      <c r="J57" s="462">
        <v>25910578</v>
      </c>
      <c r="K57" s="462">
        <v>190000</v>
      </c>
      <c r="L57" s="462">
        <v>190000</v>
      </c>
      <c r="M57" s="462"/>
      <c r="N57" s="462"/>
      <c r="O57" s="462"/>
      <c r="P57" s="462"/>
      <c r="Q57" s="462"/>
      <c r="R57" s="462">
        <v>2182807</v>
      </c>
      <c r="S57" s="462">
        <v>1410647</v>
      </c>
      <c r="T57" s="50">
        <f>SUM(B57+E57+H57+K57+N57+Q57)</f>
        <v>444877630</v>
      </c>
      <c r="U57" s="50">
        <f t="shared" si="11"/>
        <v>448742163</v>
      </c>
      <c r="V57" s="50">
        <f t="shared" si="11"/>
        <v>219538878</v>
      </c>
      <c r="W57" s="370">
        <f t="shared" si="1"/>
        <v>0.48923167043699434</v>
      </c>
    </row>
    <row r="58" spans="1:23" ht="28.5" customHeight="1">
      <c r="A58" s="141" t="s">
        <v>479</v>
      </c>
      <c r="B58" s="462"/>
      <c r="C58" s="462">
        <v>7814000</v>
      </c>
      <c r="D58" s="462">
        <v>591821</v>
      </c>
      <c r="E58" s="462"/>
      <c r="F58" s="462">
        <v>1110063</v>
      </c>
      <c r="G58" s="462"/>
      <c r="H58" s="462"/>
      <c r="I58" s="462">
        <v>1194260</v>
      </c>
      <c r="J58" s="462">
        <v>1121306</v>
      </c>
      <c r="K58" s="462"/>
      <c r="L58" s="462">
        <v>1142736</v>
      </c>
      <c r="M58" s="462">
        <v>1142736</v>
      </c>
      <c r="N58" s="462"/>
      <c r="O58" s="462"/>
      <c r="P58" s="462"/>
      <c r="Q58" s="462"/>
      <c r="R58" s="462"/>
      <c r="S58" s="462">
        <v>772160</v>
      </c>
      <c r="T58" s="50">
        <f>SUM(B58+E58+H58+K58+N58+Q58)</f>
        <v>0</v>
      </c>
      <c r="U58" s="50">
        <f t="shared" si="11"/>
        <v>11261059</v>
      </c>
      <c r="V58" s="50">
        <f t="shared" si="11"/>
        <v>3628023</v>
      </c>
      <c r="W58" s="370">
        <f t="shared" si="1"/>
        <v>0.32217422890689057</v>
      </c>
    </row>
    <row r="59" spans="1:23" ht="18.75" customHeight="1">
      <c r="A59" s="141" t="s">
        <v>42</v>
      </c>
      <c r="B59" s="462"/>
      <c r="C59" s="462"/>
      <c r="D59" s="462"/>
      <c r="E59" s="462"/>
      <c r="F59" s="462"/>
      <c r="G59" s="462"/>
      <c r="H59" s="462"/>
      <c r="I59" s="462"/>
      <c r="J59" s="462"/>
      <c r="K59" s="462"/>
      <c r="L59" s="462"/>
      <c r="M59" s="462"/>
      <c r="N59" s="462"/>
      <c r="O59" s="462"/>
      <c r="P59" s="462"/>
      <c r="Q59" s="462"/>
      <c r="R59" s="462"/>
      <c r="S59" s="462"/>
      <c r="T59" s="50">
        <f>SUM(B59+E59+H59+K59+N59+Q59)</f>
        <v>0</v>
      </c>
      <c r="U59" s="50">
        <f t="shared" si="11"/>
        <v>0</v>
      </c>
      <c r="V59" s="50">
        <f t="shared" si="11"/>
        <v>0</v>
      </c>
      <c r="W59" s="370"/>
    </row>
    <row r="60" spans="1:23" ht="20.25" customHeight="1">
      <c r="A60" s="141" t="s">
        <v>202</v>
      </c>
      <c r="B60" s="511"/>
      <c r="C60" s="511"/>
      <c r="D60" s="511"/>
      <c r="E60" s="511"/>
      <c r="F60" s="511"/>
      <c r="G60" s="511"/>
      <c r="H60" s="511"/>
      <c r="I60" s="511"/>
      <c r="J60" s="511"/>
      <c r="K60" s="511"/>
      <c r="L60" s="511"/>
      <c r="M60" s="511"/>
      <c r="N60" s="511"/>
      <c r="O60" s="511"/>
      <c r="P60" s="511"/>
      <c r="Q60" s="511"/>
      <c r="R60" s="511"/>
      <c r="S60" s="511"/>
      <c r="T60" s="50">
        <f>SUM(B60+E60+H60+K60+N60+Q60)</f>
        <v>0</v>
      </c>
      <c r="U60" s="50">
        <f t="shared" si="11"/>
        <v>0</v>
      </c>
      <c r="V60" s="50">
        <f t="shared" si="11"/>
        <v>0</v>
      </c>
      <c r="W60" s="370"/>
    </row>
    <row r="61" spans="1:23" s="53" customFormat="1" ht="26.25" customHeight="1">
      <c r="A61" s="55" t="s">
        <v>75</v>
      </c>
      <c r="B61" s="54">
        <f t="shared" ref="B61" si="12">SUM(B56:B60)</f>
        <v>337008588</v>
      </c>
      <c r="C61" s="54">
        <f t="shared" ref="C61:V61" si="13">SUM(C56:C60)</f>
        <v>344822588</v>
      </c>
      <c r="D61" s="54">
        <f t="shared" si="13"/>
        <v>170058256</v>
      </c>
      <c r="E61" s="54">
        <f t="shared" si="13"/>
        <v>47106042</v>
      </c>
      <c r="F61" s="54">
        <f t="shared" si="13"/>
        <v>48216105</v>
      </c>
      <c r="G61" s="54">
        <f t="shared" si="13"/>
        <v>22751218</v>
      </c>
      <c r="H61" s="54">
        <f t="shared" si="13"/>
        <v>60573000</v>
      </c>
      <c r="I61" s="54">
        <f t="shared" si="13"/>
        <v>63448986</v>
      </c>
      <c r="J61" s="54">
        <f t="shared" si="13"/>
        <v>27031884</v>
      </c>
      <c r="K61" s="54">
        <f t="shared" si="13"/>
        <v>190000</v>
      </c>
      <c r="L61" s="54">
        <f t="shared" si="13"/>
        <v>1332736</v>
      </c>
      <c r="M61" s="54">
        <f t="shared" si="13"/>
        <v>1142736</v>
      </c>
      <c r="N61" s="54">
        <f t="shared" si="13"/>
        <v>0</v>
      </c>
      <c r="O61" s="54">
        <f t="shared" si="13"/>
        <v>0</v>
      </c>
      <c r="P61" s="54">
        <f t="shared" si="13"/>
        <v>0</v>
      </c>
      <c r="Q61" s="54">
        <f t="shared" si="13"/>
        <v>0</v>
      </c>
      <c r="R61" s="54">
        <f t="shared" si="13"/>
        <v>2182807</v>
      </c>
      <c r="S61" s="54">
        <f t="shared" si="13"/>
        <v>2182807</v>
      </c>
      <c r="T61" s="54">
        <f t="shared" si="13"/>
        <v>444877630</v>
      </c>
      <c r="U61" s="54">
        <f t="shared" si="13"/>
        <v>460003222</v>
      </c>
      <c r="V61" s="54">
        <f t="shared" si="13"/>
        <v>223166901</v>
      </c>
      <c r="W61" s="370">
        <f t="shared" si="1"/>
        <v>0.48514203885293655</v>
      </c>
    </row>
    <row r="62" spans="1:23" ht="17.25" customHeight="1">
      <c r="A62" s="52" t="s">
        <v>40</v>
      </c>
      <c r="B62" s="51">
        <v>2440000</v>
      </c>
      <c r="C62" s="511">
        <v>2440000</v>
      </c>
      <c r="D62" s="511">
        <v>1219452</v>
      </c>
      <c r="E62" s="511">
        <v>320000</v>
      </c>
      <c r="F62" s="511">
        <v>320000</v>
      </c>
      <c r="G62" s="511">
        <v>158526</v>
      </c>
      <c r="H62" s="511">
        <v>63586000</v>
      </c>
      <c r="I62" s="511">
        <v>88415788</v>
      </c>
      <c r="J62" s="511">
        <v>27716580</v>
      </c>
      <c r="K62" s="511"/>
      <c r="L62" s="511"/>
      <c r="M62" s="511"/>
      <c r="N62" s="511"/>
      <c r="O62" s="511"/>
      <c r="P62" s="511"/>
      <c r="Q62" s="459"/>
      <c r="R62" s="511"/>
      <c r="S62" s="511"/>
      <c r="T62" s="50">
        <f>SUM(B62+E62+H62+K62+N62+Q62)</f>
        <v>66346000</v>
      </c>
      <c r="U62" s="50">
        <f>SUM(C62+F62+I62+L62+O62+R62)</f>
        <v>91175788</v>
      </c>
      <c r="V62" s="50">
        <f>SUM(D62+G62+J62+M62+P62+S62)</f>
        <v>29094558</v>
      </c>
      <c r="W62" s="370">
        <f t="shared" si="1"/>
        <v>0.31910399282756952</v>
      </c>
    </row>
    <row r="63" spans="1:23" s="48" customFormat="1" ht="21" customHeight="1">
      <c r="A63" s="48" t="s">
        <v>39</v>
      </c>
      <c r="B63" s="49">
        <f t="shared" ref="B63:V63" si="14">SUM(B13+B55+B61+B62)</f>
        <v>2630496254</v>
      </c>
      <c r="C63" s="49">
        <f t="shared" si="14"/>
        <v>2769433716</v>
      </c>
      <c r="D63" s="49">
        <f t="shared" si="14"/>
        <v>1351475938</v>
      </c>
      <c r="E63" s="49">
        <f t="shared" si="14"/>
        <v>321926152</v>
      </c>
      <c r="F63" s="49">
        <f t="shared" si="14"/>
        <v>341487142</v>
      </c>
      <c r="G63" s="49">
        <f t="shared" si="14"/>
        <v>162544893</v>
      </c>
      <c r="H63" s="49">
        <f t="shared" si="14"/>
        <v>2351858995</v>
      </c>
      <c r="I63" s="49">
        <f t="shared" si="14"/>
        <v>2521002434</v>
      </c>
      <c r="J63" s="49">
        <f t="shared" si="14"/>
        <v>2080768368</v>
      </c>
      <c r="K63" s="49">
        <f t="shared" si="14"/>
        <v>222831270</v>
      </c>
      <c r="L63" s="49">
        <f t="shared" si="14"/>
        <v>356232227</v>
      </c>
      <c r="M63" s="49">
        <f t="shared" si="14"/>
        <v>222998938</v>
      </c>
      <c r="N63" s="49">
        <f t="shared" si="14"/>
        <v>49900000</v>
      </c>
      <c r="O63" s="49">
        <f t="shared" si="14"/>
        <v>49900000</v>
      </c>
      <c r="P63" s="49">
        <f t="shared" si="14"/>
        <v>23481099</v>
      </c>
      <c r="Q63" s="49">
        <f t="shared" si="14"/>
        <v>536994000</v>
      </c>
      <c r="R63" s="49">
        <f t="shared" si="14"/>
        <v>812706283</v>
      </c>
      <c r="S63" s="49">
        <f t="shared" si="14"/>
        <v>422347835</v>
      </c>
      <c r="T63" s="49">
        <f t="shared" si="14"/>
        <v>6114006671</v>
      </c>
      <c r="U63" s="49">
        <f t="shared" si="14"/>
        <v>6850761802</v>
      </c>
      <c r="V63" s="49">
        <f t="shared" si="14"/>
        <v>4263617071</v>
      </c>
      <c r="W63" s="370">
        <f t="shared" si="1"/>
        <v>0.62235663627295967</v>
      </c>
    </row>
    <row r="504" ht="9.75" customHeight="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sheetData>
  <mergeCells count="8">
    <mergeCell ref="Q1:S1"/>
    <mergeCell ref="T1:W1"/>
    <mergeCell ref="A1:A2"/>
    <mergeCell ref="B1:D1"/>
    <mergeCell ref="E1:G1"/>
    <mergeCell ref="H1:J1"/>
    <mergeCell ref="K1:M1"/>
    <mergeCell ref="N1:P1"/>
  </mergeCells>
  <printOptions horizontalCentered="1" gridLines="1" gridLinesSet="0"/>
  <pageMargins left="0.19685039370078741" right="0.19685039370078741" top="0.72569444444444442" bottom="0.9055118110236221" header="0.40243055555555557" footer="0.55118110236220474"/>
  <pageSetup paperSize="8" scale="57" orientation="landscape" r:id="rId1"/>
  <headerFooter alignWithMargins="0">
    <oddHeader>&amp;C&amp;"Arial CE,Félkövér"&amp;14 7.  Kimutatás az önkormányzati költségvetési szervek 2024. I.féléves tervszámainak teljesítéséről
 &amp;18Kiadás &amp;RA Pü/22-1/2024. sz. előterj. 7. sz. melléklete
Adatok Ft-ban</oddHeader>
    <oddFooter>&amp;C&amp;Z&amp;F</oddFooter>
  </headerFooter>
</worksheet>
</file>

<file path=xl/worksheets/sheet8.xml><?xml version="1.0" encoding="utf-8"?>
<worksheet xmlns="http://schemas.openxmlformats.org/spreadsheetml/2006/main" xmlns:r="http://schemas.openxmlformats.org/officeDocument/2006/relationships">
  <dimension ref="A1:G577"/>
  <sheetViews>
    <sheetView view="pageLayout" zoomScaleSheetLayoutView="100" workbookViewId="0">
      <selection activeCell="C9" sqref="C9"/>
    </sheetView>
  </sheetViews>
  <sheetFormatPr defaultColWidth="9.109375" defaultRowHeight="13.5" customHeight="1"/>
  <cols>
    <col min="1" max="1" width="46.5546875" style="86" customWidth="1"/>
    <col min="2" max="2" width="16.109375" style="79" customWidth="1"/>
    <col min="3" max="3" width="16.33203125" style="79" customWidth="1"/>
    <col min="4" max="4" width="15.44140625" style="79" customWidth="1"/>
    <col min="5" max="5" width="9.88671875" style="78" customWidth="1"/>
    <col min="6" max="6" width="0.109375" style="129" hidden="1" customWidth="1"/>
    <col min="7" max="8" width="9.109375" style="79"/>
    <col min="9" max="9" width="9.5546875" style="79" customWidth="1"/>
    <col min="10" max="16384" width="9.109375" style="79"/>
  </cols>
  <sheetData>
    <row r="1" spans="1:6" s="72" customFormat="1" ht="54" customHeight="1">
      <c r="A1" s="658" t="s">
        <v>0</v>
      </c>
      <c r="B1" s="239" t="s">
        <v>286</v>
      </c>
      <c r="C1" s="376" t="s">
        <v>295</v>
      </c>
      <c r="D1" s="239" t="s">
        <v>297</v>
      </c>
      <c r="E1" s="457" t="s">
        <v>70</v>
      </c>
      <c r="F1" s="71"/>
    </row>
    <row r="2" spans="1:6" s="72" customFormat="1" ht="15" customHeight="1">
      <c r="A2" s="659"/>
      <c r="B2" s="240" t="s">
        <v>273</v>
      </c>
      <c r="C2" s="377"/>
      <c r="E2" s="242"/>
      <c r="F2" s="71"/>
    </row>
    <row r="3" spans="1:6" s="75" customFormat="1" ht="13.5" customHeight="1" thickBot="1">
      <c r="A3" s="73">
        <v>1</v>
      </c>
      <c r="B3" s="660">
        <v>2</v>
      </c>
      <c r="C3" s="378">
        <v>3</v>
      </c>
      <c r="D3" s="241">
        <v>4</v>
      </c>
      <c r="E3" s="350">
        <v>5</v>
      </c>
      <c r="F3" s="74"/>
    </row>
    <row r="4" spans="1:6" ht="16.2" customHeight="1">
      <c r="A4" s="80" t="s">
        <v>131</v>
      </c>
      <c r="B4" s="379"/>
      <c r="C4" s="379"/>
      <c r="D4" s="380"/>
      <c r="E4" s="458"/>
      <c r="F4" s="78"/>
    </row>
    <row r="5" spans="1:6" s="84" customFormat="1" ht="13.5" customHeight="1">
      <c r="A5" s="82" t="s">
        <v>132</v>
      </c>
      <c r="B5" s="142">
        <v>208534874</v>
      </c>
      <c r="C5" s="379">
        <v>214146216</v>
      </c>
      <c r="D5" s="381">
        <v>107206381</v>
      </c>
      <c r="E5" s="596">
        <f>SUM(D5/C5*100)</f>
        <v>50.062234580880947</v>
      </c>
      <c r="F5" s="130"/>
    </row>
    <row r="6" spans="1:6" s="84" customFormat="1" ht="13.5" customHeight="1">
      <c r="A6" s="82" t="s">
        <v>133</v>
      </c>
      <c r="B6" s="142">
        <v>27109534</v>
      </c>
      <c r="C6" s="379">
        <v>28372420</v>
      </c>
      <c r="D6" s="381">
        <v>14338091</v>
      </c>
      <c r="E6" s="596">
        <f t="shared" ref="E6:E66" si="0">SUM(D6/C6*100)</f>
        <v>50.53531210943585</v>
      </c>
      <c r="F6" s="130"/>
    </row>
    <row r="7" spans="1:6" ht="13.5" customHeight="1">
      <c r="A7" s="82" t="s">
        <v>134</v>
      </c>
      <c r="B7" s="143"/>
      <c r="C7" s="379"/>
      <c r="D7" s="381"/>
      <c r="E7" s="596"/>
      <c r="F7" s="78"/>
    </row>
    <row r="8" spans="1:6" ht="13.5" customHeight="1">
      <c r="A8" s="86" t="s">
        <v>135</v>
      </c>
      <c r="B8" s="142">
        <v>42000</v>
      </c>
      <c r="C8" s="379">
        <v>42000</v>
      </c>
      <c r="D8" s="381">
        <v>442</v>
      </c>
      <c r="E8" s="596">
        <f t="shared" si="0"/>
        <v>1.0523809523809524</v>
      </c>
      <c r="F8" s="78"/>
    </row>
    <row r="9" spans="1:6" ht="13.5" customHeight="1">
      <c r="A9" s="86" t="s">
        <v>136</v>
      </c>
      <c r="B9" s="142">
        <v>218100000</v>
      </c>
      <c r="C9" s="379">
        <v>234347321</v>
      </c>
      <c r="D9" s="381">
        <v>107587800</v>
      </c>
      <c r="E9" s="596">
        <f t="shared" si="0"/>
        <v>45.909549783161381</v>
      </c>
      <c r="F9" s="78"/>
    </row>
    <row r="10" spans="1:6" ht="13.5" customHeight="1">
      <c r="A10" s="86" t="s">
        <v>137</v>
      </c>
      <c r="B10" s="143"/>
      <c r="C10" s="379"/>
      <c r="D10" s="381"/>
      <c r="E10" s="596"/>
      <c r="F10" s="78"/>
    </row>
    <row r="11" spans="1:6" ht="13.5" customHeight="1">
      <c r="A11" s="86" t="s">
        <v>138</v>
      </c>
      <c r="B11" s="142">
        <v>2420000</v>
      </c>
      <c r="C11" s="379">
        <v>2421000</v>
      </c>
      <c r="D11" s="381">
        <v>1103280</v>
      </c>
      <c r="E11" s="596">
        <f t="shared" si="0"/>
        <v>45.571251548946719</v>
      </c>
      <c r="F11" s="78"/>
    </row>
    <row r="12" spans="1:6" ht="13.5" customHeight="1">
      <c r="A12" s="86" t="s">
        <v>139</v>
      </c>
      <c r="B12" s="142">
        <v>350000</v>
      </c>
      <c r="C12" s="379">
        <v>349000</v>
      </c>
      <c r="D12" s="381">
        <v>183209</v>
      </c>
      <c r="E12" s="596">
        <f t="shared" si="0"/>
        <v>52.495415472779371</v>
      </c>
      <c r="F12" s="78"/>
    </row>
    <row r="13" spans="1:6" ht="13.5" customHeight="1">
      <c r="A13" s="86" t="s">
        <v>140</v>
      </c>
      <c r="B13" s="142">
        <v>21800000</v>
      </c>
      <c r="C13" s="379">
        <v>22200000</v>
      </c>
      <c r="D13" s="381">
        <v>12486801</v>
      </c>
      <c r="E13" s="596">
        <f t="shared" si="0"/>
        <v>56.24685135135136</v>
      </c>
      <c r="F13" s="78"/>
    </row>
    <row r="14" spans="1:6" ht="13.5" customHeight="1">
      <c r="A14" s="86" t="s">
        <v>141</v>
      </c>
      <c r="B14" s="142">
        <v>56000</v>
      </c>
      <c r="C14" s="379">
        <v>82715</v>
      </c>
      <c r="D14" s="381">
        <v>62951</v>
      </c>
      <c r="E14" s="596">
        <f t="shared" si="0"/>
        <v>76.105905821193261</v>
      </c>
      <c r="F14" s="78"/>
    </row>
    <row r="15" spans="1:6" ht="13.5" customHeight="1">
      <c r="A15" s="86" t="s">
        <v>142</v>
      </c>
      <c r="B15" s="143"/>
      <c r="C15" s="379"/>
      <c r="D15" s="381"/>
      <c r="E15" s="596"/>
      <c r="F15" s="78"/>
    </row>
    <row r="16" spans="1:6" ht="13.5" customHeight="1">
      <c r="A16" s="86" t="s">
        <v>143</v>
      </c>
      <c r="B16" s="142">
        <v>2000000</v>
      </c>
      <c r="C16" s="379">
        <v>2000000</v>
      </c>
      <c r="D16" s="381">
        <v>876825</v>
      </c>
      <c r="E16" s="596">
        <f t="shared" si="0"/>
        <v>43.841249999999995</v>
      </c>
      <c r="F16" s="78"/>
    </row>
    <row r="17" spans="1:6" ht="13.5" customHeight="1">
      <c r="A17" s="86" t="s">
        <v>144</v>
      </c>
      <c r="B17" s="142">
        <v>1500000</v>
      </c>
      <c r="C17" s="379">
        <v>1500000</v>
      </c>
      <c r="D17" s="381">
        <v>812844</v>
      </c>
      <c r="E17" s="596">
        <f t="shared" si="0"/>
        <v>54.189600000000006</v>
      </c>
      <c r="F17" s="78"/>
    </row>
    <row r="18" spans="1:6" ht="13.5" customHeight="1">
      <c r="A18" s="86" t="s">
        <v>145</v>
      </c>
      <c r="B18" s="142">
        <v>625000</v>
      </c>
      <c r="C18" s="379">
        <v>625000</v>
      </c>
      <c r="D18" s="381">
        <v>277101</v>
      </c>
      <c r="E18" s="596">
        <f t="shared" si="0"/>
        <v>44.33616</v>
      </c>
      <c r="F18" s="78"/>
    </row>
    <row r="19" spans="1:6" ht="13.5" customHeight="1">
      <c r="A19" s="86" t="s">
        <v>146</v>
      </c>
      <c r="B19" s="142">
        <v>4470000</v>
      </c>
      <c r="C19" s="379">
        <v>4470000</v>
      </c>
      <c r="D19" s="381">
        <v>1892740</v>
      </c>
      <c r="E19" s="596">
        <f t="shared" si="0"/>
        <v>42.343176733780766</v>
      </c>
      <c r="F19" s="78"/>
    </row>
    <row r="20" spans="1:6" ht="13.5" customHeight="1">
      <c r="A20" s="86" t="s">
        <v>147</v>
      </c>
      <c r="B20" s="142">
        <v>85000</v>
      </c>
      <c r="C20" s="379">
        <v>85000</v>
      </c>
      <c r="D20" s="381">
        <v>5570</v>
      </c>
      <c r="E20" s="596">
        <f t="shared" si="0"/>
        <v>6.552941176470588</v>
      </c>
      <c r="F20" s="78"/>
    </row>
    <row r="21" spans="1:6" ht="13.5" customHeight="1">
      <c r="A21" s="86" t="s">
        <v>287</v>
      </c>
      <c r="B21" s="143"/>
      <c r="C21" s="379"/>
      <c r="D21" s="381"/>
      <c r="E21" s="596"/>
      <c r="F21" s="78"/>
    </row>
    <row r="22" spans="1:6" ht="13.5" customHeight="1">
      <c r="A22" s="88" t="s">
        <v>148</v>
      </c>
      <c r="B22" s="142">
        <v>54416000</v>
      </c>
      <c r="C22" s="379">
        <v>57294460</v>
      </c>
      <c r="D22" s="381">
        <v>25834635</v>
      </c>
      <c r="E22" s="596">
        <f t="shared" si="0"/>
        <v>45.090982618563821</v>
      </c>
      <c r="F22" s="78"/>
    </row>
    <row r="23" spans="1:6" ht="13.5" customHeight="1">
      <c r="A23" s="86" t="s">
        <v>149</v>
      </c>
      <c r="B23" s="142">
        <v>57762000</v>
      </c>
      <c r="C23" s="379">
        <v>57762000</v>
      </c>
      <c r="D23" s="381">
        <v>29063000</v>
      </c>
      <c r="E23" s="596">
        <f t="shared" si="0"/>
        <v>50.315086042727053</v>
      </c>
      <c r="F23" s="78"/>
    </row>
    <row r="24" spans="1:6" ht="13.5" customHeight="1">
      <c r="A24" s="86" t="s">
        <v>150</v>
      </c>
      <c r="B24" s="143"/>
      <c r="C24" s="379"/>
      <c r="D24" s="381"/>
      <c r="E24" s="596"/>
      <c r="F24" s="78"/>
    </row>
    <row r="25" spans="1:6" ht="13.5" customHeight="1">
      <c r="A25" s="86" t="s">
        <v>151</v>
      </c>
      <c r="B25" s="143"/>
      <c r="C25" s="379">
        <v>3100</v>
      </c>
      <c r="D25" s="381">
        <v>2660</v>
      </c>
      <c r="E25" s="596">
        <f t="shared" si="0"/>
        <v>85.806451612903217</v>
      </c>
      <c r="F25" s="78"/>
    </row>
    <row r="26" spans="1:6" s="92" customFormat="1" ht="13.5" customHeight="1">
      <c r="A26" s="89" t="s">
        <v>152</v>
      </c>
      <c r="B26" s="382">
        <f>SUM(B8:B25)</f>
        <v>363626000</v>
      </c>
      <c r="C26" s="382">
        <f t="shared" ref="C26:D26" si="1">SUM(C8:C25)</f>
        <v>383181596</v>
      </c>
      <c r="D26" s="382">
        <f t="shared" si="1"/>
        <v>180189858</v>
      </c>
      <c r="E26" s="596">
        <f t="shared" si="0"/>
        <v>47.02466399247421</v>
      </c>
      <c r="F26" s="91"/>
    </row>
    <row r="27" spans="1:6" ht="13.5" customHeight="1">
      <c r="A27" s="82" t="s">
        <v>153</v>
      </c>
      <c r="B27" s="379"/>
      <c r="C27" s="379"/>
      <c r="E27" s="596"/>
      <c r="F27" s="78"/>
    </row>
    <row r="28" spans="1:6" ht="13.5" customHeight="1">
      <c r="A28" s="82" t="s">
        <v>154</v>
      </c>
      <c r="B28" s="379"/>
      <c r="C28" s="379"/>
      <c r="E28" s="596"/>
      <c r="F28" s="78"/>
    </row>
    <row r="29" spans="1:6" ht="13.5" customHeight="1">
      <c r="A29" s="94" t="s">
        <v>155</v>
      </c>
      <c r="B29" s="379"/>
      <c r="C29" s="379"/>
      <c r="E29" s="596"/>
      <c r="F29" s="78"/>
    </row>
    <row r="30" spans="1:6" ht="13.5" customHeight="1">
      <c r="A30" s="86" t="s">
        <v>156</v>
      </c>
      <c r="B30" s="379"/>
      <c r="C30" s="379"/>
      <c r="E30" s="596"/>
      <c r="F30" s="78"/>
    </row>
    <row r="31" spans="1:6" ht="13.5" customHeight="1">
      <c r="A31" s="86" t="s">
        <v>157</v>
      </c>
      <c r="B31" s="379"/>
      <c r="C31" s="379"/>
      <c r="E31" s="596"/>
      <c r="F31" s="78"/>
    </row>
    <row r="32" spans="1:6" ht="13.5" customHeight="1">
      <c r="A32" s="86" t="s">
        <v>158</v>
      </c>
      <c r="B32" s="379"/>
      <c r="C32" s="379"/>
      <c r="E32" s="596"/>
      <c r="F32" s="78"/>
    </row>
    <row r="33" spans="1:6" ht="13.5" customHeight="1">
      <c r="A33" s="82" t="s">
        <v>159</v>
      </c>
      <c r="B33" s="379"/>
      <c r="C33" s="379">
        <v>1087868</v>
      </c>
      <c r="D33" s="354">
        <v>1087868</v>
      </c>
      <c r="E33" s="596">
        <f t="shared" si="0"/>
        <v>100</v>
      </c>
      <c r="F33" s="78"/>
    </row>
    <row r="34" spans="1:6" ht="13.5" customHeight="1">
      <c r="A34" s="82" t="s">
        <v>160</v>
      </c>
      <c r="B34" s="379"/>
      <c r="C34" s="379"/>
      <c r="E34" s="596"/>
      <c r="F34" s="78"/>
    </row>
    <row r="35" spans="1:6" ht="13.5" customHeight="1">
      <c r="A35" s="82" t="s">
        <v>161</v>
      </c>
      <c r="B35" s="379"/>
      <c r="C35" s="379"/>
      <c r="E35" s="596"/>
      <c r="F35" s="78"/>
    </row>
    <row r="36" spans="1:6" ht="13.5" customHeight="1">
      <c r="A36" s="86" t="s">
        <v>162</v>
      </c>
      <c r="B36" s="379"/>
      <c r="C36" s="379"/>
      <c r="E36" s="596"/>
      <c r="F36" s="78"/>
    </row>
    <row r="37" spans="1:6" ht="13.5" customHeight="1">
      <c r="A37" s="86" t="s">
        <v>163</v>
      </c>
      <c r="B37" s="379"/>
      <c r="C37" s="379"/>
      <c r="E37" s="596"/>
      <c r="F37" s="78"/>
    </row>
    <row r="38" spans="1:6" ht="13.5" customHeight="1">
      <c r="A38" s="86" t="s">
        <v>164</v>
      </c>
      <c r="B38" s="379"/>
      <c r="C38" s="379"/>
      <c r="E38" s="596"/>
      <c r="F38" s="78"/>
    </row>
    <row r="39" spans="1:6" ht="13.5" customHeight="1">
      <c r="A39" s="86" t="s">
        <v>165</v>
      </c>
      <c r="B39" s="379"/>
      <c r="C39" s="379"/>
      <c r="E39" s="596"/>
      <c r="F39" s="78"/>
    </row>
    <row r="40" spans="1:6" ht="13.5" customHeight="1">
      <c r="A40" s="86" t="s">
        <v>166</v>
      </c>
      <c r="B40" s="379"/>
      <c r="C40" s="379"/>
      <c r="E40" s="596"/>
      <c r="F40" s="78"/>
    </row>
    <row r="41" spans="1:6" ht="13.5" customHeight="1">
      <c r="A41" s="82" t="s">
        <v>167</v>
      </c>
      <c r="B41" s="379"/>
      <c r="C41" s="379"/>
      <c r="E41" s="596"/>
      <c r="F41" s="78"/>
    </row>
    <row r="42" spans="1:6" s="97" customFormat="1" ht="13.5" customHeight="1">
      <c r="A42" s="95" t="s">
        <v>127</v>
      </c>
      <c r="B42" s="382">
        <f>B26+B6+B5+B33</f>
        <v>599270408</v>
      </c>
      <c r="C42" s="382">
        <f t="shared" ref="C42:D42" si="2">C26+C6+C5+C33</f>
        <v>626788100</v>
      </c>
      <c r="D42" s="382">
        <f t="shared" si="2"/>
        <v>302822198</v>
      </c>
      <c r="E42" s="596">
        <f t="shared" si="0"/>
        <v>48.313329177755612</v>
      </c>
      <c r="F42" s="101"/>
    </row>
    <row r="43" spans="1:6" s="97" customFormat="1" ht="7.2" customHeight="1">
      <c r="A43" s="95"/>
      <c r="B43" s="383"/>
      <c r="C43" s="384"/>
      <c r="E43" s="596"/>
      <c r="F43" s="101"/>
    </row>
    <row r="44" spans="1:6" s="97" customFormat="1" ht="13.5" customHeight="1">
      <c r="A44" s="95" t="s">
        <v>168</v>
      </c>
      <c r="B44" s="383"/>
      <c r="C44" s="384"/>
      <c r="E44" s="596"/>
      <c r="F44" s="101"/>
    </row>
    <row r="45" spans="1:6" s="97" customFormat="1" ht="13.5" customHeight="1">
      <c r="A45" s="82" t="s">
        <v>132</v>
      </c>
      <c r="B45" s="148">
        <v>269635075</v>
      </c>
      <c r="C45" s="379">
        <v>269877809</v>
      </c>
      <c r="D45" s="524">
        <v>132401630</v>
      </c>
      <c r="E45" s="596">
        <f t="shared" si="0"/>
        <v>49.059843227050948</v>
      </c>
      <c r="F45" s="101"/>
    </row>
    <row r="46" spans="1:6" s="97" customFormat="1" ht="13.5" customHeight="1">
      <c r="A46" s="82" t="s">
        <v>133</v>
      </c>
      <c r="B46" s="148">
        <v>35092880</v>
      </c>
      <c r="C46" s="379">
        <v>36352016</v>
      </c>
      <c r="D46" s="524">
        <v>17873978</v>
      </c>
      <c r="E46" s="596">
        <f t="shared" si="0"/>
        <v>49.169151994211269</v>
      </c>
      <c r="F46" s="101"/>
    </row>
    <row r="47" spans="1:6" s="97" customFormat="1" ht="13.5" customHeight="1">
      <c r="A47" s="82" t="s">
        <v>134</v>
      </c>
      <c r="B47" s="148"/>
      <c r="C47" s="379">
        <v>1198172</v>
      </c>
      <c r="D47" s="524">
        <v>933925</v>
      </c>
      <c r="E47" s="596">
        <f t="shared" si="0"/>
        <v>77.945820800352536</v>
      </c>
      <c r="F47" s="101"/>
    </row>
    <row r="48" spans="1:6" s="97" customFormat="1" ht="13.5" customHeight="1">
      <c r="A48" s="86" t="s">
        <v>135</v>
      </c>
      <c r="B48" s="148">
        <v>190000</v>
      </c>
      <c r="C48" s="379">
        <v>0</v>
      </c>
      <c r="D48" s="524">
        <v>0</v>
      </c>
      <c r="E48" s="596"/>
      <c r="F48" s="101"/>
    </row>
    <row r="49" spans="1:6" s="97" customFormat="1" ht="13.5" customHeight="1">
      <c r="A49" s="86" t="s">
        <v>136</v>
      </c>
      <c r="B49" s="148">
        <v>56517000</v>
      </c>
      <c r="C49" s="379">
        <v>51879313</v>
      </c>
      <c r="D49" s="524">
        <v>30141256</v>
      </c>
      <c r="E49" s="596">
        <f t="shared" si="0"/>
        <v>58.098795564235786</v>
      </c>
      <c r="F49" s="101"/>
    </row>
    <row r="50" spans="1:6" s="97" customFormat="1" ht="13.5" customHeight="1">
      <c r="A50" s="86" t="s">
        <v>137</v>
      </c>
      <c r="B50" s="148"/>
      <c r="C50" s="379"/>
      <c r="D50" s="524"/>
      <c r="E50" s="596"/>
      <c r="F50" s="101"/>
    </row>
    <row r="51" spans="1:6" s="97" customFormat="1" ht="13.5" customHeight="1">
      <c r="A51" s="86" t="s">
        <v>138</v>
      </c>
      <c r="B51" s="148">
        <v>340000</v>
      </c>
      <c r="C51" s="379">
        <v>340000</v>
      </c>
      <c r="D51" s="524">
        <v>252937</v>
      </c>
      <c r="E51" s="596">
        <f t="shared" si="0"/>
        <v>74.393235294117645</v>
      </c>
      <c r="F51" s="101"/>
    </row>
    <row r="52" spans="1:6" s="97" customFormat="1" ht="13.5" customHeight="1">
      <c r="A52" s="86" t="s">
        <v>139</v>
      </c>
      <c r="B52" s="148">
        <v>350000</v>
      </c>
      <c r="C52" s="379">
        <v>350000</v>
      </c>
      <c r="D52" s="524">
        <v>178195</v>
      </c>
      <c r="E52" s="596">
        <f t="shared" si="0"/>
        <v>50.912857142857135</v>
      </c>
      <c r="F52" s="101"/>
    </row>
    <row r="53" spans="1:6" s="97" customFormat="1" ht="13.5" customHeight="1">
      <c r="A53" s="86" t="s">
        <v>140</v>
      </c>
      <c r="B53" s="148">
        <v>16508000</v>
      </c>
      <c r="C53" s="379">
        <v>18425315</v>
      </c>
      <c r="D53" s="524">
        <v>10321290</v>
      </c>
      <c r="E53" s="596">
        <f t="shared" si="0"/>
        <v>56.016898489930831</v>
      </c>
      <c r="F53" s="101"/>
    </row>
    <row r="54" spans="1:6" s="97" customFormat="1" ht="13.5" customHeight="1">
      <c r="A54" s="86" t="s">
        <v>141</v>
      </c>
      <c r="B54" s="148">
        <v>155000</v>
      </c>
      <c r="C54" s="379">
        <v>155000</v>
      </c>
      <c r="D54" s="524">
        <v>11067</v>
      </c>
      <c r="E54" s="596">
        <f t="shared" si="0"/>
        <v>7.1400000000000006</v>
      </c>
      <c r="F54" s="101"/>
    </row>
    <row r="55" spans="1:6" s="97" customFormat="1" ht="13.5" customHeight="1">
      <c r="A55" s="86" t="s">
        <v>142</v>
      </c>
      <c r="B55" s="148">
        <v>1200000</v>
      </c>
      <c r="C55" s="379">
        <v>1200000</v>
      </c>
      <c r="D55" s="524">
        <v>600000</v>
      </c>
      <c r="E55" s="596">
        <f t="shared" si="0"/>
        <v>50</v>
      </c>
      <c r="F55" s="101"/>
    </row>
    <row r="56" spans="1:6" s="97" customFormat="1" ht="13.5" customHeight="1">
      <c r="A56" s="86" t="s">
        <v>143</v>
      </c>
      <c r="B56" s="148">
        <v>8865000</v>
      </c>
      <c r="C56" s="379">
        <v>7414020</v>
      </c>
      <c r="D56" s="524">
        <v>2182121</v>
      </c>
      <c r="E56" s="596">
        <f t="shared" si="0"/>
        <v>29.432359232912781</v>
      </c>
      <c r="F56" s="101"/>
    </row>
    <row r="57" spans="1:6" s="97" customFormat="1" ht="13.5" customHeight="1">
      <c r="A57" s="86" t="s">
        <v>144</v>
      </c>
      <c r="B57" s="148">
        <v>20000</v>
      </c>
      <c r="C57" s="379">
        <v>20000</v>
      </c>
      <c r="D57" s="524">
        <v>0</v>
      </c>
      <c r="E57" s="596">
        <f t="shared" si="0"/>
        <v>0</v>
      </c>
      <c r="F57" s="101"/>
    </row>
    <row r="58" spans="1:6" s="97" customFormat="1" ht="13.5" customHeight="1">
      <c r="A58" s="86" t="s">
        <v>145</v>
      </c>
      <c r="B58" s="148">
        <v>1900000</v>
      </c>
      <c r="C58" s="379">
        <v>2687402</v>
      </c>
      <c r="D58" s="524">
        <v>1075197</v>
      </c>
      <c r="E58" s="596">
        <f t="shared" si="0"/>
        <v>40.008789157706957</v>
      </c>
      <c r="F58" s="101"/>
    </row>
    <row r="59" spans="1:6" s="97" customFormat="1" ht="13.5" customHeight="1">
      <c r="A59" s="86" t="s">
        <v>146</v>
      </c>
      <c r="B59" s="148">
        <v>44237402</v>
      </c>
      <c r="C59" s="379">
        <v>72926157</v>
      </c>
      <c r="D59" s="524">
        <v>37523881</v>
      </c>
      <c r="E59" s="596">
        <f t="shared" si="0"/>
        <v>51.454625533058049</v>
      </c>
      <c r="F59" s="101"/>
    </row>
    <row r="60" spans="1:6" s="97" customFormat="1" ht="13.5" customHeight="1">
      <c r="A60" s="86" t="s">
        <v>147</v>
      </c>
      <c r="B60" s="148">
        <v>100000</v>
      </c>
      <c r="C60" s="379">
        <v>100000</v>
      </c>
      <c r="D60" s="524">
        <v>0</v>
      </c>
      <c r="E60" s="596">
        <f t="shared" si="0"/>
        <v>0</v>
      </c>
      <c r="F60" s="101"/>
    </row>
    <row r="61" spans="1:6" s="97" customFormat="1" ht="13.5" customHeight="1">
      <c r="A61" s="86" t="s">
        <v>287</v>
      </c>
      <c r="B61" s="148"/>
      <c r="C61" s="379"/>
      <c r="D61" s="524"/>
      <c r="E61" s="596"/>
      <c r="F61" s="101"/>
    </row>
    <row r="62" spans="1:6" s="97" customFormat="1" ht="13.5" customHeight="1">
      <c r="A62" s="88" t="s">
        <v>148</v>
      </c>
      <c r="B62" s="148">
        <v>29278920</v>
      </c>
      <c r="C62" s="379">
        <v>36816460</v>
      </c>
      <c r="D62" s="524">
        <v>19296153</v>
      </c>
      <c r="E62" s="596">
        <f t="shared" si="0"/>
        <v>52.411755502837586</v>
      </c>
      <c r="F62" s="101"/>
    </row>
    <row r="63" spans="1:6" s="97" customFormat="1" ht="13.5" customHeight="1">
      <c r="A63" s="86" t="s">
        <v>149</v>
      </c>
      <c r="B63" s="148">
        <v>13700000</v>
      </c>
      <c r="C63" s="379">
        <v>13649500</v>
      </c>
      <c r="D63" s="524">
        <v>3070000</v>
      </c>
      <c r="E63" s="596">
        <f t="shared" si="0"/>
        <v>22.49166636140518</v>
      </c>
      <c r="F63" s="101"/>
    </row>
    <row r="64" spans="1:6" s="97" customFormat="1" ht="13.5" customHeight="1">
      <c r="A64" s="86" t="s">
        <v>150</v>
      </c>
      <c r="B64" s="148"/>
      <c r="C64" s="379"/>
      <c r="D64" s="524"/>
      <c r="E64" s="596"/>
      <c r="F64" s="101"/>
    </row>
    <row r="65" spans="1:6" s="97" customFormat="1" ht="13.5" customHeight="1">
      <c r="A65" s="86" t="s">
        <v>151</v>
      </c>
      <c r="B65" s="149">
        <v>782000</v>
      </c>
      <c r="C65" s="385">
        <v>1198172</v>
      </c>
      <c r="D65" s="507">
        <v>933925</v>
      </c>
      <c r="E65" s="596">
        <f t="shared" si="0"/>
        <v>77.945820800352536</v>
      </c>
      <c r="F65" s="101"/>
    </row>
    <row r="66" spans="1:6" s="97" customFormat="1" ht="13.5" customHeight="1">
      <c r="A66" s="89" t="s">
        <v>152</v>
      </c>
      <c r="B66" s="386">
        <f>SUM(B48:B65)</f>
        <v>174143322</v>
      </c>
      <c r="C66" s="386">
        <f>SUM(C48:C65)</f>
        <v>207161339</v>
      </c>
      <c r="D66" s="386">
        <f>SUM(D48:D65)</f>
        <v>105586022</v>
      </c>
      <c r="E66" s="596">
        <f t="shared" si="0"/>
        <v>50.96801483794232</v>
      </c>
      <c r="F66" s="101"/>
    </row>
    <row r="67" spans="1:6" s="97" customFormat="1" ht="13.5" customHeight="1">
      <c r="A67" s="82" t="s">
        <v>153</v>
      </c>
      <c r="B67" s="387"/>
      <c r="C67" s="388"/>
      <c r="E67" s="596"/>
      <c r="F67" s="101"/>
    </row>
    <row r="68" spans="1:6" s="97" customFormat="1" ht="13.5" customHeight="1">
      <c r="A68" s="82" t="s">
        <v>154</v>
      </c>
      <c r="B68" s="387"/>
      <c r="C68" s="388"/>
      <c r="E68" s="596"/>
      <c r="F68" s="101"/>
    </row>
    <row r="69" spans="1:6" s="97" customFormat="1" ht="13.5" customHeight="1">
      <c r="A69" s="94" t="s">
        <v>155</v>
      </c>
      <c r="B69" s="387"/>
      <c r="C69" s="388"/>
      <c r="E69" s="596"/>
      <c r="F69" s="101"/>
    </row>
    <row r="70" spans="1:6" s="97" customFormat="1" ht="13.5" customHeight="1">
      <c r="A70" s="86" t="s">
        <v>156</v>
      </c>
      <c r="B70" s="387"/>
      <c r="C70" s="388"/>
      <c r="E70" s="596"/>
      <c r="F70" s="101"/>
    </row>
    <row r="71" spans="1:6" s="97" customFormat="1" ht="13.5" customHeight="1">
      <c r="A71" s="86" t="s">
        <v>157</v>
      </c>
      <c r="B71" s="387"/>
      <c r="C71" s="388"/>
      <c r="E71" s="596"/>
      <c r="F71" s="101"/>
    </row>
    <row r="72" spans="1:6" s="97" customFormat="1" ht="13.5" customHeight="1">
      <c r="A72" s="86" t="s">
        <v>158</v>
      </c>
      <c r="B72" s="387"/>
      <c r="C72" s="388"/>
      <c r="E72" s="596"/>
      <c r="F72" s="101"/>
    </row>
    <row r="73" spans="1:6" s="97" customFormat="1" ht="13.5" customHeight="1">
      <c r="A73" s="82" t="s">
        <v>159</v>
      </c>
      <c r="B73" s="148">
        <v>900000</v>
      </c>
      <c r="C73" s="526">
        <v>5820095</v>
      </c>
      <c r="D73" s="525">
        <v>1195130</v>
      </c>
      <c r="E73" s="596">
        <f t="shared" ref="E73:E133" si="3">SUM(D73/C73*100)</f>
        <v>20.534544539221439</v>
      </c>
      <c r="F73" s="101"/>
    </row>
    <row r="74" spans="1:6" s="97" customFormat="1" ht="13.5" customHeight="1">
      <c r="A74" s="82" t="s">
        <v>160</v>
      </c>
      <c r="B74" s="387">
        <v>2100000</v>
      </c>
      <c r="C74" s="526">
        <v>35409372</v>
      </c>
      <c r="D74" s="525">
        <v>27483937</v>
      </c>
      <c r="E74" s="596">
        <f t="shared" si="3"/>
        <v>77.617691158148745</v>
      </c>
      <c r="F74" s="101"/>
    </row>
    <row r="75" spans="1:6" s="97" customFormat="1" ht="13.5" customHeight="1">
      <c r="A75" s="82" t="s">
        <v>161</v>
      </c>
      <c r="B75" s="387"/>
      <c r="C75" s="388"/>
      <c r="D75" s="265"/>
      <c r="E75" s="596"/>
      <c r="F75" s="101"/>
    </row>
    <row r="76" spans="1:6" s="97" customFormat="1" ht="13.5" customHeight="1">
      <c r="A76" s="86" t="s">
        <v>162</v>
      </c>
      <c r="B76" s="387"/>
      <c r="C76" s="388"/>
      <c r="D76" s="265"/>
      <c r="E76" s="596"/>
      <c r="F76" s="101"/>
    </row>
    <row r="77" spans="1:6" s="97" customFormat="1" ht="13.5" customHeight="1">
      <c r="A77" s="86" t="s">
        <v>163</v>
      </c>
      <c r="B77" s="387"/>
      <c r="C77" s="388"/>
      <c r="E77" s="596"/>
      <c r="F77" s="101"/>
    </row>
    <row r="78" spans="1:6" s="97" customFormat="1" ht="13.5" customHeight="1">
      <c r="A78" s="86" t="s">
        <v>164</v>
      </c>
      <c r="B78" s="387"/>
      <c r="C78" s="388"/>
      <c r="E78" s="596"/>
      <c r="F78" s="101"/>
    </row>
    <row r="79" spans="1:6" s="97" customFormat="1" ht="13.5" customHeight="1">
      <c r="A79" s="86" t="s">
        <v>165</v>
      </c>
      <c r="B79" s="387"/>
      <c r="C79" s="388"/>
      <c r="E79" s="596"/>
      <c r="F79" s="101"/>
    </row>
    <row r="80" spans="1:6" s="97" customFormat="1" ht="13.5" customHeight="1">
      <c r="A80" s="86" t="s">
        <v>166</v>
      </c>
      <c r="B80" s="387"/>
      <c r="C80" s="388"/>
      <c r="E80" s="596"/>
      <c r="F80" s="101"/>
    </row>
    <row r="81" spans="1:6" s="97" customFormat="1" ht="13.5" customHeight="1">
      <c r="A81" s="82" t="s">
        <v>167</v>
      </c>
      <c r="B81" s="387"/>
      <c r="C81" s="388"/>
      <c r="E81" s="596"/>
      <c r="F81" s="101"/>
    </row>
    <row r="82" spans="1:6" s="97" customFormat="1" ht="13.5" customHeight="1">
      <c r="A82" s="95" t="s">
        <v>127</v>
      </c>
      <c r="B82" s="386">
        <f>B66+B46+B45+B73+B74</f>
        <v>481871277</v>
      </c>
      <c r="C82" s="386">
        <f>C66+C46+C45+C73+C74</f>
        <v>554620631</v>
      </c>
      <c r="D82" s="386">
        <f>D66+D46+D45+D73+D74</f>
        <v>284540697</v>
      </c>
      <c r="E82" s="596">
        <f t="shared" si="3"/>
        <v>51.303662557046138</v>
      </c>
      <c r="F82" s="101"/>
    </row>
    <row r="83" spans="1:6" s="97" customFormat="1" ht="13.5" customHeight="1">
      <c r="A83" s="95"/>
      <c r="B83" s="383"/>
      <c r="C83" s="384"/>
      <c r="E83" s="596"/>
      <c r="F83" s="101"/>
    </row>
    <row r="84" spans="1:6" ht="13.5" customHeight="1">
      <c r="A84" s="80" t="s">
        <v>169</v>
      </c>
      <c r="B84" s="387"/>
      <c r="C84" s="388"/>
      <c r="E84" s="596"/>
      <c r="F84" s="78"/>
    </row>
    <row r="85" spans="1:6" ht="13.5" customHeight="1">
      <c r="A85" s="82" t="s">
        <v>132</v>
      </c>
      <c r="B85" s="142">
        <v>514107484</v>
      </c>
      <c r="C85" s="379">
        <v>524523602</v>
      </c>
      <c r="D85" s="381">
        <v>232628897</v>
      </c>
      <c r="E85" s="596">
        <f t="shared" si="3"/>
        <v>44.350510846983774</v>
      </c>
      <c r="F85" s="78"/>
    </row>
    <row r="86" spans="1:6" ht="13.5" customHeight="1">
      <c r="A86" s="82" t="s">
        <v>133</v>
      </c>
      <c r="B86" s="142">
        <v>65907038</v>
      </c>
      <c r="C86" s="379">
        <v>67557332</v>
      </c>
      <c r="D86" s="381">
        <v>27930897</v>
      </c>
      <c r="E86" s="596">
        <f t="shared" si="3"/>
        <v>41.343990612299493</v>
      </c>
      <c r="F86" s="78"/>
    </row>
    <row r="87" spans="1:6" ht="13.5" customHeight="1">
      <c r="A87" s="82" t="s">
        <v>134</v>
      </c>
      <c r="B87" s="143"/>
      <c r="C87" s="379"/>
      <c r="D87" s="381"/>
      <c r="E87" s="596"/>
      <c r="F87" s="78"/>
    </row>
    <row r="88" spans="1:6" ht="13.5" customHeight="1">
      <c r="A88" s="86" t="s">
        <v>135</v>
      </c>
      <c r="B88" s="142">
        <v>290000</v>
      </c>
      <c r="C88" s="379">
        <v>538417</v>
      </c>
      <c r="D88" s="381">
        <v>47440</v>
      </c>
      <c r="E88" s="596">
        <f t="shared" si="3"/>
        <v>8.8110145110574152</v>
      </c>
      <c r="F88" s="78"/>
    </row>
    <row r="89" spans="1:6" ht="13.5" customHeight="1">
      <c r="A89" s="86" t="s">
        <v>136</v>
      </c>
      <c r="B89" s="142">
        <v>9090000</v>
      </c>
      <c r="C89" s="379">
        <v>8162397</v>
      </c>
      <c r="D89" s="381">
        <v>1356245</v>
      </c>
      <c r="E89" s="596">
        <f t="shared" si="3"/>
        <v>16.615768627769516</v>
      </c>
      <c r="F89" s="78"/>
    </row>
    <row r="90" spans="1:6" ht="13.5" customHeight="1">
      <c r="A90" s="86" t="s">
        <v>137</v>
      </c>
      <c r="B90" s="143"/>
      <c r="C90" s="379"/>
      <c r="D90" s="381"/>
      <c r="E90" s="596"/>
      <c r="F90" s="78"/>
    </row>
    <row r="91" spans="1:6" ht="13.5" customHeight="1">
      <c r="A91" s="86" t="s">
        <v>138</v>
      </c>
      <c r="B91" s="142">
        <v>480000</v>
      </c>
      <c r="C91" s="379">
        <v>480000</v>
      </c>
      <c r="D91" s="381">
        <v>329740</v>
      </c>
      <c r="E91" s="596">
        <f t="shared" si="3"/>
        <v>68.69583333333334</v>
      </c>
      <c r="F91" s="78"/>
    </row>
    <row r="92" spans="1:6" ht="13.5" customHeight="1">
      <c r="A92" s="86" t="s">
        <v>139</v>
      </c>
      <c r="B92" s="142">
        <v>400000</v>
      </c>
      <c r="C92" s="379">
        <v>400000</v>
      </c>
      <c r="D92" s="381">
        <v>203046</v>
      </c>
      <c r="E92" s="596">
        <f t="shared" si="3"/>
        <v>50.761500000000005</v>
      </c>
      <c r="F92" s="78"/>
    </row>
    <row r="93" spans="1:6" ht="13.5" customHeight="1">
      <c r="A93" s="86" t="s">
        <v>140</v>
      </c>
      <c r="B93" s="142">
        <v>20000000</v>
      </c>
      <c r="C93" s="379">
        <v>20500000</v>
      </c>
      <c r="D93" s="381">
        <v>9914710</v>
      </c>
      <c r="E93" s="596">
        <f t="shared" si="3"/>
        <v>48.364439024390244</v>
      </c>
      <c r="F93" s="78"/>
    </row>
    <row r="94" spans="1:6" ht="13.5" customHeight="1">
      <c r="A94" s="86" t="s">
        <v>141</v>
      </c>
      <c r="B94" s="142">
        <v>100000</v>
      </c>
      <c r="C94" s="379">
        <v>101575</v>
      </c>
      <c r="D94" s="381">
        <v>101575</v>
      </c>
      <c r="E94" s="596">
        <f t="shared" si="3"/>
        <v>100</v>
      </c>
      <c r="F94" s="78"/>
    </row>
    <row r="95" spans="1:6" ht="13.5" customHeight="1">
      <c r="A95" s="86" t="s">
        <v>142</v>
      </c>
      <c r="B95" s="142">
        <v>1300000</v>
      </c>
      <c r="C95" s="379">
        <v>1611368</v>
      </c>
      <c r="D95" s="381">
        <v>994966</v>
      </c>
      <c r="E95" s="596">
        <f t="shared" si="3"/>
        <v>61.746664945561783</v>
      </c>
      <c r="F95" s="78"/>
    </row>
    <row r="96" spans="1:6" ht="13.5" customHeight="1">
      <c r="A96" s="86" t="s">
        <v>143</v>
      </c>
      <c r="B96" s="142">
        <v>5423000</v>
      </c>
      <c r="C96" s="379">
        <v>5423000</v>
      </c>
      <c r="D96" s="381">
        <v>5212582</v>
      </c>
      <c r="E96" s="596">
        <f t="shared" si="3"/>
        <v>96.11989673612392</v>
      </c>
      <c r="F96" s="78"/>
    </row>
    <row r="97" spans="1:6" ht="13.5" customHeight="1">
      <c r="A97" s="86" t="s">
        <v>144</v>
      </c>
      <c r="B97" s="142">
        <v>2200000</v>
      </c>
      <c r="C97" s="379">
        <v>2200000</v>
      </c>
      <c r="D97" s="381">
        <v>2121759</v>
      </c>
      <c r="E97" s="596">
        <f t="shared" si="3"/>
        <v>96.443590909090901</v>
      </c>
      <c r="F97" s="78"/>
    </row>
    <row r="98" spans="1:6" ht="13.5" customHeight="1">
      <c r="A98" s="86" t="s">
        <v>145</v>
      </c>
      <c r="B98" s="142">
        <v>11400000</v>
      </c>
      <c r="C98" s="379">
        <v>11447054</v>
      </c>
      <c r="D98" s="381">
        <v>2685277</v>
      </c>
      <c r="E98" s="596">
        <f t="shared" si="3"/>
        <v>23.458236503470676</v>
      </c>
      <c r="F98" s="78"/>
    </row>
    <row r="99" spans="1:6" ht="13.5" customHeight="1">
      <c r="A99" s="86" t="s">
        <v>146</v>
      </c>
      <c r="B99" s="142">
        <v>3132000</v>
      </c>
      <c r="C99" s="379">
        <v>3249329</v>
      </c>
      <c r="D99" s="381">
        <v>1972586</v>
      </c>
      <c r="E99" s="596">
        <f t="shared" si="3"/>
        <v>60.707487607441415</v>
      </c>
      <c r="F99" s="78"/>
    </row>
    <row r="100" spans="1:6" ht="13.5" customHeight="1">
      <c r="A100" s="86" t="s">
        <v>147</v>
      </c>
      <c r="B100" s="142">
        <v>200000</v>
      </c>
      <c r="C100" s="379">
        <v>200000</v>
      </c>
      <c r="D100" s="381">
        <v>26429</v>
      </c>
      <c r="E100" s="596">
        <f t="shared" si="3"/>
        <v>13.214500000000001</v>
      </c>
      <c r="F100" s="78"/>
    </row>
    <row r="101" spans="1:6" ht="13.5" customHeight="1">
      <c r="A101" s="86" t="s">
        <v>287</v>
      </c>
      <c r="B101" s="143"/>
      <c r="C101" s="379"/>
      <c r="D101" s="381"/>
      <c r="E101" s="596"/>
      <c r="F101" s="78"/>
    </row>
    <row r="102" spans="1:6" ht="13.5" customHeight="1">
      <c r="A102" s="88" t="s">
        <v>148</v>
      </c>
      <c r="B102" s="142">
        <v>16581100</v>
      </c>
      <c r="C102" s="379">
        <v>16099780</v>
      </c>
      <c r="D102" s="381">
        <v>5664833</v>
      </c>
      <c r="E102" s="596">
        <f t="shared" si="3"/>
        <v>35.185778936109685</v>
      </c>
      <c r="F102" s="78"/>
    </row>
    <row r="103" spans="1:6" ht="13.5" customHeight="1">
      <c r="A103" s="86" t="s">
        <v>149</v>
      </c>
      <c r="B103" s="143"/>
      <c r="C103" s="379"/>
      <c r="D103" s="381"/>
      <c r="E103" s="596"/>
      <c r="F103" s="78"/>
    </row>
    <row r="104" spans="1:6" ht="13.5" customHeight="1">
      <c r="A104" s="86" t="s">
        <v>150</v>
      </c>
      <c r="B104" s="143"/>
      <c r="C104" s="379"/>
      <c r="D104" s="381"/>
      <c r="E104" s="596"/>
      <c r="F104" s="78"/>
    </row>
    <row r="105" spans="1:6" ht="13.5" customHeight="1">
      <c r="A105" s="86" t="s">
        <v>151</v>
      </c>
      <c r="B105" s="143"/>
      <c r="C105" s="379">
        <v>4024</v>
      </c>
      <c r="D105" s="381">
        <v>3174</v>
      </c>
      <c r="E105" s="596">
        <f t="shared" si="3"/>
        <v>78.876739562624252</v>
      </c>
      <c r="F105" s="78"/>
    </row>
    <row r="106" spans="1:6" ht="13.5" customHeight="1">
      <c r="A106" s="89" t="s">
        <v>152</v>
      </c>
      <c r="B106" s="386">
        <f>SUM(B88:B105)</f>
        <v>70596100</v>
      </c>
      <c r="C106" s="386">
        <f t="shared" ref="C106:D106" si="4">SUM(C88:C105)</f>
        <v>70416944</v>
      </c>
      <c r="D106" s="386">
        <f t="shared" si="4"/>
        <v>30634362</v>
      </c>
      <c r="E106" s="596">
        <f t="shared" si="3"/>
        <v>43.504248068476251</v>
      </c>
      <c r="F106" s="78"/>
    </row>
    <row r="107" spans="1:6" ht="13.5" customHeight="1">
      <c r="A107" s="82" t="s">
        <v>153</v>
      </c>
      <c r="B107" s="387"/>
      <c r="C107" s="388"/>
      <c r="E107" s="596"/>
      <c r="F107" s="78"/>
    </row>
    <row r="108" spans="1:6" ht="13.5" customHeight="1">
      <c r="A108" s="82" t="s">
        <v>154</v>
      </c>
      <c r="B108" s="387"/>
      <c r="C108" s="388"/>
      <c r="E108" s="596"/>
      <c r="F108" s="78"/>
    </row>
    <row r="109" spans="1:6" ht="13.5" customHeight="1">
      <c r="A109" s="94" t="s">
        <v>155</v>
      </c>
      <c r="B109" s="387"/>
      <c r="C109" s="388"/>
      <c r="E109" s="596"/>
      <c r="F109" s="78"/>
    </row>
    <row r="110" spans="1:6" ht="13.5" customHeight="1">
      <c r="A110" s="86" t="s">
        <v>156</v>
      </c>
      <c r="B110" s="387"/>
      <c r="C110" s="388"/>
      <c r="E110" s="596"/>
      <c r="F110" s="78"/>
    </row>
    <row r="111" spans="1:6" s="105" customFormat="1" ht="13.5" customHeight="1">
      <c r="A111" s="86" t="s">
        <v>157</v>
      </c>
      <c r="B111" s="389"/>
      <c r="C111" s="390"/>
      <c r="E111" s="596"/>
      <c r="F111" s="120"/>
    </row>
    <row r="112" spans="1:6" s="105" customFormat="1" ht="13.5" customHeight="1">
      <c r="A112" s="86" t="s">
        <v>158</v>
      </c>
      <c r="B112" s="389"/>
      <c r="C112" s="390"/>
      <c r="E112" s="596"/>
      <c r="F112" s="120"/>
    </row>
    <row r="113" spans="1:6" s="105" customFormat="1" ht="13.5" customHeight="1">
      <c r="A113" s="82" t="s">
        <v>159</v>
      </c>
      <c r="B113" s="387"/>
      <c r="C113" s="526">
        <v>5441876</v>
      </c>
      <c r="D113" s="527">
        <v>5441876</v>
      </c>
      <c r="E113" s="596">
        <f t="shared" si="3"/>
        <v>100</v>
      </c>
      <c r="F113" s="120"/>
    </row>
    <row r="114" spans="1:6" ht="13.5" customHeight="1">
      <c r="A114" s="82" t="s">
        <v>160</v>
      </c>
      <c r="B114" s="387"/>
      <c r="C114" s="526">
        <v>25630262</v>
      </c>
      <c r="D114" s="527">
        <v>25630262</v>
      </c>
      <c r="E114" s="596">
        <f t="shared" si="3"/>
        <v>100</v>
      </c>
      <c r="F114" s="78"/>
    </row>
    <row r="115" spans="1:6" ht="13.5" customHeight="1">
      <c r="A115" s="82" t="s">
        <v>161</v>
      </c>
      <c r="B115" s="387"/>
      <c r="C115" s="388"/>
      <c r="E115" s="596"/>
      <c r="F115" s="78"/>
    </row>
    <row r="116" spans="1:6" ht="13.5" customHeight="1">
      <c r="A116" s="86" t="s">
        <v>162</v>
      </c>
      <c r="B116" s="389"/>
      <c r="C116" s="390"/>
      <c r="E116" s="596"/>
      <c r="F116" s="78"/>
    </row>
    <row r="117" spans="1:6" s="105" customFormat="1" ht="13.5" customHeight="1">
      <c r="A117" s="86" t="s">
        <v>163</v>
      </c>
      <c r="B117" s="391"/>
      <c r="C117" s="392"/>
      <c r="E117" s="596"/>
      <c r="F117" s="120"/>
    </row>
    <row r="118" spans="1:6" s="105" customFormat="1" ht="13.5" customHeight="1">
      <c r="A118" s="86" t="s">
        <v>164</v>
      </c>
      <c r="B118" s="391"/>
      <c r="C118" s="392"/>
      <c r="E118" s="596"/>
      <c r="F118" s="120"/>
    </row>
    <row r="119" spans="1:6" ht="13.5" customHeight="1">
      <c r="A119" s="86" t="s">
        <v>165</v>
      </c>
      <c r="B119" s="387"/>
      <c r="C119" s="388"/>
      <c r="E119" s="596"/>
      <c r="F119" s="78"/>
    </row>
    <row r="120" spans="1:6" ht="13.5" customHeight="1">
      <c r="A120" s="86" t="s">
        <v>166</v>
      </c>
      <c r="B120" s="387"/>
      <c r="C120" s="388"/>
      <c r="E120" s="596"/>
      <c r="F120" s="78"/>
    </row>
    <row r="121" spans="1:6" ht="13.5" customHeight="1">
      <c r="A121" s="82" t="s">
        <v>167</v>
      </c>
      <c r="B121" s="387"/>
      <c r="C121" s="388"/>
      <c r="E121" s="596"/>
      <c r="F121" s="78"/>
    </row>
    <row r="122" spans="1:6" ht="14.4" customHeight="1">
      <c r="A122" s="95" t="s">
        <v>127</v>
      </c>
      <c r="B122" s="386">
        <f>B106+B85+B86+B113</f>
        <v>650610622</v>
      </c>
      <c r="C122" s="386">
        <f>C106+C85+C86+C113+C114</f>
        <v>693570016</v>
      </c>
      <c r="D122" s="386">
        <f>D106+D85+D86+D113+D114</f>
        <v>322266294</v>
      </c>
      <c r="E122" s="596">
        <f t="shared" si="3"/>
        <v>46.464853809366524</v>
      </c>
      <c r="F122" s="78"/>
    </row>
    <row r="123" spans="1:6" ht="13.2" customHeight="1">
      <c r="A123" s="131"/>
      <c r="B123" s="379"/>
      <c r="C123" s="379"/>
      <c r="E123" s="596"/>
      <c r="F123" s="78"/>
    </row>
    <row r="124" spans="1:6" ht="13.5" customHeight="1">
      <c r="A124" s="132" t="s">
        <v>274</v>
      </c>
      <c r="B124" s="379"/>
      <c r="C124" s="379"/>
      <c r="E124" s="596"/>
      <c r="F124" s="78"/>
    </row>
    <row r="125" spans="1:6" ht="13.5" customHeight="1">
      <c r="A125" s="82" t="s">
        <v>132</v>
      </c>
      <c r="B125" s="142">
        <v>68166257</v>
      </c>
      <c r="C125" s="379">
        <v>47906065</v>
      </c>
      <c r="D125" s="381">
        <v>25890545</v>
      </c>
      <c r="E125" s="596">
        <f t="shared" si="3"/>
        <v>54.044399179936818</v>
      </c>
      <c r="F125" s="78"/>
    </row>
    <row r="126" spans="1:6" ht="13.5" customHeight="1">
      <c r="A126" s="82" t="s">
        <v>133</v>
      </c>
      <c r="B126" s="142">
        <v>8861613</v>
      </c>
      <c r="C126" s="379">
        <v>6265957</v>
      </c>
      <c r="D126" s="381">
        <v>3405172</v>
      </c>
      <c r="E126" s="596">
        <f t="shared" si="3"/>
        <v>54.344005233358608</v>
      </c>
      <c r="F126" s="78"/>
    </row>
    <row r="127" spans="1:6" ht="13.5" customHeight="1">
      <c r="A127" s="82" t="s">
        <v>134</v>
      </c>
      <c r="B127" s="143"/>
      <c r="C127" s="379"/>
      <c r="D127" s="381"/>
      <c r="E127" s="596"/>
      <c r="F127" s="78"/>
    </row>
    <row r="128" spans="1:6" ht="13.5" customHeight="1">
      <c r="A128" s="86" t="s">
        <v>135</v>
      </c>
      <c r="B128" s="142">
        <v>5200000</v>
      </c>
      <c r="C128" s="379">
        <v>5010000</v>
      </c>
      <c r="D128" s="381">
        <v>3014640</v>
      </c>
      <c r="E128" s="596">
        <f t="shared" si="3"/>
        <v>60.172455089820367</v>
      </c>
      <c r="F128" s="78"/>
    </row>
    <row r="129" spans="1:6" ht="13.5" customHeight="1">
      <c r="A129" s="86" t="s">
        <v>136</v>
      </c>
      <c r="B129" s="142">
        <v>1570000</v>
      </c>
      <c r="C129" s="379">
        <v>1277222</v>
      </c>
      <c r="D129" s="381">
        <v>1155231</v>
      </c>
      <c r="E129" s="596">
        <f t="shared" si="3"/>
        <v>90.448723871026331</v>
      </c>
      <c r="F129" s="78"/>
    </row>
    <row r="130" spans="1:6" ht="13.5" customHeight="1">
      <c r="A130" s="86" t="s">
        <v>137</v>
      </c>
      <c r="B130" s="143"/>
      <c r="C130" s="379"/>
      <c r="D130" s="381"/>
      <c r="E130" s="596"/>
      <c r="F130" s="78"/>
    </row>
    <row r="131" spans="1:6" ht="13.5" customHeight="1">
      <c r="A131" s="86" t="s">
        <v>138</v>
      </c>
      <c r="B131" s="142">
        <v>1593000</v>
      </c>
      <c r="C131" s="379">
        <v>1092084</v>
      </c>
      <c r="D131" s="381">
        <v>592546</v>
      </c>
      <c r="E131" s="596">
        <f t="shared" si="3"/>
        <v>54.258280498569711</v>
      </c>
      <c r="F131" s="78"/>
    </row>
    <row r="132" spans="1:6" ht="13.5" customHeight="1">
      <c r="A132" s="86" t="s">
        <v>139</v>
      </c>
      <c r="B132" s="142">
        <v>270000</v>
      </c>
      <c r="C132" s="379">
        <v>140489</v>
      </c>
      <c r="D132" s="381">
        <v>73783</v>
      </c>
      <c r="E132" s="596">
        <f t="shared" si="3"/>
        <v>52.518702531870822</v>
      </c>
      <c r="F132" s="78"/>
    </row>
    <row r="133" spans="1:6" ht="13.5" customHeight="1">
      <c r="A133" s="86" t="s">
        <v>140</v>
      </c>
      <c r="B133" s="142">
        <v>7660000</v>
      </c>
      <c r="C133" s="379">
        <v>5298716</v>
      </c>
      <c r="D133" s="381">
        <v>4208398</v>
      </c>
      <c r="E133" s="596">
        <f t="shared" si="3"/>
        <v>79.422977189190732</v>
      </c>
      <c r="F133" s="78"/>
    </row>
    <row r="134" spans="1:6" ht="13.5" customHeight="1">
      <c r="A134" s="86" t="s">
        <v>141</v>
      </c>
      <c r="B134" s="142">
        <v>600000</v>
      </c>
      <c r="C134" s="379">
        <v>438429</v>
      </c>
      <c r="D134" s="381">
        <v>190917</v>
      </c>
      <c r="E134" s="596">
        <f t="shared" ref="E134:E194" si="5">SUM(D134/C134*100)</f>
        <v>43.545705233914731</v>
      </c>
      <c r="F134" s="78"/>
    </row>
    <row r="135" spans="1:6" ht="13.5" customHeight="1">
      <c r="A135" s="86" t="s">
        <v>142</v>
      </c>
      <c r="B135" s="143"/>
      <c r="C135" s="379">
        <v>62000</v>
      </c>
      <c r="D135" s="381">
        <v>62000</v>
      </c>
      <c r="E135" s="596">
        <f t="shared" si="5"/>
        <v>100</v>
      </c>
      <c r="F135" s="78"/>
    </row>
    <row r="136" spans="1:6" ht="13.5" customHeight="1">
      <c r="A136" s="86" t="s">
        <v>143</v>
      </c>
      <c r="B136" s="142">
        <v>635000</v>
      </c>
      <c r="C136" s="379">
        <v>300000</v>
      </c>
      <c r="D136" s="381">
        <v>260624</v>
      </c>
      <c r="E136" s="596">
        <f t="shared" si="5"/>
        <v>86.87466666666667</v>
      </c>
      <c r="F136" s="78"/>
    </row>
    <row r="137" spans="1:6" ht="13.5" customHeight="1">
      <c r="A137" s="86" t="s">
        <v>144</v>
      </c>
      <c r="B137" s="143"/>
      <c r="C137" s="379">
        <v>530634</v>
      </c>
      <c r="D137" s="381">
        <v>482651</v>
      </c>
      <c r="E137" s="596">
        <f t="shared" si="5"/>
        <v>90.957420745749431</v>
      </c>
      <c r="F137" s="78"/>
    </row>
    <row r="138" spans="1:6" ht="13.5" customHeight="1">
      <c r="A138" s="86" t="s">
        <v>145</v>
      </c>
      <c r="B138" s="142">
        <v>1200000</v>
      </c>
      <c r="C138" s="379">
        <v>1789049</v>
      </c>
      <c r="D138" s="381">
        <v>846313</v>
      </c>
      <c r="E138" s="596">
        <f t="shared" si="5"/>
        <v>47.305188398976213</v>
      </c>
      <c r="F138" s="78"/>
    </row>
    <row r="139" spans="1:6" ht="13.5" customHeight="1">
      <c r="A139" s="86" t="s">
        <v>146</v>
      </c>
      <c r="B139" s="142">
        <v>1375000</v>
      </c>
      <c r="C139" s="379">
        <v>1036087</v>
      </c>
      <c r="D139" s="381">
        <v>442960</v>
      </c>
      <c r="E139" s="596">
        <f t="shared" si="5"/>
        <v>42.753166481193183</v>
      </c>
      <c r="F139" s="78"/>
    </row>
    <row r="140" spans="1:6" ht="13.5" customHeight="1">
      <c r="A140" s="86" t="s">
        <v>147</v>
      </c>
      <c r="B140" s="142">
        <v>80000</v>
      </c>
      <c r="C140" s="379">
        <v>40000</v>
      </c>
      <c r="D140" s="381">
        <v>5842</v>
      </c>
      <c r="E140" s="596">
        <f t="shared" si="5"/>
        <v>14.605</v>
      </c>
      <c r="F140" s="78"/>
    </row>
    <row r="141" spans="1:6" ht="13.5" customHeight="1">
      <c r="A141" s="86" t="s">
        <v>287</v>
      </c>
      <c r="B141" s="143"/>
      <c r="C141" s="379"/>
      <c r="D141" s="381"/>
      <c r="E141" s="596"/>
      <c r="F141" s="78"/>
    </row>
    <row r="142" spans="1:6" ht="13.5" customHeight="1">
      <c r="A142" s="88" t="s">
        <v>148</v>
      </c>
      <c r="B142" s="142">
        <v>4396000</v>
      </c>
      <c r="C142" s="379">
        <v>2587561</v>
      </c>
      <c r="D142" s="381">
        <v>2014469</v>
      </c>
      <c r="E142" s="596">
        <f t="shared" si="5"/>
        <v>77.852039043717227</v>
      </c>
      <c r="F142" s="78"/>
    </row>
    <row r="143" spans="1:6" ht="13.5" customHeight="1">
      <c r="A143" s="86" t="s">
        <v>149</v>
      </c>
      <c r="B143" s="142">
        <v>792000</v>
      </c>
      <c r="C143" s="379">
        <v>838000</v>
      </c>
      <c r="D143" s="381">
        <v>707000</v>
      </c>
      <c r="E143" s="596">
        <f t="shared" si="5"/>
        <v>84.367541766109781</v>
      </c>
      <c r="F143" s="78"/>
    </row>
    <row r="144" spans="1:6" ht="13.5" customHeight="1">
      <c r="A144" s="86" t="s">
        <v>150</v>
      </c>
      <c r="B144" s="143"/>
      <c r="C144" s="379">
        <v>7</v>
      </c>
      <c r="D144" s="381">
        <v>7</v>
      </c>
      <c r="E144" s="596">
        <f t="shared" si="5"/>
        <v>100</v>
      </c>
      <c r="F144" s="78"/>
    </row>
    <row r="145" spans="1:6" ht="13.5" customHeight="1">
      <c r="A145" s="86" t="s">
        <v>151</v>
      </c>
      <c r="B145" s="142">
        <v>417000</v>
      </c>
      <c r="C145" s="379">
        <v>211163</v>
      </c>
      <c r="D145" s="381">
        <v>128778</v>
      </c>
      <c r="E145" s="596">
        <f t="shared" si="5"/>
        <v>60.985115763651777</v>
      </c>
      <c r="F145" s="78"/>
    </row>
    <row r="146" spans="1:6" ht="13.5" customHeight="1">
      <c r="A146" s="89" t="s">
        <v>152</v>
      </c>
      <c r="B146" s="386">
        <f>SUM(B128:B145)</f>
        <v>25788000</v>
      </c>
      <c r="C146" s="386">
        <f t="shared" ref="C146:D146" si="6">SUM(C128:C145)</f>
        <v>20651441</v>
      </c>
      <c r="D146" s="386">
        <f t="shared" si="6"/>
        <v>14186159</v>
      </c>
      <c r="E146" s="596">
        <f t="shared" si="5"/>
        <v>68.693312975109095</v>
      </c>
      <c r="F146" s="78"/>
    </row>
    <row r="147" spans="1:6" ht="13.5" customHeight="1">
      <c r="A147" s="82" t="s">
        <v>153</v>
      </c>
      <c r="B147" s="379"/>
      <c r="C147" s="379"/>
      <c r="E147" s="596"/>
      <c r="F147" s="78"/>
    </row>
    <row r="148" spans="1:6" ht="13.5" customHeight="1">
      <c r="A148" s="82" t="s">
        <v>154</v>
      </c>
      <c r="B148" s="379"/>
      <c r="C148" s="379"/>
      <c r="E148" s="596"/>
      <c r="F148" s="78"/>
    </row>
    <row r="149" spans="1:6" ht="13.5" customHeight="1">
      <c r="A149" s="94" t="s">
        <v>155</v>
      </c>
      <c r="B149" s="379"/>
      <c r="C149" s="379">
        <v>65424561</v>
      </c>
      <c r="D149" s="381">
        <v>65424561</v>
      </c>
      <c r="E149" s="596">
        <f t="shared" si="5"/>
        <v>100</v>
      </c>
      <c r="F149" s="78"/>
    </row>
    <row r="150" spans="1:6" ht="13.5" customHeight="1">
      <c r="A150" s="86" t="s">
        <v>156</v>
      </c>
      <c r="B150" s="379"/>
      <c r="C150" s="379"/>
      <c r="E150" s="596"/>
      <c r="F150" s="78"/>
    </row>
    <row r="151" spans="1:6" ht="13.5" customHeight="1">
      <c r="A151" s="86" t="s">
        <v>157</v>
      </c>
      <c r="B151" s="379"/>
      <c r="C151" s="379">
        <v>4172000</v>
      </c>
      <c r="D151" s="381">
        <v>4172000</v>
      </c>
      <c r="E151" s="596">
        <f t="shared" si="5"/>
        <v>100</v>
      </c>
      <c r="F151" s="78"/>
    </row>
    <row r="152" spans="1:6" ht="13.5" customHeight="1">
      <c r="A152" s="86" t="s">
        <v>158</v>
      </c>
      <c r="B152" s="379"/>
      <c r="C152" s="379"/>
      <c r="E152" s="596"/>
      <c r="F152" s="78"/>
    </row>
    <row r="153" spans="1:6" ht="13.5" customHeight="1">
      <c r="A153" s="82" t="s">
        <v>159</v>
      </c>
      <c r="B153" s="379"/>
      <c r="C153" s="379">
        <v>460804</v>
      </c>
      <c r="D153" s="528">
        <v>460804</v>
      </c>
      <c r="E153" s="596">
        <f t="shared" si="5"/>
        <v>100</v>
      </c>
      <c r="F153" s="78"/>
    </row>
    <row r="154" spans="1:6" ht="13.5" customHeight="1">
      <c r="A154" s="82" t="s">
        <v>160</v>
      </c>
      <c r="B154" s="379"/>
      <c r="C154" s="379">
        <v>25293916</v>
      </c>
      <c r="D154" s="528">
        <v>25293916</v>
      </c>
      <c r="E154" s="596">
        <f t="shared" si="5"/>
        <v>100</v>
      </c>
      <c r="F154" s="78"/>
    </row>
    <row r="155" spans="1:6" ht="13.5" customHeight="1">
      <c r="A155" s="82" t="s">
        <v>161</v>
      </c>
      <c r="B155" s="379"/>
      <c r="C155" s="379"/>
      <c r="E155" s="596"/>
      <c r="F155" s="78"/>
    </row>
    <row r="156" spans="1:6" ht="13.5" customHeight="1">
      <c r="A156" s="86" t="s">
        <v>162</v>
      </c>
      <c r="B156" s="379"/>
      <c r="C156" s="379"/>
      <c r="E156" s="596"/>
      <c r="F156" s="78"/>
    </row>
    <row r="157" spans="1:6" ht="13.5" customHeight="1">
      <c r="A157" s="86" t="s">
        <v>163</v>
      </c>
      <c r="B157" s="379"/>
      <c r="C157" s="379"/>
      <c r="E157" s="596"/>
      <c r="F157" s="78"/>
    </row>
    <row r="158" spans="1:6" ht="13.5" customHeight="1">
      <c r="A158" s="86" t="s">
        <v>164</v>
      </c>
      <c r="B158" s="379"/>
      <c r="C158" s="379"/>
      <c r="E158" s="596"/>
      <c r="F158" s="78"/>
    </row>
    <row r="159" spans="1:6" ht="13.5" customHeight="1">
      <c r="A159" s="86" t="s">
        <v>165</v>
      </c>
      <c r="B159" s="379"/>
      <c r="C159" s="379"/>
      <c r="E159" s="596"/>
      <c r="F159" s="78"/>
    </row>
    <row r="160" spans="1:6" ht="13.5" customHeight="1">
      <c r="A160" s="86" t="s">
        <v>166</v>
      </c>
      <c r="B160" s="379"/>
      <c r="C160" s="379"/>
      <c r="E160" s="596"/>
      <c r="F160" s="78"/>
    </row>
    <row r="161" spans="1:6" ht="13.5" customHeight="1">
      <c r="A161" s="82" t="s">
        <v>167</v>
      </c>
      <c r="B161" s="379"/>
      <c r="C161" s="379"/>
      <c r="E161" s="596"/>
      <c r="F161" s="78"/>
    </row>
    <row r="162" spans="1:6" ht="13.5" customHeight="1">
      <c r="A162" s="95" t="s">
        <v>127</v>
      </c>
      <c r="B162" s="386">
        <f>B146+B125+B126</f>
        <v>102815870</v>
      </c>
      <c r="C162" s="563">
        <f>SUM(C125+C126+C146+C149+C151+C153+C154)</f>
        <v>170174744</v>
      </c>
      <c r="D162" s="563">
        <f>SUM(D125+D126+D146+D149+D151+D153+D154)</f>
        <v>138833157</v>
      </c>
      <c r="E162" s="596">
        <f t="shared" si="5"/>
        <v>81.582703600247513</v>
      </c>
      <c r="F162" s="78"/>
    </row>
    <row r="163" spans="1:6" ht="10.199999999999999" customHeight="1">
      <c r="A163" s="95"/>
      <c r="B163" s="393"/>
      <c r="C163" s="393"/>
      <c r="D163" s="386"/>
      <c r="E163" s="596"/>
      <c r="F163" s="78"/>
    </row>
    <row r="164" spans="1:6" ht="13.5" customHeight="1">
      <c r="A164" s="132" t="s">
        <v>288</v>
      </c>
      <c r="B164" s="379"/>
      <c r="C164" s="379"/>
      <c r="E164" s="596"/>
      <c r="F164" s="78"/>
    </row>
    <row r="165" spans="1:6" ht="13.5" customHeight="1">
      <c r="A165" s="82" t="s">
        <v>132</v>
      </c>
      <c r="B165" s="142"/>
      <c r="C165" s="379">
        <v>22023925</v>
      </c>
      <c r="D165" s="381">
        <v>6813948</v>
      </c>
      <c r="E165" s="596">
        <f t="shared" si="5"/>
        <v>30.938844915245578</v>
      </c>
      <c r="F165" s="78"/>
    </row>
    <row r="166" spans="1:6" ht="13.5" customHeight="1">
      <c r="A166" s="82" t="s">
        <v>133</v>
      </c>
      <c r="B166" s="142"/>
      <c r="C166" s="379">
        <v>2913015</v>
      </c>
      <c r="D166" s="381">
        <v>872315</v>
      </c>
      <c r="E166" s="596">
        <f t="shared" si="5"/>
        <v>29.945434541188426</v>
      </c>
      <c r="F166" s="78"/>
    </row>
    <row r="167" spans="1:6" ht="13.5" customHeight="1">
      <c r="A167" s="82" t="s">
        <v>134</v>
      </c>
      <c r="B167" s="143"/>
      <c r="C167" s="379"/>
      <c r="D167" s="381"/>
      <c r="E167" s="596"/>
      <c r="F167" s="78"/>
    </row>
    <row r="168" spans="1:6" ht="13.5" customHeight="1">
      <c r="A168" s="86" t="s">
        <v>135</v>
      </c>
      <c r="B168" s="142"/>
      <c r="C168" s="379">
        <v>190000</v>
      </c>
      <c r="D168" s="381">
        <v>16565</v>
      </c>
      <c r="E168" s="596">
        <f t="shared" si="5"/>
        <v>8.7184210526315802</v>
      </c>
      <c r="F168" s="78"/>
    </row>
    <row r="169" spans="1:6" ht="13.5" customHeight="1">
      <c r="A169" s="86" t="s">
        <v>136</v>
      </c>
      <c r="B169" s="142"/>
      <c r="C169" s="379">
        <v>739953</v>
      </c>
      <c r="D169" s="381">
        <v>569079</v>
      </c>
      <c r="E169" s="596">
        <f t="shared" si="5"/>
        <v>76.907452230074071</v>
      </c>
      <c r="F169" s="78"/>
    </row>
    <row r="170" spans="1:6" ht="13.5" customHeight="1">
      <c r="A170" s="86" t="s">
        <v>137</v>
      </c>
      <c r="B170" s="143"/>
      <c r="C170" s="379"/>
      <c r="D170" s="381"/>
      <c r="E170" s="596"/>
      <c r="F170" s="78"/>
    </row>
    <row r="171" spans="1:6" ht="13.5" customHeight="1">
      <c r="A171" s="86" t="s">
        <v>138</v>
      </c>
      <c r="B171" s="142"/>
      <c r="C171" s="379">
        <v>500916</v>
      </c>
      <c r="D171" s="381">
        <v>25971</v>
      </c>
      <c r="E171" s="596">
        <f t="shared" si="5"/>
        <v>5.1847016266200319</v>
      </c>
      <c r="F171" s="78"/>
    </row>
    <row r="172" spans="1:6" ht="13.5" customHeight="1">
      <c r="A172" s="86" t="s">
        <v>139</v>
      </c>
      <c r="B172" s="142"/>
      <c r="C172" s="379">
        <v>129511</v>
      </c>
      <c r="D172" s="381">
        <v>11033</v>
      </c>
      <c r="E172" s="596">
        <f t="shared" si="5"/>
        <v>8.5189675008300458</v>
      </c>
      <c r="F172" s="78"/>
    </row>
    <row r="173" spans="1:6" ht="13.5" customHeight="1">
      <c r="A173" s="86" t="s">
        <v>140</v>
      </c>
      <c r="B173" s="142"/>
      <c r="C173" s="379">
        <v>2929208</v>
      </c>
      <c r="D173" s="381">
        <v>34559</v>
      </c>
      <c r="E173" s="596">
        <f t="shared" si="5"/>
        <v>1.1798069648860716</v>
      </c>
      <c r="F173" s="78"/>
    </row>
    <row r="174" spans="1:6" ht="13.5" customHeight="1">
      <c r="A174" s="86" t="s">
        <v>141</v>
      </c>
      <c r="B174" s="142"/>
      <c r="C174" s="379">
        <v>376000</v>
      </c>
      <c r="D174" s="381">
        <v>31649</v>
      </c>
      <c r="E174" s="596">
        <f t="shared" si="5"/>
        <v>8.4172872340425524</v>
      </c>
      <c r="F174" s="78"/>
    </row>
    <row r="175" spans="1:6" ht="13.5" customHeight="1">
      <c r="A175" s="86" t="s">
        <v>142</v>
      </c>
      <c r="B175" s="143"/>
      <c r="C175" s="379"/>
      <c r="D175" s="381"/>
      <c r="E175" s="596"/>
      <c r="F175" s="78"/>
    </row>
    <row r="176" spans="1:6" ht="13.5" customHeight="1">
      <c r="A176" s="86" t="s">
        <v>143</v>
      </c>
      <c r="B176" s="142"/>
      <c r="C176" s="379">
        <v>335000</v>
      </c>
      <c r="D176" s="381">
        <v>27555</v>
      </c>
      <c r="E176" s="596">
        <f t="shared" si="5"/>
        <v>8.2253731343283576</v>
      </c>
      <c r="F176" s="78"/>
    </row>
    <row r="177" spans="1:6" ht="13.5" customHeight="1">
      <c r="A177" s="86" t="s">
        <v>144</v>
      </c>
      <c r="B177" s="143"/>
      <c r="C177" s="379"/>
      <c r="D177" s="381"/>
      <c r="E177" s="596"/>
      <c r="F177" s="78"/>
    </row>
    <row r="178" spans="1:6" ht="13.5" customHeight="1">
      <c r="A178" s="86" t="s">
        <v>145</v>
      </c>
      <c r="B178" s="142"/>
      <c r="C178" s="379">
        <v>22575811</v>
      </c>
      <c r="D178" s="381">
        <v>21706897</v>
      </c>
      <c r="E178" s="596">
        <f t="shared" si="5"/>
        <v>96.151128302766182</v>
      </c>
      <c r="F178" s="78"/>
    </row>
    <row r="179" spans="1:6" ht="13.5" customHeight="1">
      <c r="A179" s="86" t="s">
        <v>146</v>
      </c>
      <c r="B179" s="142"/>
      <c r="C179" s="379">
        <v>844286</v>
      </c>
      <c r="D179" s="381">
        <v>587384</v>
      </c>
      <c r="E179" s="596">
        <f t="shared" si="5"/>
        <v>69.571685424133534</v>
      </c>
      <c r="F179" s="78"/>
    </row>
    <row r="180" spans="1:6" ht="13.5" customHeight="1">
      <c r="A180" s="86" t="s">
        <v>147</v>
      </c>
      <c r="B180" s="142"/>
      <c r="C180" s="379">
        <v>40000</v>
      </c>
      <c r="D180" s="381"/>
      <c r="E180" s="596">
        <f t="shared" si="5"/>
        <v>0</v>
      </c>
      <c r="F180" s="78"/>
    </row>
    <row r="181" spans="1:6" ht="13.5" customHeight="1">
      <c r="A181" s="86" t="s">
        <v>287</v>
      </c>
      <c r="B181" s="143"/>
      <c r="C181" s="379"/>
      <c r="D181" s="381"/>
      <c r="E181" s="596"/>
      <c r="F181" s="78"/>
    </row>
    <row r="182" spans="1:6" ht="13.5" customHeight="1">
      <c r="A182" s="88" t="s">
        <v>148</v>
      </c>
      <c r="B182" s="142"/>
      <c r="C182" s="379">
        <v>7640577</v>
      </c>
      <c r="D182" s="381">
        <v>6053313</v>
      </c>
      <c r="E182" s="596">
        <f t="shared" si="5"/>
        <v>79.225862130569453</v>
      </c>
      <c r="F182" s="78"/>
    </row>
    <row r="183" spans="1:6" ht="13.5" customHeight="1">
      <c r="A183" s="86" t="s">
        <v>149</v>
      </c>
      <c r="B183" s="142"/>
      <c r="C183" s="379"/>
      <c r="D183" s="381"/>
      <c r="E183" s="596"/>
      <c r="F183" s="78"/>
    </row>
    <row r="184" spans="1:6" ht="13.5" customHeight="1">
      <c r="A184" s="86" t="s">
        <v>150</v>
      </c>
      <c r="B184" s="143"/>
      <c r="C184" s="379"/>
      <c r="D184" s="381"/>
      <c r="E184" s="596"/>
      <c r="F184" s="78"/>
    </row>
    <row r="185" spans="1:6" ht="13.5" customHeight="1">
      <c r="A185" s="86" t="s">
        <v>151</v>
      </c>
      <c r="B185" s="142"/>
      <c r="C185" s="379">
        <v>247781</v>
      </c>
      <c r="D185" s="381">
        <v>54299</v>
      </c>
      <c r="E185" s="596">
        <f t="shared" si="5"/>
        <v>21.914109637139248</v>
      </c>
      <c r="F185" s="78"/>
    </row>
    <row r="186" spans="1:6" ht="13.5" customHeight="1">
      <c r="A186" s="89" t="s">
        <v>152</v>
      </c>
      <c r="B186" s="386"/>
      <c r="C186" s="386">
        <f t="shared" ref="C186:D186" si="7">SUM(C168:C185)</f>
        <v>36549043</v>
      </c>
      <c r="D186" s="386">
        <f t="shared" si="7"/>
        <v>29118304</v>
      </c>
      <c r="E186" s="596">
        <f t="shared" si="5"/>
        <v>79.66912840918981</v>
      </c>
      <c r="F186" s="78"/>
    </row>
    <row r="187" spans="1:6" ht="13.5" customHeight="1">
      <c r="A187" s="82" t="s">
        <v>153</v>
      </c>
      <c r="B187" s="379"/>
      <c r="C187" s="379"/>
      <c r="E187" s="596"/>
      <c r="F187" s="78"/>
    </row>
    <row r="188" spans="1:6" ht="13.5" customHeight="1">
      <c r="A188" s="82" t="s">
        <v>154</v>
      </c>
      <c r="B188" s="379"/>
      <c r="C188" s="379"/>
      <c r="E188" s="596"/>
      <c r="F188" s="78"/>
    </row>
    <row r="189" spans="1:6" ht="13.5" customHeight="1">
      <c r="A189" s="94" t="s">
        <v>155</v>
      </c>
      <c r="B189" s="379"/>
      <c r="C189" s="379"/>
      <c r="E189" s="596"/>
      <c r="F189" s="78"/>
    </row>
    <row r="190" spans="1:6" ht="13.5" customHeight="1">
      <c r="A190" s="86" t="s">
        <v>156</v>
      </c>
      <c r="B190" s="379"/>
      <c r="C190" s="379"/>
      <c r="E190" s="596"/>
      <c r="F190" s="78"/>
    </row>
    <row r="191" spans="1:6" ht="13.5" customHeight="1">
      <c r="A191" s="86" t="s">
        <v>157</v>
      </c>
      <c r="B191" s="379"/>
      <c r="C191" s="379"/>
      <c r="E191" s="596"/>
      <c r="F191" s="78"/>
    </row>
    <row r="192" spans="1:6" ht="13.5" customHeight="1">
      <c r="A192" s="86" t="s">
        <v>158</v>
      </c>
      <c r="B192" s="379"/>
      <c r="C192" s="379"/>
      <c r="E192" s="596"/>
      <c r="F192" s="78"/>
    </row>
    <row r="193" spans="1:6" ht="13.5" customHeight="1">
      <c r="A193" s="82" t="s">
        <v>159</v>
      </c>
      <c r="B193" s="379"/>
      <c r="C193" s="379"/>
      <c r="E193" s="596"/>
      <c r="F193" s="78"/>
    </row>
    <row r="194" spans="1:6" ht="13.5" customHeight="1">
      <c r="A194" s="82" t="s">
        <v>160</v>
      </c>
      <c r="B194" s="379"/>
      <c r="C194" s="379">
        <v>37940871</v>
      </c>
      <c r="D194" s="283">
        <v>37940871</v>
      </c>
      <c r="E194" s="596">
        <f t="shared" si="5"/>
        <v>100</v>
      </c>
      <c r="F194" s="78"/>
    </row>
    <row r="195" spans="1:6" ht="13.5" customHeight="1">
      <c r="A195" s="82" t="s">
        <v>161</v>
      </c>
      <c r="B195" s="379"/>
      <c r="C195" s="379"/>
      <c r="E195" s="596"/>
      <c r="F195" s="78"/>
    </row>
    <row r="196" spans="1:6" ht="13.5" customHeight="1">
      <c r="A196" s="86" t="s">
        <v>162</v>
      </c>
      <c r="B196" s="379"/>
      <c r="C196" s="379"/>
      <c r="E196" s="596"/>
      <c r="F196" s="78"/>
    </row>
    <row r="197" spans="1:6" ht="13.5" customHeight="1">
      <c r="A197" s="86" t="s">
        <v>163</v>
      </c>
      <c r="B197" s="379"/>
      <c r="C197" s="379"/>
      <c r="E197" s="596"/>
      <c r="F197" s="78"/>
    </row>
    <row r="198" spans="1:6" ht="13.5" customHeight="1">
      <c r="A198" s="86" t="s">
        <v>164</v>
      </c>
      <c r="B198" s="379"/>
      <c r="C198" s="379"/>
      <c r="E198" s="596"/>
      <c r="F198" s="78"/>
    </row>
    <row r="199" spans="1:6" ht="13.5" customHeight="1">
      <c r="A199" s="86" t="s">
        <v>165</v>
      </c>
      <c r="B199" s="379"/>
      <c r="C199" s="379"/>
      <c r="E199" s="596"/>
      <c r="F199" s="78"/>
    </row>
    <row r="200" spans="1:6" ht="13.5" customHeight="1">
      <c r="A200" s="86" t="s">
        <v>166</v>
      </c>
      <c r="B200" s="379"/>
      <c r="C200" s="379"/>
      <c r="E200" s="596"/>
      <c r="F200" s="78"/>
    </row>
    <row r="201" spans="1:6" ht="13.5" customHeight="1">
      <c r="A201" s="82" t="s">
        <v>167</v>
      </c>
      <c r="B201" s="379"/>
      <c r="C201" s="379"/>
      <c r="E201" s="596"/>
      <c r="F201" s="78"/>
    </row>
    <row r="202" spans="1:6" ht="13.5" customHeight="1">
      <c r="A202" s="95" t="s">
        <v>127</v>
      </c>
      <c r="B202" s="386">
        <f>B186+B165+B166</f>
        <v>0</v>
      </c>
      <c r="C202" s="386">
        <f>C186+C165+C166+C191+C193+C194</f>
        <v>99426854</v>
      </c>
      <c r="D202" s="386">
        <f>D186+D165+D166+D191+D193+D194</f>
        <v>74745438</v>
      </c>
      <c r="E202" s="596">
        <f t="shared" ref="E202:E260" si="8">SUM(D202/C202*100)</f>
        <v>75.176308002262644</v>
      </c>
      <c r="F202" s="78"/>
    </row>
    <row r="203" spans="1:6" ht="10.8" customHeight="1">
      <c r="A203" s="95"/>
      <c r="B203" s="393"/>
      <c r="C203" s="393"/>
      <c r="D203" s="386"/>
      <c r="E203" s="596"/>
      <c r="F203" s="78"/>
    </row>
    <row r="204" spans="1:6" ht="13.5" customHeight="1">
      <c r="A204" s="132" t="s">
        <v>289</v>
      </c>
      <c r="B204" s="379"/>
      <c r="C204" s="379"/>
      <c r="E204" s="596"/>
      <c r="F204" s="78"/>
    </row>
    <row r="205" spans="1:6" ht="13.5" customHeight="1">
      <c r="A205" s="82" t="s">
        <v>132</v>
      </c>
      <c r="B205" s="142">
        <v>54053131</v>
      </c>
      <c r="C205" s="379">
        <v>60854518</v>
      </c>
      <c r="D205" s="381">
        <v>26512357</v>
      </c>
      <c r="E205" s="596">
        <f t="shared" si="8"/>
        <v>43.566784967387299</v>
      </c>
      <c r="F205" s="78"/>
    </row>
    <row r="206" spans="1:6" ht="13.5" customHeight="1">
      <c r="A206" s="82" t="s">
        <v>133</v>
      </c>
      <c r="B206" s="142">
        <v>7026907</v>
      </c>
      <c r="C206" s="379">
        <v>8018265</v>
      </c>
      <c r="D206" s="381">
        <v>3536181</v>
      </c>
      <c r="E206" s="596">
        <f t="shared" si="8"/>
        <v>44.101573095925367</v>
      </c>
      <c r="F206" s="78"/>
    </row>
    <row r="207" spans="1:6" ht="13.5" customHeight="1">
      <c r="A207" s="82" t="s">
        <v>134</v>
      </c>
      <c r="B207" s="143"/>
      <c r="C207" s="379"/>
      <c r="D207" s="381"/>
      <c r="E207" s="596"/>
      <c r="F207" s="78"/>
    </row>
    <row r="208" spans="1:6" ht="13.5" customHeight="1">
      <c r="A208" s="86" t="s">
        <v>135</v>
      </c>
      <c r="B208" s="142">
        <v>36000</v>
      </c>
      <c r="C208" s="379">
        <v>113250</v>
      </c>
      <c r="D208" s="381">
        <v>107250</v>
      </c>
      <c r="E208" s="596">
        <f t="shared" si="8"/>
        <v>94.701986754966882</v>
      </c>
      <c r="F208" s="78"/>
    </row>
    <row r="209" spans="1:6" ht="13.5" customHeight="1">
      <c r="A209" s="86" t="s">
        <v>136</v>
      </c>
      <c r="B209" s="142">
        <v>2682000</v>
      </c>
      <c r="C209" s="379">
        <v>4029433</v>
      </c>
      <c r="D209" s="381">
        <v>1577935</v>
      </c>
      <c r="E209" s="596">
        <f t="shared" si="8"/>
        <v>39.160224279693942</v>
      </c>
      <c r="F209" s="78"/>
    </row>
    <row r="210" spans="1:6" ht="13.5" customHeight="1">
      <c r="A210" s="86" t="s">
        <v>137</v>
      </c>
      <c r="B210" s="143"/>
      <c r="C210" s="379"/>
      <c r="D210" s="381"/>
      <c r="E210" s="596"/>
      <c r="F210" s="78"/>
    </row>
    <row r="211" spans="1:6" ht="13.5" customHeight="1">
      <c r="A211" s="86" t="s">
        <v>138</v>
      </c>
      <c r="B211" s="142">
        <v>480000</v>
      </c>
      <c r="C211" s="379">
        <v>480000</v>
      </c>
      <c r="D211" s="381">
        <v>247309</v>
      </c>
      <c r="E211" s="596">
        <f t="shared" si="8"/>
        <v>51.522708333333334</v>
      </c>
      <c r="F211" s="78"/>
    </row>
    <row r="212" spans="1:6" ht="13.5" customHeight="1">
      <c r="A212" s="86" t="s">
        <v>139</v>
      </c>
      <c r="B212" s="142">
        <v>240000</v>
      </c>
      <c r="C212" s="379">
        <v>240000</v>
      </c>
      <c r="D212" s="381">
        <v>126351</v>
      </c>
      <c r="E212" s="596">
        <f t="shared" si="8"/>
        <v>52.646250000000009</v>
      </c>
      <c r="F212" s="78"/>
    </row>
    <row r="213" spans="1:6" ht="13.5" customHeight="1">
      <c r="A213" s="86" t="s">
        <v>140</v>
      </c>
      <c r="B213" s="142">
        <v>12361000</v>
      </c>
      <c r="C213" s="379">
        <v>13861000</v>
      </c>
      <c r="D213" s="381">
        <v>8572845</v>
      </c>
      <c r="E213" s="596">
        <f t="shared" si="8"/>
        <v>61.848676141692515</v>
      </c>
      <c r="F213" s="78"/>
    </row>
    <row r="214" spans="1:6" ht="13.5" customHeight="1">
      <c r="A214" s="86" t="s">
        <v>141</v>
      </c>
      <c r="B214" s="142">
        <v>900000</v>
      </c>
      <c r="C214" s="379">
        <v>1061760</v>
      </c>
      <c r="D214" s="381">
        <v>957290</v>
      </c>
      <c r="E214" s="596">
        <f t="shared" si="8"/>
        <v>90.16067661241712</v>
      </c>
      <c r="F214" s="78"/>
    </row>
    <row r="215" spans="1:6" ht="13.5" customHeight="1">
      <c r="A215" s="86" t="s">
        <v>142</v>
      </c>
      <c r="B215" s="142">
        <v>1100000</v>
      </c>
      <c r="C215" s="379">
        <v>1152500</v>
      </c>
      <c r="D215" s="381">
        <v>391668</v>
      </c>
      <c r="E215" s="596">
        <f t="shared" si="8"/>
        <v>33.98420824295011</v>
      </c>
      <c r="F215" s="78"/>
    </row>
    <row r="216" spans="1:6" ht="13.5" customHeight="1">
      <c r="A216" s="86" t="s">
        <v>143</v>
      </c>
      <c r="B216" s="142">
        <v>800000</v>
      </c>
      <c r="C216" s="379">
        <v>2896478</v>
      </c>
      <c r="D216" s="381">
        <v>1982967</v>
      </c>
      <c r="E216" s="596">
        <f t="shared" si="8"/>
        <v>68.461317503533607</v>
      </c>
      <c r="F216" s="78"/>
    </row>
    <row r="217" spans="1:6" ht="13.5" customHeight="1">
      <c r="A217" s="86" t="s">
        <v>144</v>
      </c>
      <c r="B217" s="142"/>
      <c r="C217" s="379">
        <v>90551</v>
      </c>
      <c r="D217" s="381">
        <v>90551</v>
      </c>
      <c r="E217" s="596">
        <f t="shared" si="8"/>
        <v>100</v>
      </c>
      <c r="F217" s="78"/>
    </row>
    <row r="218" spans="1:6" ht="13.5" customHeight="1">
      <c r="A218" s="86" t="s">
        <v>145</v>
      </c>
      <c r="B218" s="142">
        <v>26000000</v>
      </c>
      <c r="C218" s="379">
        <v>31071173</v>
      </c>
      <c r="D218" s="381">
        <v>14100906</v>
      </c>
      <c r="E218" s="596">
        <f t="shared" si="8"/>
        <v>45.382599491818347</v>
      </c>
      <c r="F218" s="78"/>
    </row>
    <row r="219" spans="1:6" ht="13.5" customHeight="1">
      <c r="A219" s="86" t="s">
        <v>146</v>
      </c>
      <c r="B219" s="142">
        <v>6720000</v>
      </c>
      <c r="C219" s="379">
        <v>9743865</v>
      </c>
      <c r="D219" s="381">
        <v>8136209</v>
      </c>
      <c r="E219" s="596">
        <f t="shared" si="8"/>
        <v>83.500838732884745</v>
      </c>
      <c r="F219" s="78"/>
    </row>
    <row r="220" spans="1:6" ht="13.5" customHeight="1">
      <c r="A220" s="86" t="s">
        <v>147</v>
      </c>
      <c r="B220" s="142">
        <v>140000</v>
      </c>
      <c r="C220" s="379">
        <v>140000</v>
      </c>
      <c r="D220" s="381">
        <v>35851</v>
      </c>
      <c r="E220" s="596">
        <f t="shared" si="8"/>
        <v>25.607857142857142</v>
      </c>
      <c r="F220" s="78"/>
    </row>
    <row r="221" spans="1:6" ht="13.5" customHeight="1">
      <c r="A221" s="86" t="s">
        <v>287</v>
      </c>
      <c r="B221" s="143"/>
      <c r="C221" s="379"/>
      <c r="D221" s="381"/>
      <c r="E221" s="596"/>
      <c r="F221" s="78"/>
    </row>
    <row r="222" spans="1:6" ht="13.5" customHeight="1">
      <c r="A222" s="88" t="s">
        <v>148</v>
      </c>
      <c r="B222" s="142">
        <v>11114000</v>
      </c>
      <c r="C222" s="379">
        <v>11063937</v>
      </c>
      <c r="D222" s="381">
        <v>6494820</v>
      </c>
      <c r="E222" s="596">
        <f t="shared" si="8"/>
        <v>58.702611918343351</v>
      </c>
      <c r="F222" s="78"/>
    </row>
    <row r="223" spans="1:6" ht="13.5" customHeight="1">
      <c r="A223" s="86" t="s">
        <v>149</v>
      </c>
      <c r="B223" s="142">
        <v>5064000</v>
      </c>
      <c r="C223" s="379">
        <v>5064000</v>
      </c>
      <c r="D223" s="381">
        <v>1757000</v>
      </c>
      <c r="E223" s="596">
        <f t="shared" si="8"/>
        <v>34.695892575039494</v>
      </c>
      <c r="F223" s="78"/>
    </row>
    <row r="224" spans="1:6" ht="13.5" customHeight="1">
      <c r="A224" s="86" t="s">
        <v>150</v>
      </c>
      <c r="B224" s="143"/>
      <c r="C224" s="379"/>
      <c r="D224" s="381"/>
      <c r="E224" s="596"/>
      <c r="F224" s="78"/>
    </row>
    <row r="225" spans="1:6" ht="13.5" customHeight="1">
      <c r="A225" s="86" t="s">
        <v>151</v>
      </c>
      <c r="B225" s="142">
        <v>150000</v>
      </c>
      <c r="C225" s="379">
        <v>272079</v>
      </c>
      <c r="D225" s="381">
        <v>224439</v>
      </c>
      <c r="E225" s="596">
        <f t="shared" si="8"/>
        <v>82.49037963238618</v>
      </c>
      <c r="F225" s="78"/>
    </row>
    <row r="226" spans="1:6" ht="13.5" customHeight="1">
      <c r="A226" s="89" t="s">
        <v>152</v>
      </c>
      <c r="B226" s="386">
        <f>SUM(B208:B225)</f>
        <v>67787000</v>
      </c>
      <c r="C226" s="386">
        <f t="shared" ref="C226:D226" si="9">SUM(C208:C225)</f>
        <v>81280026</v>
      </c>
      <c r="D226" s="386">
        <f t="shared" si="9"/>
        <v>44803391</v>
      </c>
      <c r="E226" s="596">
        <f t="shared" si="8"/>
        <v>55.122264601637802</v>
      </c>
      <c r="F226" s="78"/>
    </row>
    <row r="227" spans="1:6" ht="13.5" customHeight="1">
      <c r="A227" s="82" t="s">
        <v>153</v>
      </c>
      <c r="B227" s="379"/>
      <c r="C227" s="379"/>
      <c r="E227" s="596"/>
      <c r="F227" s="78"/>
    </row>
    <row r="228" spans="1:6" ht="13.5" customHeight="1">
      <c r="A228" s="82" t="s">
        <v>154</v>
      </c>
      <c r="B228" s="379"/>
      <c r="C228" s="379"/>
      <c r="E228" s="596"/>
      <c r="F228" s="78"/>
    </row>
    <row r="229" spans="1:6" ht="13.5" customHeight="1">
      <c r="A229" s="94" t="s">
        <v>155</v>
      </c>
      <c r="B229" s="379"/>
      <c r="C229" s="379"/>
      <c r="E229" s="596"/>
      <c r="F229" s="78"/>
    </row>
    <row r="230" spans="1:6" ht="13.5" customHeight="1">
      <c r="A230" s="86" t="s">
        <v>156</v>
      </c>
      <c r="B230" s="379"/>
      <c r="C230" s="379"/>
      <c r="E230" s="596"/>
      <c r="F230" s="78"/>
    </row>
    <row r="231" spans="1:6" ht="13.5" customHeight="1">
      <c r="A231" s="86" t="s">
        <v>157</v>
      </c>
      <c r="B231" s="379"/>
      <c r="C231" s="379"/>
      <c r="E231" s="596"/>
      <c r="F231" s="78"/>
    </row>
    <row r="232" spans="1:6" ht="13.5" customHeight="1">
      <c r="A232" s="86" t="s">
        <v>158</v>
      </c>
      <c r="B232" s="379"/>
      <c r="C232" s="379"/>
      <c r="E232" s="596"/>
      <c r="F232" s="78"/>
    </row>
    <row r="233" spans="1:6" ht="13.5" customHeight="1">
      <c r="A233" s="82" t="s">
        <v>159</v>
      </c>
      <c r="B233" s="379"/>
      <c r="C233" s="379">
        <v>3812186</v>
      </c>
      <c r="D233" s="283">
        <v>3786186</v>
      </c>
      <c r="E233" s="596">
        <f t="shared" si="8"/>
        <v>99.317976614992034</v>
      </c>
      <c r="F233" s="78"/>
    </row>
    <row r="234" spans="1:6" ht="13.5" customHeight="1">
      <c r="A234" s="82" t="s">
        <v>160</v>
      </c>
      <c r="B234" s="379"/>
      <c r="C234" s="379"/>
      <c r="E234" s="596"/>
      <c r="F234" s="78"/>
    </row>
    <row r="235" spans="1:6" ht="13.5" customHeight="1">
      <c r="A235" s="82" t="s">
        <v>161</v>
      </c>
      <c r="B235" s="379"/>
      <c r="C235" s="379"/>
      <c r="E235" s="596"/>
      <c r="F235" s="78"/>
    </row>
    <row r="236" spans="1:6" ht="13.5" customHeight="1">
      <c r="A236" s="86" t="s">
        <v>162</v>
      </c>
      <c r="B236" s="379"/>
      <c r="C236" s="379"/>
      <c r="E236" s="596"/>
      <c r="F236" s="78"/>
    </row>
    <row r="237" spans="1:6" ht="13.5" customHeight="1">
      <c r="A237" s="86" t="s">
        <v>163</v>
      </c>
      <c r="B237" s="379"/>
      <c r="C237" s="379"/>
      <c r="E237" s="596"/>
      <c r="F237" s="78"/>
    </row>
    <row r="238" spans="1:6" ht="13.5" customHeight="1">
      <c r="A238" s="86" t="s">
        <v>164</v>
      </c>
      <c r="B238" s="379"/>
      <c r="C238" s="379"/>
      <c r="E238" s="596"/>
      <c r="F238" s="78"/>
    </row>
    <row r="239" spans="1:6" ht="13.5" customHeight="1">
      <c r="A239" s="86" t="s">
        <v>165</v>
      </c>
      <c r="B239" s="379"/>
      <c r="C239" s="379"/>
      <c r="E239" s="596"/>
      <c r="F239" s="78"/>
    </row>
    <row r="240" spans="1:6" ht="13.5" customHeight="1">
      <c r="A240" s="86" t="s">
        <v>166</v>
      </c>
      <c r="B240" s="379"/>
      <c r="C240" s="379"/>
      <c r="E240" s="596"/>
      <c r="F240" s="78"/>
    </row>
    <row r="241" spans="1:6" ht="13.5" customHeight="1">
      <c r="A241" s="82" t="s">
        <v>167</v>
      </c>
      <c r="B241" s="379"/>
      <c r="C241" s="379"/>
      <c r="E241" s="596"/>
      <c r="F241" s="78"/>
    </row>
    <row r="242" spans="1:6" ht="13.5" customHeight="1">
      <c r="A242" s="95" t="s">
        <v>127</v>
      </c>
      <c r="B242" s="386">
        <f>B226+B206+B205+B233+B234</f>
        <v>128867038</v>
      </c>
      <c r="C242" s="386">
        <f t="shared" ref="C242:D242" si="10">C226+C206+C205+C233+C234</f>
        <v>153964995</v>
      </c>
      <c r="D242" s="386">
        <f t="shared" si="10"/>
        <v>78638115</v>
      </c>
      <c r="E242" s="596">
        <f t="shared" si="8"/>
        <v>51.075320724688098</v>
      </c>
      <c r="F242" s="78"/>
    </row>
    <row r="243" spans="1:6" s="110" customFormat="1" ht="9.6" customHeight="1">
      <c r="A243" s="82"/>
      <c r="B243" s="394"/>
      <c r="C243" s="394"/>
      <c r="E243" s="596"/>
      <c r="F243" s="109"/>
    </row>
    <row r="244" spans="1:6" s="114" customFormat="1" ht="13.5" customHeight="1">
      <c r="A244" s="121" t="s">
        <v>290</v>
      </c>
      <c r="B244" s="395"/>
      <c r="C244" s="395"/>
      <c r="E244" s="596"/>
      <c r="F244" s="113"/>
    </row>
    <row r="245" spans="1:6" s="114" customFormat="1" ht="13.5" customHeight="1">
      <c r="A245" s="82" t="s">
        <v>132</v>
      </c>
      <c r="B245" s="549">
        <v>169722656</v>
      </c>
      <c r="C245" s="385">
        <v>190168588</v>
      </c>
      <c r="D245" s="507">
        <v>98273474</v>
      </c>
      <c r="E245" s="596">
        <f t="shared" si="8"/>
        <v>51.677027753921166</v>
      </c>
      <c r="F245" s="113"/>
    </row>
    <row r="246" spans="1:6" s="114" customFormat="1" ht="13.5" customHeight="1">
      <c r="A246" s="82" t="s">
        <v>133</v>
      </c>
      <c r="B246" s="549">
        <v>21945906</v>
      </c>
      <c r="C246" s="385">
        <v>24859955</v>
      </c>
      <c r="D246" s="507">
        <v>13544939</v>
      </c>
      <c r="E246" s="596">
        <f t="shared" si="8"/>
        <v>54.484969904410526</v>
      </c>
      <c r="F246" s="113"/>
    </row>
    <row r="247" spans="1:6" s="114" customFormat="1" ht="13.5" customHeight="1">
      <c r="A247" s="82" t="s">
        <v>134</v>
      </c>
      <c r="B247" s="549"/>
      <c r="C247" s="385"/>
      <c r="D247" s="507"/>
      <c r="E247" s="596"/>
      <c r="F247" s="113"/>
    </row>
    <row r="248" spans="1:6" s="114" customFormat="1" ht="13.5" customHeight="1">
      <c r="A248" s="86" t="s">
        <v>135</v>
      </c>
      <c r="B248" s="549">
        <v>6600000</v>
      </c>
      <c r="C248" s="385">
        <v>7600000</v>
      </c>
      <c r="D248" s="529">
        <v>3110638</v>
      </c>
      <c r="E248" s="596">
        <f t="shared" si="8"/>
        <v>40.929447368421052</v>
      </c>
      <c r="F248" s="113"/>
    </row>
    <row r="249" spans="1:6" s="114" customFormat="1" ht="13.5" customHeight="1">
      <c r="A249" s="86" t="s">
        <v>136</v>
      </c>
      <c r="B249" s="549">
        <v>33055140</v>
      </c>
      <c r="C249" s="385">
        <v>35354535</v>
      </c>
      <c r="D249" s="507">
        <v>15287496</v>
      </c>
      <c r="E249" s="596">
        <f t="shared" si="8"/>
        <v>43.240551742513375</v>
      </c>
      <c r="F249" s="113"/>
    </row>
    <row r="250" spans="1:6" s="114" customFormat="1" ht="13.5" customHeight="1">
      <c r="A250" s="86" t="s">
        <v>137</v>
      </c>
      <c r="B250" s="549"/>
      <c r="C250" s="385">
        <v>20000</v>
      </c>
      <c r="D250" s="507"/>
      <c r="E250" s="596">
        <f t="shared" si="8"/>
        <v>0</v>
      </c>
      <c r="F250" s="113"/>
    </row>
    <row r="251" spans="1:6" s="114" customFormat="1" ht="13.5" customHeight="1">
      <c r="A251" s="86" t="s">
        <v>138</v>
      </c>
      <c r="B251" s="549">
        <v>650000</v>
      </c>
      <c r="C251" s="385">
        <v>1150000</v>
      </c>
      <c r="D251" s="525">
        <v>326360</v>
      </c>
      <c r="E251" s="596">
        <f t="shared" si="8"/>
        <v>28.379130434782606</v>
      </c>
      <c r="F251" s="113"/>
    </row>
    <row r="252" spans="1:6" s="114" customFormat="1" ht="13.5" customHeight="1">
      <c r="A252" s="86" t="s">
        <v>139</v>
      </c>
      <c r="B252" s="549">
        <v>950000</v>
      </c>
      <c r="C252" s="385">
        <v>1450000</v>
      </c>
      <c r="D252" s="525">
        <v>727436</v>
      </c>
      <c r="E252" s="596">
        <f t="shared" si="8"/>
        <v>50.167999999999999</v>
      </c>
      <c r="F252" s="113"/>
    </row>
    <row r="253" spans="1:6" s="114" customFormat="1" ht="13.5" customHeight="1">
      <c r="A253" s="86" t="s">
        <v>140</v>
      </c>
      <c r="B253" s="549">
        <v>21746612</v>
      </c>
      <c r="C253" s="385">
        <v>21746612</v>
      </c>
      <c r="D253" s="525">
        <v>6676720</v>
      </c>
      <c r="E253" s="596">
        <f t="shared" si="8"/>
        <v>30.702345726313595</v>
      </c>
      <c r="F253" s="113"/>
    </row>
    <row r="254" spans="1:6" s="114" customFormat="1" ht="13.5" customHeight="1">
      <c r="A254" s="86" t="s">
        <v>141</v>
      </c>
      <c r="B254" s="549">
        <v>0</v>
      </c>
      <c r="C254" s="385"/>
      <c r="D254" s="525"/>
      <c r="E254" s="596"/>
      <c r="F254" s="113"/>
    </row>
    <row r="255" spans="1:6" s="114" customFormat="1" ht="13.5" customHeight="1">
      <c r="A255" s="86" t="s">
        <v>142</v>
      </c>
      <c r="B255" s="549">
        <v>80000</v>
      </c>
      <c r="C255" s="385">
        <v>80000</v>
      </c>
      <c r="D255" s="525"/>
      <c r="E255" s="596">
        <f t="shared" si="8"/>
        <v>0</v>
      </c>
      <c r="F255" s="113"/>
    </row>
    <row r="256" spans="1:6" s="114" customFormat="1" ht="13.5" customHeight="1">
      <c r="A256" s="86" t="s">
        <v>143</v>
      </c>
      <c r="B256" s="549">
        <v>1800000</v>
      </c>
      <c r="C256" s="385">
        <v>2800000</v>
      </c>
      <c r="D256" s="525">
        <v>874361</v>
      </c>
      <c r="E256" s="596">
        <f t="shared" si="8"/>
        <v>31.227178571428571</v>
      </c>
      <c r="F256" s="113"/>
    </row>
    <row r="257" spans="1:6" s="114" customFormat="1" ht="13.5" customHeight="1">
      <c r="A257" s="86" t="s">
        <v>144</v>
      </c>
      <c r="B257" s="549"/>
      <c r="C257" s="385">
        <v>4501653</v>
      </c>
      <c r="D257" s="525"/>
      <c r="E257" s="596">
        <f t="shared" si="8"/>
        <v>0</v>
      </c>
      <c r="F257" s="113"/>
    </row>
    <row r="258" spans="1:6" s="114" customFormat="1" ht="13.5" customHeight="1">
      <c r="A258" s="86" t="s">
        <v>145</v>
      </c>
      <c r="B258" s="549">
        <v>4340000</v>
      </c>
      <c r="C258" s="385">
        <v>4140000</v>
      </c>
      <c r="D258" s="525">
        <v>2036753</v>
      </c>
      <c r="E258" s="596">
        <f t="shared" si="8"/>
        <v>49.196932367149756</v>
      </c>
      <c r="F258" s="113"/>
    </row>
    <row r="259" spans="1:6" s="114" customFormat="1" ht="13.5" customHeight="1">
      <c r="A259" s="86" t="s">
        <v>146</v>
      </c>
      <c r="B259" s="549">
        <v>3050000</v>
      </c>
      <c r="C259" s="385">
        <v>3179282</v>
      </c>
      <c r="D259" s="525">
        <v>1414178</v>
      </c>
      <c r="E259" s="596">
        <f t="shared" si="8"/>
        <v>44.481049494823047</v>
      </c>
      <c r="F259" s="113"/>
    </row>
    <row r="260" spans="1:6" s="114" customFormat="1" ht="13.5" customHeight="1">
      <c r="A260" s="86" t="s">
        <v>147</v>
      </c>
      <c r="B260" s="549">
        <v>40000</v>
      </c>
      <c r="C260" s="385">
        <v>40000</v>
      </c>
      <c r="D260" s="525">
        <v>25691</v>
      </c>
      <c r="E260" s="596">
        <f t="shared" si="8"/>
        <v>64.227500000000006</v>
      </c>
      <c r="F260" s="113"/>
    </row>
    <row r="261" spans="1:6" s="114" customFormat="1" ht="13.5" customHeight="1">
      <c r="A261" s="86" t="s">
        <v>287</v>
      </c>
      <c r="B261" s="549"/>
      <c r="C261" s="385"/>
      <c r="D261" s="525"/>
      <c r="E261" s="596"/>
      <c r="F261" s="113"/>
    </row>
    <row r="262" spans="1:6" s="114" customFormat="1" ht="13.5" customHeight="1">
      <c r="A262" s="88" t="s">
        <v>148</v>
      </c>
      <c r="B262" s="549">
        <v>19066048</v>
      </c>
      <c r="C262" s="385">
        <v>21380628</v>
      </c>
      <c r="D262" s="525">
        <v>5670607</v>
      </c>
      <c r="E262" s="596">
        <f t="shared" ref="E262:E325" si="11">SUM(D262/C262*100)</f>
        <v>26.522172314115377</v>
      </c>
      <c r="F262" s="113"/>
    </row>
    <row r="263" spans="1:6" s="114" customFormat="1" ht="13.5" customHeight="1">
      <c r="A263" s="86" t="s">
        <v>149</v>
      </c>
      <c r="B263" s="549">
        <v>210000</v>
      </c>
      <c r="C263" s="396">
        <v>457000</v>
      </c>
      <c r="D263" s="525">
        <v>457000</v>
      </c>
      <c r="E263" s="596">
        <f t="shared" si="11"/>
        <v>100</v>
      </c>
      <c r="F263" s="113"/>
    </row>
    <row r="264" spans="1:6" s="114" customFormat="1" ht="13.5" customHeight="1">
      <c r="A264" s="86" t="s">
        <v>150</v>
      </c>
      <c r="B264" s="549"/>
      <c r="C264" s="396"/>
      <c r="D264" s="525"/>
      <c r="E264" s="596"/>
      <c r="F264" s="113"/>
    </row>
    <row r="265" spans="1:6" s="114" customFormat="1" ht="13.5" customHeight="1">
      <c r="A265" s="86" t="s">
        <v>151</v>
      </c>
      <c r="B265" s="549">
        <v>50000</v>
      </c>
      <c r="C265" s="385">
        <v>349223</v>
      </c>
      <c r="D265" s="524">
        <v>2438</v>
      </c>
      <c r="E265" s="596">
        <f t="shared" si="11"/>
        <v>0.69812125776366385</v>
      </c>
      <c r="F265" s="113"/>
    </row>
    <row r="266" spans="1:6" s="114" customFormat="1" ht="13.5" customHeight="1">
      <c r="A266" s="89" t="s">
        <v>152</v>
      </c>
      <c r="B266" s="549">
        <v>91637800</v>
      </c>
      <c r="C266" s="385">
        <f>SUM(C248:C265)</f>
        <v>104248933</v>
      </c>
      <c r="D266" s="530">
        <f>SUM(D248:D265)</f>
        <v>36609678</v>
      </c>
      <c r="E266" s="596">
        <f t="shared" si="11"/>
        <v>35.117556550914529</v>
      </c>
      <c r="F266" s="113"/>
    </row>
    <row r="267" spans="1:6" s="114" customFormat="1" ht="13.5" customHeight="1">
      <c r="A267" s="82" t="s">
        <v>153</v>
      </c>
      <c r="B267" s="549"/>
      <c r="C267" s="395"/>
      <c r="D267" s="525"/>
      <c r="E267" s="596"/>
      <c r="F267" s="113"/>
    </row>
    <row r="268" spans="1:6" s="114" customFormat="1" ht="13.5" customHeight="1">
      <c r="A268" s="82" t="s">
        <v>154</v>
      </c>
      <c r="B268" s="549">
        <v>4104000</v>
      </c>
      <c r="C268" s="385">
        <v>4104000</v>
      </c>
      <c r="D268" s="525">
        <v>2052000</v>
      </c>
      <c r="E268" s="596">
        <f t="shared" si="11"/>
        <v>50</v>
      </c>
      <c r="F268" s="113"/>
    </row>
    <row r="269" spans="1:6" s="114" customFormat="1" ht="13.5" customHeight="1">
      <c r="A269" s="94" t="s">
        <v>155</v>
      </c>
      <c r="B269" s="549">
        <v>4104000</v>
      </c>
      <c r="C269" s="385">
        <v>4104000</v>
      </c>
      <c r="D269" s="525">
        <v>2052000</v>
      </c>
      <c r="E269" s="596">
        <f t="shared" si="11"/>
        <v>50</v>
      </c>
      <c r="F269" s="113"/>
    </row>
    <row r="270" spans="1:6" s="114" customFormat="1" ht="13.5" customHeight="1">
      <c r="A270" s="86" t="s">
        <v>156</v>
      </c>
      <c r="B270" s="549"/>
      <c r="C270" s="385"/>
      <c r="D270" s="525"/>
      <c r="E270" s="596"/>
      <c r="F270" s="113"/>
    </row>
    <row r="271" spans="1:6" s="114" customFormat="1" ht="13.5" customHeight="1">
      <c r="A271" s="86" t="s">
        <v>157</v>
      </c>
      <c r="B271" s="549"/>
      <c r="C271" s="385"/>
      <c r="D271" s="507"/>
      <c r="E271" s="596"/>
      <c r="F271" s="113"/>
    </row>
    <row r="272" spans="1:6" s="114" customFormat="1" ht="13.5" customHeight="1">
      <c r="A272" s="86" t="s">
        <v>158</v>
      </c>
      <c r="B272" s="549"/>
      <c r="C272" s="385"/>
      <c r="D272" s="507"/>
      <c r="E272" s="596"/>
      <c r="F272" s="113"/>
    </row>
    <row r="273" spans="1:6" s="114" customFormat="1" ht="13.5" customHeight="1">
      <c r="A273" s="82" t="s">
        <v>159</v>
      </c>
      <c r="B273" s="549"/>
      <c r="C273" s="385">
        <v>200000</v>
      </c>
      <c r="D273" s="507"/>
      <c r="E273" s="596">
        <f t="shared" si="11"/>
        <v>0</v>
      </c>
      <c r="F273" s="113"/>
    </row>
    <row r="274" spans="1:6" s="114" customFormat="1" ht="13.5" customHeight="1">
      <c r="A274" s="82" t="s">
        <v>160</v>
      </c>
      <c r="B274" s="549"/>
      <c r="C274" s="385"/>
      <c r="D274" s="507"/>
      <c r="E274" s="596"/>
      <c r="F274" s="113"/>
    </row>
    <row r="275" spans="1:6" s="114" customFormat="1" ht="13.5" customHeight="1">
      <c r="A275" s="82" t="s">
        <v>161</v>
      </c>
      <c r="B275" s="549"/>
      <c r="C275" s="385"/>
      <c r="D275" s="507"/>
      <c r="E275" s="596"/>
      <c r="F275" s="113"/>
    </row>
    <row r="276" spans="1:6" s="114" customFormat="1" ht="13.5" customHeight="1">
      <c r="A276" s="86" t="s">
        <v>162</v>
      </c>
      <c r="B276" s="549"/>
      <c r="C276" s="385"/>
      <c r="D276" s="507"/>
      <c r="E276" s="596"/>
      <c r="F276" s="113"/>
    </row>
    <row r="277" spans="1:6" s="114" customFormat="1" ht="13.5" customHeight="1">
      <c r="A277" s="86" t="s">
        <v>163</v>
      </c>
      <c r="B277" s="549"/>
      <c r="C277" s="385"/>
      <c r="D277" s="507"/>
      <c r="E277" s="596"/>
      <c r="F277" s="113"/>
    </row>
    <row r="278" spans="1:6" s="114" customFormat="1" ht="13.5" customHeight="1">
      <c r="A278" s="86" t="s">
        <v>164</v>
      </c>
      <c r="B278" s="549"/>
      <c r="C278" s="385"/>
      <c r="D278" s="507"/>
      <c r="E278" s="596"/>
      <c r="F278" s="113"/>
    </row>
    <row r="279" spans="1:6" s="114" customFormat="1" ht="13.5" customHeight="1">
      <c r="A279" s="86" t="s">
        <v>165</v>
      </c>
      <c r="B279" s="549"/>
      <c r="C279" s="385"/>
      <c r="D279" s="507"/>
      <c r="E279" s="596"/>
      <c r="F279" s="113"/>
    </row>
    <row r="280" spans="1:6" s="114" customFormat="1" ht="13.5" customHeight="1">
      <c r="A280" s="86" t="s">
        <v>166</v>
      </c>
      <c r="B280" s="549"/>
      <c r="C280" s="385"/>
      <c r="D280" s="507"/>
      <c r="E280" s="596"/>
      <c r="F280" s="113"/>
    </row>
    <row r="281" spans="1:6" s="114" customFormat="1" ht="13.5" customHeight="1">
      <c r="A281" s="82" t="s">
        <v>167</v>
      </c>
      <c r="B281" s="549"/>
      <c r="C281" s="385"/>
      <c r="D281" s="498"/>
      <c r="E281" s="596"/>
      <c r="F281" s="113"/>
    </row>
    <row r="282" spans="1:6" s="114" customFormat="1" ht="15" customHeight="1">
      <c r="A282" s="95" t="s">
        <v>127</v>
      </c>
      <c r="B282" s="550">
        <f>B245+B246+B266+B268+B247</f>
        <v>287410362</v>
      </c>
      <c r="C282" s="531">
        <f>C245+C246+C266+C268+C247+C273</f>
        <v>323581476</v>
      </c>
      <c r="D282" s="531">
        <f t="shared" ref="D282" si="12">D245+D246+D266+D268+D247</f>
        <v>150480091</v>
      </c>
      <c r="E282" s="596">
        <f t="shared" si="11"/>
        <v>46.504544345424769</v>
      </c>
      <c r="F282" s="113"/>
    </row>
    <row r="283" spans="1:6" s="114" customFormat="1" ht="11.4" customHeight="1">
      <c r="A283" s="133"/>
      <c r="B283" s="395"/>
      <c r="C283" s="395"/>
      <c r="E283" s="596"/>
      <c r="F283" s="113"/>
    </row>
    <row r="284" spans="1:6" s="114" customFormat="1" ht="13.5" customHeight="1">
      <c r="A284" s="134" t="s">
        <v>291</v>
      </c>
      <c r="B284" s="395"/>
      <c r="C284" s="395"/>
      <c r="E284" s="596"/>
      <c r="F284" s="113"/>
    </row>
    <row r="285" spans="1:6" s="114" customFormat="1" ht="13.5" customHeight="1">
      <c r="A285" s="82" t="s">
        <v>132</v>
      </c>
      <c r="B285" s="144">
        <v>935796519</v>
      </c>
      <c r="C285" s="532">
        <v>998472927</v>
      </c>
      <c r="D285" s="525">
        <v>498009029</v>
      </c>
      <c r="E285" s="596">
        <f t="shared" si="11"/>
        <v>49.877068825121981</v>
      </c>
      <c r="F285" s="113"/>
    </row>
    <row r="286" spans="1:6" s="114" customFormat="1" ht="13.5" customHeight="1">
      <c r="A286" s="82" t="s">
        <v>133</v>
      </c>
      <c r="B286" s="144">
        <v>99363827</v>
      </c>
      <c r="C286" s="532">
        <v>107511757</v>
      </c>
      <c r="D286" s="525">
        <v>52510359</v>
      </c>
      <c r="E286" s="596">
        <f t="shared" si="11"/>
        <v>48.84150391105598</v>
      </c>
      <c r="F286" s="113"/>
    </row>
    <row r="287" spans="1:6" s="114" customFormat="1" ht="13.5" customHeight="1">
      <c r="A287" s="82" t="s">
        <v>134</v>
      </c>
      <c r="B287" s="144"/>
      <c r="C287" s="532"/>
      <c r="D287" s="525"/>
      <c r="E287" s="596"/>
      <c r="F287" s="113"/>
    </row>
    <row r="288" spans="1:6" s="114" customFormat="1" ht="13.5" customHeight="1">
      <c r="A288" s="86" t="s">
        <v>135</v>
      </c>
      <c r="B288" s="144">
        <v>19504453</v>
      </c>
      <c r="C288" s="532">
        <v>21380986</v>
      </c>
      <c r="D288" s="525">
        <v>10459750</v>
      </c>
      <c r="E288" s="596">
        <f t="shared" si="11"/>
        <v>48.920802810497136</v>
      </c>
      <c r="F288" s="113"/>
    </row>
    <row r="289" spans="1:6" s="114" customFormat="1" ht="13.5" customHeight="1">
      <c r="A289" s="86" t="s">
        <v>136</v>
      </c>
      <c r="B289" s="144">
        <v>16886260</v>
      </c>
      <c r="C289" s="532">
        <v>17808229</v>
      </c>
      <c r="D289" s="525">
        <v>7889749</v>
      </c>
      <c r="E289" s="596">
        <f t="shared" si="11"/>
        <v>44.303950718513335</v>
      </c>
      <c r="F289" s="113"/>
    </row>
    <row r="290" spans="1:6" s="114" customFormat="1" ht="13.5" customHeight="1">
      <c r="A290" s="86" t="s">
        <v>137</v>
      </c>
      <c r="B290" s="144"/>
      <c r="C290" s="532"/>
      <c r="D290" s="525"/>
      <c r="E290" s="596"/>
      <c r="F290" s="113"/>
    </row>
    <row r="291" spans="1:6" s="114" customFormat="1" ht="13.5" customHeight="1">
      <c r="A291" s="86" t="s">
        <v>138</v>
      </c>
      <c r="B291" s="144">
        <v>8000937</v>
      </c>
      <c r="C291" s="532">
        <v>9015937</v>
      </c>
      <c r="D291" s="525">
        <v>4703709</v>
      </c>
      <c r="E291" s="596">
        <f t="shared" si="11"/>
        <v>52.171049997354679</v>
      </c>
      <c r="F291" s="113"/>
    </row>
    <row r="292" spans="1:6" s="114" customFormat="1" ht="13.5" customHeight="1">
      <c r="A292" s="86" t="s">
        <v>139</v>
      </c>
      <c r="B292" s="144">
        <v>2748608</v>
      </c>
      <c r="C292" s="532">
        <v>2813608</v>
      </c>
      <c r="D292" s="525">
        <v>1415073</v>
      </c>
      <c r="E292" s="596">
        <f t="shared" si="11"/>
        <v>50.293893108066221</v>
      </c>
      <c r="F292" s="113"/>
    </row>
    <row r="293" spans="1:6" s="114" customFormat="1" ht="13.5" customHeight="1">
      <c r="A293" s="86" t="s">
        <v>140</v>
      </c>
      <c r="B293" s="144">
        <v>34949250</v>
      </c>
      <c r="C293" s="532">
        <v>36947905</v>
      </c>
      <c r="D293" s="525">
        <v>21715896</v>
      </c>
      <c r="E293" s="596">
        <f t="shared" si="11"/>
        <v>58.774363526159334</v>
      </c>
      <c r="F293" s="113"/>
    </row>
    <row r="294" spans="1:6" s="114" customFormat="1" ht="13.5" customHeight="1">
      <c r="A294" s="86" t="s">
        <v>141</v>
      </c>
      <c r="B294" s="144">
        <v>39545000</v>
      </c>
      <c r="C294" s="532">
        <v>39545000</v>
      </c>
      <c r="D294" s="525">
        <v>19658392</v>
      </c>
      <c r="E294" s="596">
        <f t="shared" si="11"/>
        <v>49.711447717789859</v>
      </c>
      <c r="F294" s="113"/>
    </row>
    <row r="295" spans="1:6" s="114" customFormat="1" ht="13.5" customHeight="1">
      <c r="A295" s="86" t="s">
        <v>142</v>
      </c>
      <c r="B295" s="144">
        <v>1120932</v>
      </c>
      <c r="C295" s="532">
        <v>3434132</v>
      </c>
      <c r="D295" s="525">
        <v>1436305</v>
      </c>
      <c r="E295" s="596">
        <f t="shared" si="11"/>
        <v>41.824396965521423</v>
      </c>
      <c r="F295" s="113"/>
    </row>
    <row r="296" spans="1:6" s="114" customFormat="1" ht="13.5" customHeight="1">
      <c r="A296" s="86" t="s">
        <v>143</v>
      </c>
      <c r="B296" s="144">
        <v>4855000</v>
      </c>
      <c r="C296" s="532">
        <v>6579498</v>
      </c>
      <c r="D296" s="525">
        <v>4478311</v>
      </c>
      <c r="E296" s="596">
        <f t="shared" si="11"/>
        <v>68.064630462688797</v>
      </c>
      <c r="F296" s="113"/>
    </row>
    <row r="297" spans="1:6" s="114" customFormat="1" ht="13.5" customHeight="1">
      <c r="A297" s="86" t="s">
        <v>144</v>
      </c>
      <c r="B297" s="144">
        <v>1168210</v>
      </c>
      <c r="C297" s="532">
        <v>1158210</v>
      </c>
      <c r="D297" s="525">
        <v>34521</v>
      </c>
      <c r="E297" s="596">
        <f t="shared" si="11"/>
        <v>2.9805475690936873</v>
      </c>
      <c r="F297" s="113"/>
    </row>
    <row r="298" spans="1:6" s="114" customFormat="1" ht="13.5" customHeight="1">
      <c r="A298" s="86" t="s">
        <v>145</v>
      </c>
      <c r="B298" s="144">
        <v>28940505</v>
      </c>
      <c r="C298" s="532">
        <v>28789988</v>
      </c>
      <c r="D298" s="525">
        <v>16332794</v>
      </c>
      <c r="E298" s="596">
        <f t="shared" si="11"/>
        <v>56.730812114266946</v>
      </c>
      <c r="F298" s="113"/>
    </row>
    <row r="299" spans="1:6" s="114" customFormat="1" ht="13.5" customHeight="1">
      <c r="A299" s="86" t="s">
        <v>146</v>
      </c>
      <c r="B299" s="144">
        <v>14016451</v>
      </c>
      <c r="C299" s="532">
        <v>17573124</v>
      </c>
      <c r="D299" s="525">
        <v>8421212</v>
      </c>
      <c r="E299" s="596">
        <f t="shared" si="11"/>
        <v>47.920972958479098</v>
      </c>
      <c r="F299" s="113"/>
    </row>
    <row r="300" spans="1:6" s="114" customFormat="1" ht="13.5" customHeight="1">
      <c r="A300" s="86" t="s">
        <v>147</v>
      </c>
      <c r="B300" s="144"/>
      <c r="C300" s="532">
        <v>7600</v>
      </c>
      <c r="D300" s="525">
        <v>6120</v>
      </c>
      <c r="E300" s="596">
        <f t="shared" si="11"/>
        <v>80.526315789473685</v>
      </c>
      <c r="F300" s="113"/>
    </row>
    <row r="301" spans="1:6" s="114" customFormat="1" ht="13.5" customHeight="1">
      <c r="A301" s="86" t="s">
        <v>287</v>
      </c>
      <c r="B301" s="144"/>
      <c r="C301" s="533"/>
      <c r="D301" s="534"/>
      <c r="E301" s="596"/>
      <c r="F301" s="113"/>
    </row>
    <row r="302" spans="1:6" s="114" customFormat="1" ht="13.5" customHeight="1">
      <c r="A302" s="88" t="s">
        <v>148</v>
      </c>
      <c r="B302" s="144">
        <v>35081189</v>
      </c>
      <c r="C302" s="532">
        <v>38505009</v>
      </c>
      <c r="D302" s="525">
        <v>17819173</v>
      </c>
      <c r="E302" s="596">
        <f t="shared" si="11"/>
        <v>46.277545344814747</v>
      </c>
      <c r="F302" s="113"/>
    </row>
    <row r="303" spans="1:6" s="114" customFormat="1" ht="13.5" customHeight="1">
      <c r="A303" s="86" t="s">
        <v>149</v>
      </c>
      <c r="B303" s="144">
        <v>2128890</v>
      </c>
      <c r="C303" s="532">
        <v>2223067</v>
      </c>
      <c r="D303" s="525">
        <v>964000</v>
      </c>
      <c r="E303" s="596">
        <f t="shared" si="11"/>
        <v>43.363515359636033</v>
      </c>
      <c r="F303" s="113"/>
    </row>
    <row r="304" spans="1:6" s="114" customFormat="1" ht="13.5" customHeight="1">
      <c r="A304" s="86" t="s">
        <v>150</v>
      </c>
      <c r="B304" s="144"/>
      <c r="C304" s="532"/>
      <c r="D304" s="525"/>
      <c r="E304" s="596"/>
      <c r="F304" s="113"/>
    </row>
    <row r="305" spans="1:6" s="114" customFormat="1" ht="13.5" customHeight="1">
      <c r="A305" s="86" t="s">
        <v>151</v>
      </c>
      <c r="B305" s="144">
        <v>734000</v>
      </c>
      <c r="C305" s="532">
        <v>673848</v>
      </c>
      <c r="D305" s="525">
        <v>323969</v>
      </c>
      <c r="E305" s="596">
        <f t="shared" si="11"/>
        <v>48.077459605133505</v>
      </c>
      <c r="F305" s="113"/>
    </row>
    <row r="306" spans="1:6" s="114" customFormat="1" ht="13.5" customHeight="1">
      <c r="A306" s="89" t="s">
        <v>152</v>
      </c>
      <c r="B306" s="397">
        <f>SUM(B288:B305)</f>
        <v>209679685</v>
      </c>
      <c r="C306" s="397">
        <f>SUM(C288:C305)</f>
        <v>226456141</v>
      </c>
      <c r="D306" s="382">
        <f>SUM(D288:D305)</f>
        <v>115658974</v>
      </c>
      <c r="E306" s="596">
        <f t="shared" si="11"/>
        <v>51.073454439904111</v>
      </c>
      <c r="F306" s="113"/>
    </row>
    <row r="307" spans="1:6" s="114" customFormat="1" ht="13.5" customHeight="1">
      <c r="A307" s="82" t="s">
        <v>153</v>
      </c>
      <c r="B307" s="385"/>
      <c r="C307" s="385"/>
      <c r="E307" s="596"/>
      <c r="F307" s="113"/>
    </row>
    <row r="308" spans="1:6" s="114" customFormat="1" ht="13.5" customHeight="1">
      <c r="A308" s="82" t="s">
        <v>154</v>
      </c>
      <c r="B308" s="385">
        <v>7980000</v>
      </c>
      <c r="C308" s="532">
        <v>7980000</v>
      </c>
      <c r="D308" s="525">
        <v>3990000</v>
      </c>
      <c r="E308" s="596">
        <f t="shared" si="11"/>
        <v>50</v>
      </c>
      <c r="F308" s="113"/>
    </row>
    <row r="309" spans="1:6" s="114" customFormat="1" ht="13.5" customHeight="1">
      <c r="A309" s="94" t="s">
        <v>155</v>
      </c>
      <c r="B309" s="385">
        <v>7980000</v>
      </c>
      <c r="C309" s="532">
        <v>7980000</v>
      </c>
      <c r="D309" s="525">
        <v>3990000</v>
      </c>
      <c r="E309" s="596">
        <f t="shared" si="11"/>
        <v>50</v>
      </c>
      <c r="F309" s="113"/>
    </row>
    <row r="310" spans="1:6" s="114" customFormat="1" ht="13.5" customHeight="1">
      <c r="A310" s="86" t="s">
        <v>156</v>
      </c>
      <c r="B310" s="385"/>
      <c r="C310" s="504"/>
      <c r="D310" s="499"/>
      <c r="E310" s="596"/>
      <c r="F310" s="113"/>
    </row>
    <row r="311" spans="1:6" s="114" customFormat="1" ht="13.5" customHeight="1">
      <c r="A311" s="86" t="s">
        <v>157</v>
      </c>
      <c r="B311" s="385"/>
      <c r="C311" s="504"/>
      <c r="D311" s="499"/>
      <c r="E311" s="596"/>
      <c r="F311" s="113"/>
    </row>
    <row r="312" spans="1:6" s="114" customFormat="1" ht="13.5" customHeight="1">
      <c r="A312" s="86" t="s">
        <v>158</v>
      </c>
      <c r="B312" s="385"/>
      <c r="C312" s="504"/>
      <c r="D312" s="499"/>
      <c r="E312" s="596"/>
      <c r="F312" s="113"/>
    </row>
    <row r="313" spans="1:6" s="114" customFormat="1" ht="13.5" customHeight="1">
      <c r="A313" s="82" t="s">
        <v>159</v>
      </c>
      <c r="B313" s="385"/>
      <c r="C313" s="532">
        <v>2417942</v>
      </c>
      <c r="D313" s="525">
        <v>2316342</v>
      </c>
      <c r="E313" s="596">
        <f t="shared" si="11"/>
        <v>95.798079523826459</v>
      </c>
      <c r="F313" s="113"/>
    </row>
    <row r="314" spans="1:6" s="114" customFormat="1" ht="13.5" customHeight="1">
      <c r="A314" s="82" t="s">
        <v>160</v>
      </c>
      <c r="B314" s="385"/>
      <c r="C314" s="532">
        <v>5691914</v>
      </c>
      <c r="D314" s="525">
        <v>5691914</v>
      </c>
      <c r="E314" s="596">
        <f t="shared" si="11"/>
        <v>100</v>
      </c>
      <c r="F314" s="113"/>
    </row>
    <row r="315" spans="1:6" s="114" customFormat="1" ht="13.5" customHeight="1">
      <c r="A315" s="82" t="s">
        <v>161</v>
      </c>
      <c r="B315" s="385"/>
      <c r="C315" s="504"/>
      <c r="D315" s="499"/>
      <c r="E315" s="596"/>
      <c r="F315" s="113"/>
    </row>
    <row r="316" spans="1:6" s="114" customFormat="1" ht="13.5" customHeight="1">
      <c r="A316" s="86" t="s">
        <v>162</v>
      </c>
      <c r="B316" s="385"/>
      <c r="C316" s="504"/>
      <c r="D316" s="499"/>
      <c r="E316" s="596"/>
      <c r="F316" s="113"/>
    </row>
    <row r="317" spans="1:6" s="114" customFormat="1" ht="13.5" customHeight="1">
      <c r="A317" s="86" t="s">
        <v>163</v>
      </c>
      <c r="B317" s="385"/>
      <c r="C317" s="504"/>
      <c r="D317" s="499"/>
      <c r="E317" s="596"/>
      <c r="F317" s="113"/>
    </row>
    <row r="318" spans="1:6" s="114" customFormat="1" ht="13.5" customHeight="1">
      <c r="A318" s="86" t="s">
        <v>164</v>
      </c>
      <c r="B318" s="385"/>
      <c r="C318" s="504"/>
      <c r="D318" s="499"/>
      <c r="E318" s="596"/>
      <c r="F318" s="113"/>
    </row>
    <row r="319" spans="1:6" s="114" customFormat="1" ht="13.5" customHeight="1">
      <c r="A319" s="86" t="s">
        <v>165</v>
      </c>
      <c r="B319" s="385"/>
      <c r="C319" s="504"/>
      <c r="D319" s="499"/>
      <c r="E319" s="596"/>
      <c r="F319" s="113"/>
    </row>
    <row r="320" spans="1:6" s="114" customFormat="1" ht="13.5" customHeight="1">
      <c r="A320" s="86" t="s">
        <v>166</v>
      </c>
      <c r="B320" s="385"/>
      <c r="C320" s="504"/>
      <c r="D320" s="499"/>
      <c r="E320" s="596"/>
      <c r="F320" s="113"/>
    </row>
    <row r="321" spans="1:6" s="114" customFormat="1" ht="13.5" customHeight="1">
      <c r="A321" s="82" t="s">
        <v>167</v>
      </c>
      <c r="B321" s="385"/>
      <c r="C321" s="504"/>
      <c r="D321" s="499"/>
      <c r="E321" s="596"/>
      <c r="F321" s="113"/>
    </row>
    <row r="322" spans="1:6" s="114" customFormat="1" ht="13.5" customHeight="1">
      <c r="A322" s="95" t="s">
        <v>127</v>
      </c>
      <c r="B322" s="397">
        <f>SUM(B285+B286+B306+B308)</f>
        <v>1252820031</v>
      </c>
      <c r="C322" s="397">
        <f>SUM(C285+C286+C306+C308+C313+C314)</f>
        <v>1348530681</v>
      </c>
      <c r="D322" s="382">
        <f>SUM(D285+D286+D306+D308+D313+D314)</f>
        <v>678176618</v>
      </c>
      <c r="E322" s="596">
        <f t="shared" si="11"/>
        <v>50.290039934211926</v>
      </c>
      <c r="F322" s="113"/>
    </row>
    <row r="323" spans="1:6" s="114" customFormat="1" ht="9.6" customHeight="1">
      <c r="A323" s="95"/>
      <c r="B323" s="395"/>
      <c r="C323" s="395"/>
      <c r="E323" s="596"/>
      <c r="F323" s="113"/>
    </row>
    <row r="324" spans="1:6" s="114" customFormat="1" ht="13.5" customHeight="1">
      <c r="A324" s="134" t="s">
        <v>276</v>
      </c>
      <c r="B324" s="395"/>
      <c r="C324" s="395"/>
      <c r="E324" s="596"/>
      <c r="F324" s="113"/>
    </row>
    <row r="325" spans="1:6" s="114" customFormat="1" ht="13.5" customHeight="1">
      <c r="A325" s="82" t="s">
        <v>132</v>
      </c>
      <c r="B325" s="149">
        <v>14530000</v>
      </c>
      <c r="C325" s="385">
        <v>14740000</v>
      </c>
      <c r="D325" s="509">
        <v>7404000</v>
      </c>
      <c r="E325" s="596">
        <f t="shared" si="11"/>
        <v>50.230664857530527</v>
      </c>
      <c r="F325" s="113"/>
    </row>
    <row r="326" spans="1:6" s="114" customFormat="1" ht="13.5" customHeight="1">
      <c r="A326" s="82" t="s">
        <v>133</v>
      </c>
      <c r="B326" s="149">
        <v>1730000</v>
      </c>
      <c r="C326" s="385">
        <v>1790000</v>
      </c>
      <c r="D326" s="509">
        <v>910612</v>
      </c>
      <c r="E326" s="596">
        <f t="shared" ref="E326:E389" si="13">SUM(D326/C326*100)</f>
        <v>50.872178770949716</v>
      </c>
      <c r="F326" s="113"/>
    </row>
    <row r="327" spans="1:6" s="114" customFormat="1" ht="13.5" customHeight="1">
      <c r="A327" s="82" t="s">
        <v>134</v>
      </c>
      <c r="B327" s="149"/>
      <c r="C327" s="385"/>
      <c r="D327" s="509"/>
      <c r="E327" s="596"/>
      <c r="F327" s="113"/>
    </row>
    <row r="328" spans="1:6" s="114" customFormat="1" ht="13.5" customHeight="1">
      <c r="A328" s="86" t="s">
        <v>135</v>
      </c>
      <c r="B328" s="149">
        <v>300000</v>
      </c>
      <c r="C328" s="385">
        <v>1000000</v>
      </c>
      <c r="D328" s="509">
        <v>65669</v>
      </c>
      <c r="E328" s="596">
        <f t="shared" si="13"/>
        <v>6.5669000000000004</v>
      </c>
      <c r="F328" s="113"/>
    </row>
    <row r="329" spans="1:6" s="114" customFormat="1" ht="13.5" customHeight="1">
      <c r="A329" s="86" t="s">
        <v>136</v>
      </c>
      <c r="B329" s="149">
        <v>800000</v>
      </c>
      <c r="C329" s="385">
        <v>1150000</v>
      </c>
      <c r="D329" s="509">
        <v>536199</v>
      </c>
      <c r="E329" s="596">
        <f t="shared" si="13"/>
        <v>46.625999999999998</v>
      </c>
      <c r="F329" s="113"/>
    </row>
    <row r="330" spans="1:6" s="114" customFormat="1" ht="13.5" customHeight="1">
      <c r="A330" s="86" t="s">
        <v>137</v>
      </c>
      <c r="B330" s="149"/>
      <c r="C330" s="385"/>
      <c r="D330" s="509"/>
      <c r="E330" s="596"/>
      <c r="F330" s="113"/>
    </row>
    <row r="331" spans="1:6" s="114" customFormat="1" ht="13.5" customHeight="1">
      <c r="A331" s="86" t="s">
        <v>138</v>
      </c>
      <c r="B331" s="149">
        <v>130000</v>
      </c>
      <c r="C331" s="385">
        <v>130000</v>
      </c>
      <c r="D331" s="509">
        <v>62392</v>
      </c>
      <c r="E331" s="596">
        <f t="shared" si="13"/>
        <v>47.993846153846157</v>
      </c>
      <c r="F331" s="113"/>
    </row>
    <row r="332" spans="1:6" s="114" customFormat="1" ht="13.5" customHeight="1">
      <c r="A332" s="86" t="s">
        <v>139</v>
      </c>
      <c r="B332" s="149">
        <v>80000</v>
      </c>
      <c r="C332" s="385">
        <v>80000</v>
      </c>
      <c r="D332" s="509">
        <v>26242</v>
      </c>
      <c r="E332" s="596">
        <f t="shared" si="13"/>
        <v>32.802500000000002</v>
      </c>
      <c r="F332" s="113"/>
    </row>
    <row r="333" spans="1:6" s="114" customFormat="1" ht="13.5" customHeight="1">
      <c r="A333" s="86" t="s">
        <v>140</v>
      </c>
      <c r="B333" s="149">
        <v>3450000</v>
      </c>
      <c r="C333" s="385">
        <v>3600000</v>
      </c>
      <c r="D333" s="509">
        <v>1780802</v>
      </c>
      <c r="E333" s="596">
        <f t="shared" si="13"/>
        <v>49.466722222222224</v>
      </c>
      <c r="F333" s="113"/>
    </row>
    <row r="334" spans="1:6" s="114" customFormat="1" ht="13.5" customHeight="1">
      <c r="A334" s="86" t="s">
        <v>141</v>
      </c>
      <c r="B334" s="149"/>
      <c r="C334" s="385">
        <v>500000</v>
      </c>
      <c r="D334" s="509">
        <v>268268</v>
      </c>
      <c r="E334" s="596">
        <f t="shared" si="13"/>
        <v>53.653600000000004</v>
      </c>
      <c r="F334" s="113"/>
    </row>
    <row r="335" spans="1:6" s="114" customFormat="1" ht="13.5" customHeight="1">
      <c r="A335" s="86" t="s">
        <v>142</v>
      </c>
      <c r="B335" s="149"/>
      <c r="C335" s="385"/>
      <c r="D335" s="509"/>
      <c r="E335" s="596"/>
      <c r="F335" s="113"/>
    </row>
    <row r="336" spans="1:6" s="114" customFormat="1" ht="13.5" customHeight="1">
      <c r="A336" s="86" t="s">
        <v>143</v>
      </c>
      <c r="B336" s="149">
        <v>150000</v>
      </c>
      <c r="C336" s="385">
        <v>150000</v>
      </c>
      <c r="D336" s="509">
        <v>106000</v>
      </c>
      <c r="E336" s="596">
        <f t="shared" si="13"/>
        <v>70.666666666666671</v>
      </c>
      <c r="F336" s="113"/>
    </row>
    <row r="337" spans="1:6" s="114" customFormat="1" ht="13.5" customHeight="1">
      <c r="A337" s="86" t="s">
        <v>144</v>
      </c>
      <c r="B337" s="149"/>
      <c r="C337" s="385"/>
      <c r="D337" s="509"/>
      <c r="E337" s="596"/>
      <c r="F337" s="113"/>
    </row>
    <row r="338" spans="1:6" s="114" customFormat="1" ht="13.5" customHeight="1">
      <c r="A338" s="86" t="s">
        <v>145</v>
      </c>
      <c r="B338" s="149"/>
      <c r="C338" s="385"/>
      <c r="D338" s="509"/>
      <c r="E338" s="596"/>
      <c r="F338" s="113"/>
    </row>
    <row r="339" spans="1:6" s="114" customFormat="1" ht="13.5" customHeight="1">
      <c r="A339" s="86" t="s">
        <v>146</v>
      </c>
      <c r="B339" s="149">
        <v>850000</v>
      </c>
      <c r="C339" s="385">
        <v>5149866</v>
      </c>
      <c r="D339" s="509">
        <v>100723</v>
      </c>
      <c r="E339" s="596">
        <f t="shared" si="13"/>
        <v>1.9558372975141489</v>
      </c>
      <c r="F339" s="113"/>
    </row>
    <row r="340" spans="1:6" s="114" customFormat="1" ht="13.5" customHeight="1">
      <c r="A340" s="86" t="s">
        <v>147</v>
      </c>
      <c r="B340" s="149">
        <v>10000</v>
      </c>
      <c r="C340" s="385">
        <v>10000</v>
      </c>
      <c r="D340" s="509">
        <v>0</v>
      </c>
      <c r="E340" s="596">
        <f t="shared" si="13"/>
        <v>0</v>
      </c>
      <c r="F340" s="113"/>
    </row>
    <row r="341" spans="1:6" s="114" customFormat="1" ht="13.5" customHeight="1">
      <c r="A341" s="86" t="s">
        <v>287</v>
      </c>
      <c r="B341" s="149"/>
      <c r="C341" s="385"/>
      <c r="D341" s="509"/>
      <c r="E341" s="596"/>
      <c r="F341" s="113"/>
    </row>
    <row r="342" spans="1:6" s="114" customFormat="1" ht="13.5" customHeight="1">
      <c r="A342" s="88" t="s">
        <v>148</v>
      </c>
      <c r="B342" s="149">
        <v>1500000</v>
      </c>
      <c r="C342" s="385">
        <v>1550000</v>
      </c>
      <c r="D342" s="509">
        <v>740079</v>
      </c>
      <c r="E342" s="596">
        <f t="shared" si="13"/>
        <v>47.747032258064515</v>
      </c>
      <c r="F342" s="113"/>
    </row>
    <row r="343" spans="1:6" s="114" customFormat="1" ht="13.5" customHeight="1">
      <c r="A343" s="86" t="s">
        <v>149</v>
      </c>
      <c r="B343" s="149"/>
      <c r="C343" s="385"/>
      <c r="D343" s="509"/>
      <c r="E343" s="596"/>
      <c r="F343" s="113"/>
    </row>
    <row r="344" spans="1:6" s="114" customFormat="1" ht="13.5" customHeight="1">
      <c r="A344" s="86" t="s">
        <v>150</v>
      </c>
      <c r="B344" s="149"/>
      <c r="C344" s="385"/>
      <c r="D344" s="509"/>
      <c r="E344" s="596"/>
      <c r="F344" s="113"/>
    </row>
    <row r="345" spans="1:6" s="114" customFormat="1" ht="13.5" customHeight="1">
      <c r="A345" s="86" t="s">
        <v>151</v>
      </c>
      <c r="B345" s="149">
        <v>10000</v>
      </c>
      <c r="C345" s="385">
        <v>60000</v>
      </c>
      <c r="D345" s="509">
        <v>2185</v>
      </c>
      <c r="E345" s="596">
        <f t="shared" si="13"/>
        <v>3.6416666666666666</v>
      </c>
      <c r="F345" s="113"/>
    </row>
    <row r="346" spans="1:6" s="114" customFormat="1" ht="13.5" customHeight="1">
      <c r="A346" s="89" t="s">
        <v>152</v>
      </c>
      <c r="B346" s="382">
        <f>SUM(B328:B345)</f>
        <v>7280000</v>
      </c>
      <c r="C346" s="382">
        <f t="shared" ref="C346:D346" si="14">SUM(C328:C345)</f>
        <v>13379866</v>
      </c>
      <c r="D346" s="382">
        <f t="shared" si="14"/>
        <v>3688559</v>
      </c>
      <c r="E346" s="596">
        <f t="shared" si="13"/>
        <v>27.567981622536429</v>
      </c>
      <c r="F346" s="113"/>
    </row>
    <row r="347" spans="1:6" s="114" customFormat="1" ht="13.5" customHeight="1">
      <c r="A347" s="82" t="s">
        <v>153</v>
      </c>
      <c r="B347" s="385"/>
      <c r="C347" s="385"/>
      <c r="E347" s="596"/>
      <c r="F347" s="113"/>
    </row>
    <row r="348" spans="1:6" s="114" customFormat="1" ht="13.5" customHeight="1">
      <c r="A348" s="82" t="s">
        <v>154</v>
      </c>
      <c r="B348" s="385"/>
      <c r="C348" s="385"/>
      <c r="E348" s="596"/>
      <c r="F348" s="113"/>
    </row>
    <row r="349" spans="1:6" s="114" customFormat="1" ht="13.5" customHeight="1">
      <c r="A349" s="94" t="s">
        <v>155</v>
      </c>
      <c r="B349" s="385"/>
      <c r="C349" s="385"/>
      <c r="E349" s="596"/>
      <c r="F349" s="113"/>
    </row>
    <row r="350" spans="1:6" s="114" customFormat="1" ht="13.5" customHeight="1">
      <c r="A350" s="86" t="s">
        <v>156</v>
      </c>
      <c r="B350" s="385"/>
      <c r="C350" s="385"/>
      <c r="E350" s="596"/>
      <c r="F350" s="113"/>
    </row>
    <row r="351" spans="1:6" s="114" customFormat="1" ht="13.5" customHeight="1">
      <c r="A351" s="86" t="s">
        <v>157</v>
      </c>
      <c r="B351" s="385"/>
      <c r="C351" s="385"/>
      <c r="E351" s="596"/>
      <c r="F351" s="113"/>
    </row>
    <row r="352" spans="1:6" s="114" customFormat="1" ht="13.5" customHeight="1">
      <c r="A352" s="86" t="s">
        <v>158</v>
      </c>
      <c r="B352" s="385"/>
      <c r="C352" s="385"/>
      <c r="E352" s="596"/>
      <c r="F352" s="113"/>
    </row>
    <row r="353" spans="1:6" s="114" customFormat="1" ht="13.5" customHeight="1">
      <c r="A353" s="82" t="s">
        <v>159</v>
      </c>
      <c r="B353" s="385"/>
      <c r="C353" s="385"/>
      <c r="E353" s="596"/>
      <c r="F353" s="113"/>
    </row>
    <row r="354" spans="1:6" s="114" customFormat="1" ht="13.5" customHeight="1">
      <c r="A354" s="82" t="s">
        <v>160</v>
      </c>
      <c r="B354" s="385"/>
      <c r="C354" s="385">
        <v>3378215</v>
      </c>
      <c r="D354" s="283">
        <v>3378215</v>
      </c>
      <c r="E354" s="596">
        <f t="shared" si="13"/>
        <v>100</v>
      </c>
      <c r="F354" s="113"/>
    </row>
    <row r="355" spans="1:6" s="114" customFormat="1" ht="13.5" customHeight="1">
      <c r="A355" s="82" t="s">
        <v>161</v>
      </c>
      <c r="B355" s="385"/>
      <c r="C355" s="385"/>
      <c r="E355" s="596"/>
      <c r="F355" s="113"/>
    </row>
    <row r="356" spans="1:6" s="114" customFormat="1" ht="13.5" customHeight="1">
      <c r="A356" s="86" t="s">
        <v>162</v>
      </c>
      <c r="B356" s="385"/>
      <c r="C356" s="385"/>
      <c r="E356" s="596"/>
      <c r="F356" s="113"/>
    </row>
    <row r="357" spans="1:6" s="114" customFormat="1" ht="13.5" customHeight="1">
      <c r="A357" s="86" t="s">
        <v>163</v>
      </c>
      <c r="B357" s="385"/>
      <c r="C357" s="385"/>
      <c r="E357" s="596"/>
      <c r="F357" s="113"/>
    </row>
    <row r="358" spans="1:6" s="114" customFormat="1" ht="13.5" customHeight="1">
      <c r="A358" s="86" t="s">
        <v>164</v>
      </c>
      <c r="B358" s="385"/>
      <c r="C358" s="385"/>
      <c r="E358" s="596"/>
      <c r="F358" s="113"/>
    </row>
    <row r="359" spans="1:6" s="114" customFormat="1" ht="13.5" customHeight="1">
      <c r="A359" s="86" t="s">
        <v>165</v>
      </c>
      <c r="B359" s="385"/>
      <c r="C359" s="385"/>
      <c r="E359" s="596"/>
      <c r="F359" s="113"/>
    </row>
    <row r="360" spans="1:6" s="114" customFormat="1" ht="13.5" customHeight="1">
      <c r="A360" s="86" t="s">
        <v>166</v>
      </c>
      <c r="B360" s="385"/>
      <c r="C360" s="385"/>
      <c r="E360" s="596"/>
      <c r="F360" s="113"/>
    </row>
    <row r="361" spans="1:6" s="114" customFormat="1" ht="13.5" customHeight="1">
      <c r="A361" s="82" t="s">
        <v>167</v>
      </c>
      <c r="B361" s="385"/>
      <c r="C361" s="385"/>
      <c r="E361" s="596"/>
      <c r="F361" s="113"/>
    </row>
    <row r="362" spans="1:6" s="114" customFormat="1" ht="13.5" customHeight="1">
      <c r="A362" s="95" t="s">
        <v>127</v>
      </c>
      <c r="B362" s="382">
        <f>B353+B354+B346+B325+B326</f>
        <v>23540000</v>
      </c>
      <c r="C362" s="382">
        <f>C353+C354+C346+C325+C326</f>
        <v>33288081</v>
      </c>
      <c r="D362" s="382">
        <f>D353+D354+D346+D325+D326</f>
        <v>15381386</v>
      </c>
      <c r="E362" s="596">
        <f t="shared" si="13"/>
        <v>46.20688708369822</v>
      </c>
      <c r="F362" s="113"/>
    </row>
    <row r="363" spans="1:6" s="105" customFormat="1" ht="9.6" customHeight="1">
      <c r="A363" s="86"/>
      <c r="B363" s="398"/>
      <c r="C363" s="398"/>
      <c r="E363" s="596"/>
      <c r="F363" s="120"/>
    </row>
    <row r="364" spans="1:6" s="105" customFormat="1" ht="13.5" customHeight="1">
      <c r="A364" s="121" t="s">
        <v>170</v>
      </c>
      <c r="B364" s="398"/>
      <c r="C364" s="398"/>
      <c r="E364" s="596"/>
      <c r="F364" s="120"/>
    </row>
    <row r="365" spans="1:6" s="105" customFormat="1" ht="13.5" customHeight="1">
      <c r="A365" s="80" t="s">
        <v>132</v>
      </c>
      <c r="B365" s="399">
        <f t="shared" ref="B365:B384" si="15">B325+B285+B245+B205+B125+B85+B45+B5</f>
        <v>2234545996</v>
      </c>
      <c r="C365" s="399">
        <f>C325+C285+C245+C205+C165+C125+C85+C45+C5</f>
        <v>2342713650</v>
      </c>
      <c r="D365" s="399">
        <f>D325+D285+D245+D205+D165+D125+D85+D45+D5</f>
        <v>1135140261</v>
      </c>
      <c r="E365" s="596">
        <f t="shared" si="13"/>
        <v>48.454076365671064</v>
      </c>
      <c r="F365" s="120"/>
    </row>
    <row r="366" spans="1:6" s="105" customFormat="1" ht="13.5" customHeight="1">
      <c r="A366" s="80" t="s">
        <v>133</v>
      </c>
      <c r="B366" s="399">
        <f t="shared" si="15"/>
        <v>267037705</v>
      </c>
      <c r="C366" s="399">
        <f t="shared" ref="C366:D402" si="16">C326+C286+C246+C206+C166+C126+C86+C46+C6</f>
        <v>283640717</v>
      </c>
      <c r="D366" s="399">
        <f t="shared" si="16"/>
        <v>134922544</v>
      </c>
      <c r="E366" s="596">
        <f t="shared" si="13"/>
        <v>47.568115546682954</v>
      </c>
      <c r="F366" s="120"/>
    </row>
    <row r="367" spans="1:6" s="105" customFormat="1" ht="13.5" customHeight="1">
      <c r="A367" s="80" t="s">
        <v>134</v>
      </c>
      <c r="B367" s="399">
        <f t="shared" si="15"/>
        <v>0</v>
      </c>
      <c r="C367" s="399">
        <f t="shared" si="16"/>
        <v>1198172</v>
      </c>
      <c r="D367" s="399">
        <f t="shared" si="16"/>
        <v>933925</v>
      </c>
      <c r="E367" s="596">
        <f t="shared" si="13"/>
        <v>77.945820800352536</v>
      </c>
      <c r="F367" s="120"/>
    </row>
    <row r="368" spans="1:6" s="105" customFormat="1" ht="13.5" customHeight="1">
      <c r="A368" s="121" t="s">
        <v>135</v>
      </c>
      <c r="B368" s="399">
        <f t="shared" si="15"/>
        <v>32162453</v>
      </c>
      <c r="C368" s="399">
        <f t="shared" si="16"/>
        <v>35874653</v>
      </c>
      <c r="D368" s="399">
        <f t="shared" si="16"/>
        <v>16822394</v>
      </c>
      <c r="E368" s="596">
        <f t="shared" si="13"/>
        <v>46.89214415537343</v>
      </c>
      <c r="F368" s="120"/>
    </row>
    <row r="369" spans="1:6" s="105" customFormat="1" ht="13.5" customHeight="1">
      <c r="A369" s="121" t="s">
        <v>136</v>
      </c>
      <c r="B369" s="399">
        <f t="shared" si="15"/>
        <v>338700400</v>
      </c>
      <c r="C369" s="399">
        <f t="shared" si="16"/>
        <v>354748403</v>
      </c>
      <c r="D369" s="399">
        <f t="shared" si="16"/>
        <v>166100990</v>
      </c>
      <c r="E369" s="596">
        <f t="shared" si="13"/>
        <v>46.82219527849432</v>
      </c>
      <c r="F369" s="120"/>
    </row>
    <row r="370" spans="1:6" s="105" customFormat="1" ht="13.5" customHeight="1">
      <c r="A370" s="121" t="s">
        <v>137</v>
      </c>
      <c r="B370" s="399">
        <f t="shared" si="15"/>
        <v>0</v>
      </c>
      <c r="C370" s="399">
        <f t="shared" si="16"/>
        <v>20000</v>
      </c>
      <c r="D370" s="399">
        <f t="shared" si="16"/>
        <v>0</v>
      </c>
      <c r="E370" s="596">
        <f t="shared" si="13"/>
        <v>0</v>
      </c>
      <c r="F370" s="120"/>
    </row>
    <row r="371" spans="1:6" s="105" customFormat="1" ht="13.5" customHeight="1">
      <c r="A371" s="121" t="s">
        <v>138</v>
      </c>
      <c r="B371" s="399">
        <f t="shared" si="15"/>
        <v>14093937</v>
      </c>
      <c r="C371" s="399">
        <f t="shared" si="16"/>
        <v>15609937</v>
      </c>
      <c r="D371" s="399">
        <f t="shared" si="16"/>
        <v>7644244</v>
      </c>
      <c r="E371" s="596">
        <f t="shared" si="13"/>
        <v>48.970370604314418</v>
      </c>
      <c r="F371" s="120"/>
    </row>
    <row r="372" spans="1:6" s="105" customFormat="1" ht="13.5" customHeight="1">
      <c r="A372" s="121" t="s">
        <v>139</v>
      </c>
      <c r="B372" s="399">
        <f t="shared" si="15"/>
        <v>5388608</v>
      </c>
      <c r="C372" s="399">
        <f t="shared" si="16"/>
        <v>5952608</v>
      </c>
      <c r="D372" s="399">
        <f t="shared" si="16"/>
        <v>2944368</v>
      </c>
      <c r="E372" s="596">
        <f t="shared" si="13"/>
        <v>49.463495664421373</v>
      </c>
      <c r="F372" s="120"/>
    </row>
    <row r="373" spans="1:6" s="105" customFormat="1" ht="13.5" customHeight="1">
      <c r="A373" s="121" t="s">
        <v>140</v>
      </c>
      <c r="B373" s="399">
        <f t="shared" si="15"/>
        <v>138474862</v>
      </c>
      <c r="C373" s="399">
        <f t="shared" si="16"/>
        <v>145508756</v>
      </c>
      <c r="D373" s="399">
        <f t="shared" si="16"/>
        <v>75712021</v>
      </c>
      <c r="E373" s="596">
        <f t="shared" si="13"/>
        <v>52.032622009358661</v>
      </c>
      <c r="F373" s="120"/>
    </row>
    <row r="374" spans="1:6" s="105" customFormat="1" ht="13.5" customHeight="1">
      <c r="A374" s="121" t="s">
        <v>141</v>
      </c>
      <c r="B374" s="399">
        <f t="shared" si="15"/>
        <v>41356000</v>
      </c>
      <c r="C374" s="399">
        <f t="shared" si="16"/>
        <v>42260479</v>
      </c>
      <c r="D374" s="399">
        <f t="shared" si="16"/>
        <v>21282109</v>
      </c>
      <c r="E374" s="596">
        <f t="shared" si="13"/>
        <v>50.359365306768055</v>
      </c>
      <c r="F374" s="120"/>
    </row>
    <row r="375" spans="1:6" s="105" customFormat="1" ht="13.5" customHeight="1">
      <c r="A375" s="121" t="s">
        <v>142</v>
      </c>
      <c r="B375" s="399">
        <f t="shared" si="15"/>
        <v>4800932</v>
      </c>
      <c r="C375" s="399">
        <f t="shared" si="16"/>
        <v>7540000</v>
      </c>
      <c r="D375" s="399">
        <f t="shared" si="16"/>
        <v>3484939</v>
      </c>
      <c r="E375" s="596">
        <f t="shared" si="13"/>
        <v>46.219350132625998</v>
      </c>
      <c r="F375" s="120"/>
    </row>
    <row r="376" spans="1:6" s="105" customFormat="1" ht="13.5" customHeight="1">
      <c r="A376" s="121" t="s">
        <v>143</v>
      </c>
      <c r="B376" s="399">
        <f t="shared" si="15"/>
        <v>24528000</v>
      </c>
      <c r="C376" s="399">
        <f t="shared" si="16"/>
        <v>27897996</v>
      </c>
      <c r="D376" s="399">
        <f t="shared" si="16"/>
        <v>16001346</v>
      </c>
      <c r="E376" s="596">
        <f t="shared" si="13"/>
        <v>57.356614432090389</v>
      </c>
      <c r="F376" s="120"/>
    </row>
    <row r="377" spans="1:6" s="105" customFormat="1" ht="13.5" customHeight="1">
      <c r="A377" s="121" t="s">
        <v>144</v>
      </c>
      <c r="B377" s="399">
        <f t="shared" si="15"/>
        <v>4888210</v>
      </c>
      <c r="C377" s="399">
        <f t="shared" si="16"/>
        <v>10001048</v>
      </c>
      <c r="D377" s="399">
        <f t="shared" si="16"/>
        <v>3542326</v>
      </c>
      <c r="E377" s="596">
        <f t="shared" si="13"/>
        <v>35.419548031366311</v>
      </c>
      <c r="F377" s="120"/>
    </row>
    <row r="378" spans="1:6" s="105" customFormat="1" ht="13.5" customHeight="1">
      <c r="A378" s="121" t="s">
        <v>145</v>
      </c>
      <c r="B378" s="399">
        <f t="shared" si="15"/>
        <v>74405505</v>
      </c>
      <c r="C378" s="399">
        <f t="shared" si="16"/>
        <v>103125477</v>
      </c>
      <c r="D378" s="399">
        <f t="shared" si="16"/>
        <v>59061238</v>
      </c>
      <c r="E378" s="596">
        <f t="shared" si="13"/>
        <v>57.271238609640562</v>
      </c>
      <c r="F378" s="120"/>
    </row>
    <row r="379" spans="1:6" s="105" customFormat="1" ht="13.5" customHeight="1">
      <c r="A379" s="121" t="s">
        <v>146</v>
      </c>
      <c r="B379" s="399">
        <f t="shared" si="15"/>
        <v>77850853</v>
      </c>
      <c r="C379" s="399">
        <f t="shared" si="16"/>
        <v>118171996</v>
      </c>
      <c r="D379" s="399">
        <f t="shared" si="16"/>
        <v>60491873</v>
      </c>
      <c r="E379" s="596">
        <f t="shared" si="13"/>
        <v>51.189685414131446</v>
      </c>
      <c r="F379" s="120"/>
    </row>
    <row r="380" spans="1:6" s="105" customFormat="1" ht="13.5" customHeight="1">
      <c r="A380" s="121" t="s">
        <v>147</v>
      </c>
      <c r="B380" s="399">
        <f t="shared" si="15"/>
        <v>655000</v>
      </c>
      <c r="C380" s="399">
        <f t="shared" si="16"/>
        <v>662600</v>
      </c>
      <c r="D380" s="399">
        <f t="shared" si="16"/>
        <v>105503</v>
      </c>
      <c r="E380" s="596">
        <f t="shared" si="13"/>
        <v>15.922577724117115</v>
      </c>
      <c r="F380" s="120"/>
    </row>
    <row r="381" spans="1:6" s="105" customFormat="1" ht="13.5" customHeight="1">
      <c r="A381" s="121" t="s">
        <v>287</v>
      </c>
      <c r="B381" s="399">
        <f t="shared" si="15"/>
        <v>0</v>
      </c>
      <c r="C381" s="399">
        <f t="shared" si="16"/>
        <v>0</v>
      </c>
      <c r="D381" s="399">
        <f t="shared" si="16"/>
        <v>0</v>
      </c>
      <c r="E381" s="596"/>
      <c r="F381" s="120"/>
    </row>
    <row r="382" spans="1:6" s="105" customFormat="1" ht="13.5" customHeight="1">
      <c r="A382" s="135" t="s">
        <v>148</v>
      </c>
      <c r="B382" s="399">
        <f t="shared" si="15"/>
        <v>171433257</v>
      </c>
      <c r="C382" s="399">
        <f t="shared" si="16"/>
        <v>192938412</v>
      </c>
      <c r="D382" s="399">
        <f t="shared" si="16"/>
        <v>89588082</v>
      </c>
      <c r="E382" s="596">
        <f t="shared" si="13"/>
        <v>46.433512679683503</v>
      </c>
      <c r="F382" s="120"/>
    </row>
    <row r="383" spans="1:6" s="105" customFormat="1" ht="13.5" customHeight="1">
      <c r="A383" s="121" t="s">
        <v>149</v>
      </c>
      <c r="B383" s="399">
        <f t="shared" si="15"/>
        <v>79656890</v>
      </c>
      <c r="C383" s="399">
        <f t="shared" si="16"/>
        <v>79993567</v>
      </c>
      <c r="D383" s="399">
        <f t="shared" si="16"/>
        <v>36018000</v>
      </c>
      <c r="E383" s="596">
        <f t="shared" si="13"/>
        <v>45.026120662927809</v>
      </c>
      <c r="F383" s="120"/>
    </row>
    <row r="384" spans="1:6" s="105" customFormat="1" ht="13.5" customHeight="1">
      <c r="A384" s="121" t="s">
        <v>150</v>
      </c>
      <c r="B384" s="399">
        <f t="shared" si="15"/>
        <v>0</v>
      </c>
      <c r="C384" s="399">
        <f t="shared" si="16"/>
        <v>7</v>
      </c>
      <c r="D384" s="399">
        <f t="shared" si="16"/>
        <v>7</v>
      </c>
      <c r="E384" s="596">
        <f t="shared" si="13"/>
        <v>100</v>
      </c>
      <c r="F384" s="120"/>
    </row>
    <row r="385" spans="1:6" s="105" customFormat="1" ht="13.5" customHeight="1">
      <c r="A385" s="121" t="s">
        <v>151</v>
      </c>
      <c r="B385" s="399">
        <f t="shared" ref="B385:B402" si="17">B345+B305+B265+B225+B145+B105+B65+B25</f>
        <v>2143000</v>
      </c>
      <c r="C385" s="399">
        <f t="shared" si="16"/>
        <v>3019390</v>
      </c>
      <c r="D385" s="399">
        <f t="shared" si="16"/>
        <v>1675867</v>
      </c>
      <c r="E385" s="596">
        <f t="shared" si="13"/>
        <v>55.503495739205597</v>
      </c>
      <c r="F385" s="120"/>
    </row>
    <row r="386" spans="1:6" s="105" customFormat="1" ht="13.5" customHeight="1">
      <c r="A386" s="136" t="s">
        <v>152</v>
      </c>
      <c r="B386" s="399">
        <f t="shared" si="17"/>
        <v>1010537907</v>
      </c>
      <c r="C386" s="399">
        <f t="shared" si="16"/>
        <v>1143325329</v>
      </c>
      <c r="D386" s="399">
        <f t="shared" si="16"/>
        <v>560475307</v>
      </c>
      <c r="E386" s="596">
        <f t="shared" si="13"/>
        <v>49.021507070976469</v>
      </c>
      <c r="F386" s="120"/>
    </row>
    <row r="387" spans="1:6" s="105" customFormat="1" ht="13.5" customHeight="1">
      <c r="A387" s="80" t="s">
        <v>153</v>
      </c>
      <c r="B387" s="399">
        <f t="shared" si="17"/>
        <v>0</v>
      </c>
      <c r="C387" s="399">
        <f t="shared" si="16"/>
        <v>0</v>
      </c>
      <c r="D387" s="399">
        <f t="shared" si="16"/>
        <v>0</v>
      </c>
      <c r="E387" s="596"/>
      <c r="F387" s="120"/>
    </row>
    <row r="388" spans="1:6" s="105" customFormat="1" ht="13.5" customHeight="1">
      <c r="A388" s="80" t="s">
        <v>154</v>
      </c>
      <c r="B388" s="399">
        <f t="shared" si="17"/>
        <v>12084000</v>
      </c>
      <c r="C388" s="399">
        <f t="shared" si="16"/>
        <v>12084000</v>
      </c>
      <c r="D388" s="399">
        <f t="shared" si="16"/>
        <v>6042000</v>
      </c>
      <c r="E388" s="596">
        <f t="shared" si="13"/>
        <v>50</v>
      </c>
      <c r="F388" s="120"/>
    </row>
    <row r="389" spans="1:6" s="105" customFormat="1" ht="13.5" customHeight="1">
      <c r="A389" s="137" t="s">
        <v>155</v>
      </c>
      <c r="B389" s="399">
        <f t="shared" si="17"/>
        <v>12084000</v>
      </c>
      <c r="C389" s="399">
        <f t="shared" si="16"/>
        <v>77508561</v>
      </c>
      <c r="D389" s="399">
        <f t="shared" si="16"/>
        <v>71466561</v>
      </c>
      <c r="E389" s="596">
        <f t="shared" si="13"/>
        <v>92.204732068242109</v>
      </c>
      <c r="F389" s="120"/>
    </row>
    <row r="390" spans="1:6" s="105" customFormat="1" ht="13.5" customHeight="1">
      <c r="A390" s="121" t="s">
        <v>156</v>
      </c>
      <c r="B390" s="399">
        <f t="shared" si="17"/>
        <v>0</v>
      </c>
      <c r="C390" s="399">
        <f t="shared" si="16"/>
        <v>0</v>
      </c>
      <c r="D390" s="399">
        <f t="shared" si="16"/>
        <v>0</v>
      </c>
      <c r="E390" s="596"/>
      <c r="F390" s="120"/>
    </row>
    <row r="391" spans="1:6" s="105" customFormat="1" ht="13.5" customHeight="1">
      <c r="A391" s="121" t="s">
        <v>157</v>
      </c>
      <c r="B391" s="399">
        <f t="shared" si="17"/>
        <v>0</v>
      </c>
      <c r="C391" s="399">
        <f t="shared" si="16"/>
        <v>4172000</v>
      </c>
      <c r="D391" s="399">
        <f t="shared" si="16"/>
        <v>4172000</v>
      </c>
      <c r="E391" s="596">
        <f t="shared" ref="E391:E453" si="18">SUM(D391/C391*100)</f>
        <v>100</v>
      </c>
      <c r="F391" s="120"/>
    </row>
    <row r="392" spans="1:6" s="105" customFormat="1" ht="13.5" customHeight="1">
      <c r="A392" s="121" t="s">
        <v>158</v>
      </c>
      <c r="B392" s="399">
        <f t="shared" si="17"/>
        <v>0</v>
      </c>
      <c r="C392" s="399">
        <f t="shared" si="16"/>
        <v>0</v>
      </c>
      <c r="D392" s="399">
        <f t="shared" si="16"/>
        <v>0</v>
      </c>
      <c r="E392" s="596"/>
      <c r="F392" s="120"/>
    </row>
    <row r="393" spans="1:6" s="105" customFormat="1" ht="13.5" customHeight="1">
      <c r="A393" s="80" t="s">
        <v>159</v>
      </c>
      <c r="B393" s="399">
        <f t="shared" si="17"/>
        <v>900000</v>
      </c>
      <c r="C393" s="399">
        <f t="shared" si="16"/>
        <v>19240771</v>
      </c>
      <c r="D393" s="399">
        <f t="shared" si="16"/>
        <v>14288206</v>
      </c>
      <c r="E393" s="596">
        <f t="shared" si="18"/>
        <v>74.260049142521368</v>
      </c>
      <c r="F393" s="120"/>
    </row>
    <row r="394" spans="1:6" s="105" customFormat="1" ht="13.5" customHeight="1">
      <c r="A394" s="80" t="s">
        <v>160</v>
      </c>
      <c r="B394" s="399">
        <f t="shared" si="17"/>
        <v>2100000</v>
      </c>
      <c r="C394" s="399">
        <f t="shared" si="16"/>
        <v>133344550</v>
      </c>
      <c r="D394" s="399">
        <f t="shared" si="16"/>
        <v>125419115</v>
      </c>
      <c r="E394" s="596">
        <f t="shared" si="18"/>
        <v>94.056423753351751</v>
      </c>
      <c r="F394" s="120"/>
    </row>
    <row r="395" spans="1:6" s="105" customFormat="1" ht="13.5" customHeight="1">
      <c r="A395" s="80" t="s">
        <v>161</v>
      </c>
      <c r="B395" s="399">
        <f t="shared" si="17"/>
        <v>0</v>
      </c>
      <c r="C395" s="399">
        <f t="shared" si="16"/>
        <v>0</v>
      </c>
      <c r="D395" s="399">
        <f t="shared" si="16"/>
        <v>0</v>
      </c>
      <c r="E395" s="596"/>
      <c r="F395" s="120"/>
    </row>
    <row r="396" spans="1:6" ht="13.5" customHeight="1">
      <c r="A396" s="121" t="s">
        <v>162</v>
      </c>
      <c r="B396" s="399">
        <f t="shared" si="17"/>
        <v>0</v>
      </c>
      <c r="C396" s="399">
        <f t="shared" si="16"/>
        <v>0</v>
      </c>
      <c r="D396" s="399">
        <f t="shared" si="16"/>
        <v>0</v>
      </c>
      <c r="E396" s="596"/>
      <c r="F396" s="78"/>
    </row>
    <row r="397" spans="1:6" ht="13.5" customHeight="1">
      <c r="A397" s="121" t="s">
        <v>163</v>
      </c>
      <c r="B397" s="399">
        <f t="shared" si="17"/>
        <v>0</v>
      </c>
      <c r="C397" s="399">
        <f t="shared" si="16"/>
        <v>0</v>
      </c>
      <c r="D397" s="399">
        <f t="shared" si="16"/>
        <v>0</v>
      </c>
      <c r="E397" s="596"/>
      <c r="F397" s="78"/>
    </row>
    <row r="398" spans="1:6" ht="13.5" customHeight="1">
      <c r="A398" s="121" t="s">
        <v>164</v>
      </c>
      <c r="B398" s="399">
        <f t="shared" si="17"/>
        <v>0</v>
      </c>
      <c r="C398" s="399">
        <f t="shared" si="16"/>
        <v>0</v>
      </c>
      <c r="D398" s="399">
        <f t="shared" si="16"/>
        <v>0</v>
      </c>
      <c r="E398" s="596"/>
      <c r="F398" s="78"/>
    </row>
    <row r="399" spans="1:6" ht="13.5" customHeight="1">
      <c r="A399" s="121" t="s">
        <v>165</v>
      </c>
      <c r="B399" s="399">
        <f t="shared" si="17"/>
        <v>0</v>
      </c>
      <c r="C399" s="399">
        <f t="shared" si="16"/>
        <v>0</v>
      </c>
      <c r="D399" s="399">
        <f t="shared" si="16"/>
        <v>0</v>
      </c>
      <c r="E399" s="596"/>
      <c r="F399" s="78"/>
    </row>
    <row r="400" spans="1:6" ht="13.5" customHeight="1">
      <c r="A400" s="121" t="s">
        <v>166</v>
      </c>
      <c r="B400" s="399">
        <f t="shared" si="17"/>
        <v>0</v>
      </c>
      <c r="C400" s="399">
        <f t="shared" si="16"/>
        <v>0</v>
      </c>
      <c r="D400" s="399">
        <f t="shared" si="16"/>
        <v>0</v>
      </c>
      <c r="E400" s="596"/>
      <c r="F400" s="78"/>
    </row>
    <row r="401" spans="1:7" ht="13.5" customHeight="1">
      <c r="A401" s="80" t="s">
        <v>167</v>
      </c>
      <c r="B401" s="399">
        <f t="shared" si="17"/>
        <v>0</v>
      </c>
      <c r="C401" s="399">
        <f t="shared" si="16"/>
        <v>0</v>
      </c>
      <c r="D401" s="399">
        <f t="shared" si="16"/>
        <v>0</v>
      </c>
      <c r="E401" s="596"/>
      <c r="F401" s="78"/>
    </row>
    <row r="402" spans="1:7" ht="13.5" customHeight="1">
      <c r="A402" s="95" t="s">
        <v>127</v>
      </c>
      <c r="B402" s="399">
        <f t="shared" si="17"/>
        <v>3527205608</v>
      </c>
      <c r="C402" s="399">
        <f t="shared" si="16"/>
        <v>4003945578</v>
      </c>
      <c r="D402" s="399">
        <f t="shared" si="16"/>
        <v>2045883994</v>
      </c>
      <c r="E402" s="596">
        <f t="shared" si="18"/>
        <v>51.09669834778159</v>
      </c>
      <c r="F402" s="78"/>
    </row>
    <row r="403" spans="1:7" ht="8.4" customHeight="1">
      <c r="A403" s="121"/>
      <c r="B403" s="400"/>
      <c r="C403" s="400"/>
      <c r="E403" s="596"/>
      <c r="F403" s="78"/>
    </row>
    <row r="404" spans="1:7" ht="15" customHeight="1">
      <c r="A404" s="551" t="s">
        <v>292</v>
      </c>
      <c r="B404" s="400"/>
      <c r="C404" s="400"/>
      <c r="E404" s="596"/>
      <c r="F404" s="78"/>
    </row>
    <row r="405" spans="1:7" ht="13.5" customHeight="1">
      <c r="A405" s="82" t="s">
        <v>132</v>
      </c>
      <c r="B405" s="400">
        <v>337008588</v>
      </c>
      <c r="C405" s="535">
        <v>344822588</v>
      </c>
      <c r="D405" s="536">
        <v>170058256</v>
      </c>
      <c r="E405" s="596">
        <f t="shared" si="18"/>
        <v>49.317609088880218</v>
      </c>
      <c r="F405" s="78"/>
      <c r="G405" s="78"/>
    </row>
    <row r="406" spans="1:7" ht="13.5" customHeight="1">
      <c r="A406" s="82" t="s">
        <v>133</v>
      </c>
      <c r="B406" s="400">
        <v>47106042</v>
      </c>
      <c r="C406" s="535">
        <v>48216105</v>
      </c>
      <c r="D406" s="536">
        <v>22751218</v>
      </c>
      <c r="E406" s="596">
        <f t="shared" si="18"/>
        <v>47.185930924947172</v>
      </c>
      <c r="F406" s="78"/>
      <c r="G406" s="78"/>
    </row>
    <row r="407" spans="1:7" ht="13.5" customHeight="1">
      <c r="A407" s="82" t="s">
        <v>134</v>
      </c>
      <c r="B407" s="400"/>
      <c r="C407" s="535"/>
      <c r="D407" s="536"/>
      <c r="E407" s="596"/>
      <c r="F407" s="78"/>
      <c r="G407" s="78"/>
    </row>
    <row r="408" spans="1:7" ht="13.5" customHeight="1">
      <c r="A408" s="86" t="s">
        <v>135</v>
      </c>
      <c r="B408" s="400">
        <v>1000000</v>
      </c>
      <c r="C408" s="535">
        <v>2000000</v>
      </c>
      <c r="D408" s="536">
        <v>778130</v>
      </c>
      <c r="E408" s="596">
        <f t="shared" si="18"/>
        <v>38.906500000000001</v>
      </c>
      <c r="F408" s="78"/>
      <c r="G408" s="78"/>
    </row>
    <row r="409" spans="1:7" ht="12.6" customHeight="1">
      <c r="A409" s="86" t="s">
        <v>136</v>
      </c>
      <c r="B409" s="400">
        <v>7000000</v>
      </c>
      <c r="C409" s="535">
        <v>7471093</v>
      </c>
      <c r="D409" s="536">
        <v>3048453</v>
      </c>
      <c r="E409" s="596">
        <f t="shared" si="18"/>
        <v>40.803306825386862</v>
      </c>
      <c r="F409" s="78"/>
      <c r="G409" s="78"/>
    </row>
    <row r="410" spans="1:7" ht="13.5" customHeight="1">
      <c r="A410" s="86" t="s">
        <v>137</v>
      </c>
      <c r="B410" s="400"/>
      <c r="C410" s="535"/>
      <c r="D410" s="536"/>
      <c r="E410" s="596"/>
      <c r="F410" s="78"/>
      <c r="G410" s="78"/>
    </row>
    <row r="411" spans="1:7" ht="13.5" customHeight="1">
      <c r="A411" s="86" t="s">
        <v>138</v>
      </c>
      <c r="B411" s="400">
        <v>1700000</v>
      </c>
      <c r="C411" s="535">
        <v>2200000</v>
      </c>
      <c r="D411" s="536">
        <v>811498</v>
      </c>
      <c r="E411" s="596">
        <f t="shared" si="18"/>
        <v>36.886272727272726</v>
      </c>
      <c r="F411" s="78"/>
      <c r="G411" s="78"/>
    </row>
    <row r="412" spans="1:7" ht="13.5" customHeight="1">
      <c r="A412" s="86" t="s">
        <v>139</v>
      </c>
      <c r="B412" s="400">
        <v>2650000</v>
      </c>
      <c r="C412" s="535">
        <v>3150000</v>
      </c>
      <c r="D412" s="536">
        <v>1205499</v>
      </c>
      <c r="E412" s="596">
        <f t="shared" si="18"/>
        <v>38.269809523809521</v>
      </c>
      <c r="F412" s="78"/>
      <c r="G412" s="78"/>
    </row>
    <row r="413" spans="1:7" ht="13.5" customHeight="1">
      <c r="A413" s="86" t="s">
        <v>140</v>
      </c>
      <c r="B413" s="400">
        <v>15035890</v>
      </c>
      <c r="C413" s="535">
        <v>15965740</v>
      </c>
      <c r="D413" s="536">
        <v>8818549</v>
      </c>
      <c r="E413" s="596">
        <f t="shared" si="18"/>
        <v>55.234201483927457</v>
      </c>
      <c r="F413" s="78"/>
      <c r="G413" s="78"/>
    </row>
    <row r="414" spans="1:7" ht="13.5" customHeight="1">
      <c r="A414" s="86" t="s">
        <v>141</v>
      </c>
      <c r="B414" s="400"/>
      <c r="C414" s="535"/>
      <c r="D414" s="536"/>
      <c r="E414" s="596"/>
      <c r="F414" s="78"/>
      <c r="G414" s="78"/>
    </row>
    <row r="415" spans="1:7" ht="13.5" customHeight="1">
      <c r="A415" s="86" t="s">
        <v>142</v>
      </c>
      <c r="B415" s="400">
        <v>4000000</v>
      </c>
      <c r="C415" s="535">
        <v>4062992</v>
      </c>
      <c r="D415" s="536">
        <v>1912316</v>
      </c>
      <c r="E415" s="596">
        <f t="shared" si="18"/>
        <v>47.06669370749438</v>
      </c>
      <c r="F415" s="78"/>
      <c r="G415" s="78"/>
    </row>
    <row r="416" spans="1:7" ht="13.5" customHeight="1">
      <c r="A416" s="86" t="s">
        <v>143</v>
      </c>
      <c r="B416" s="400">
        <v>1000000</v>
      </c>
      <c r="C416" s="535">
        <v>2000000</v>
      </c>
      <c r="D416" s="536">
        <v>466196</v>
      </c>
      <c r="E416" s="596">
        <f t="shared" si="18"/>
        <v>23.309799999999999</v>
      </c>
      <c r="F416" s="78"/>
      <c r="G416" s="78"/>
    </row>
    <row r="417" spans="1:7" ht="13.5" customHeight="1">
      <c r="A417" s="86" t="s">
        <v>144</v>
      </c>
      <c r="B417" s="400"/>
      <c r="C417" s="535"/>
      <c r="D417" s="536"/>
      <c r="E417" s="596"/>
      <c r="F417" s="78"/>
      <c r="G417" s="78"/>
    </row>
    <row r="418" spans="1:7" ht="13.5" customHeight="1">
      <c r="A418" s="86" t="s">
        <v>145</v>
      </c>
      <c r="B418" s="400">
        <v>2146000</v>
      </c>
      <c r="C418" s="535">
        <v>2146000</v>
      </c>
      <c r="D418" s="536">
        <v>941200</v>
      </c>
      <c r="E418" s="596">
        <f t="shared" si="18"/>
        <v>43.858341099720413</v>
      </c>
      <c r="F418" s="78"/>
      <c r="G418" s="78"/>
    </row>
    <row r="419" spans="1:7" ht="13.5" customHeight="1">
      <c r="A419" s="86" t="s">
        <v>146</v>
      </c>
      <c r="B419" s="400">
        <v>10366110</v>
      </c>
      <c r="C419" s="535">
        <v>8549938</v>
      </c>
      <c r="D419" s="536">
        <v>3372310</v>
      </c>
      <c r="E419" s="596">
        <f t="shared" si="18"/>
        <v>39.442508238071433</v>
      </c>
      <c r="F419" s="78"/>
      <c r="G419" s="78"/>
    </row>
    <row r="420" spans="1:7" ht="13.5" customHeight="1">
      <c r="A420" s="86" t="s">
        <v>147</v>
      </c>
      <c r="B420" s="400">
        <v>100000</v>
      </c>
      <c r="C420" s="535">
        <v>110759</v>
      </c>
      <c r="D420" s="536">
        <v>28131</v>
      </c>
      <c r="E420" s="596">
        <f t="shared" si="18"/>
        <v>25.39838748995567</v>
      </c>
      <c r="F420" s="78"/>
      <c r="G420" s="78"/>
    </row>
    <row r="421" spans="1:7" ht="13.5" customHeight="1">
      <c r="A421" s="86" t="s">
        <v>287</v>
      </c>
      <c r="B421" s="400">
        <v>50000</v>
      </c>
      <c r="C421" s="535">
        <v>50000</v>
      </c>
      <c r="D421" s="536"/>
      <c r="E421" s="596">
        <f t="shared" si="18"/>
        <v>0</v>
      </c>
      <c r="F421" s="78"/>
      <c r="G421" s="78"/>
    </row>
    <row r="422" spans="1:7" ht="13.5" customHeight="1">
      <c r="A422" s="88" t="s">
        <v>148</v>
      </c>
      <c r="B422" s="400">
        <v>13195000</v>
      </c>
      <c r="C422" s="535">
        <v>12890464</v>
      </c>
      <c r="D422" s="536">
        <v>3896734</v>
      </c>
      <c r="E422" s="596">
        <f t="shared" si="18"/>
        <v>30.229586770499495</v>
      </c>
      <c r="F422" s="78"/>
      <c r="G422" s="78"/>
    </row>
    <row r="423" spans="1:7" ht="13.5" customHeight="1">
      <c r="A423" s="86" t="s">
        <v>149</v>
      </c>
      <c r="B423" s="400">
        <v>330000</v>
      </c>
      <c r="C423" s="535">
        <v>852000</v>
      </c>
      <c r="D423" s="536">
        <v>852000</v>
      </c>
      <c r="E423" s="596">
        <f t="shared" si="18"/>
        <v>100</v>
      </c>
      <c r="F423" s="78"/>
      <c r="G423" s="78"/>
    </row>
    <row r="424" spans="1:7" ht="13.5" customHeight="1">
      <c r="A424" s="86" t="s">
        <v>150</v>
      </c>
      <c r="B424" s="400"/>
      <c r="C424" s="535"/>
      <c r="D424" s="536"/>
      <c r="E424" s="596"/>
      <c r="F424" s="78"/>
      <c r="G424" s="78"/>
    </row>
    <row r="425" spans="1:7" ht="13.5" customHeight="1">
      <c r="A425" s="86" t="s">
        <v>151</v>
      </c>
      <c r="B425" s="400">
        <v>2000000</v>
      </c>
      <c r="C425" s="535">
        <v>2000000</v>
      </c>
      <c r="D425" s="536">
        <v>900868</v>
      </c>
      <c r="E425" s="596">
        <f t="shared" si="18"/>
        <v>45.043399999999998</v>
      </c>
      <c r="F425" s="78"/>
      <c r="G425" s="78"/>
    </row>
    <row r="426" spans="1:7" ht="13.5" customHeight="1">
      <c r="A426" s="89" t="s">
        <v>152</v>
      </c>
      <c r="B426" s="398">
        <f>SUM(B408:B425)</f>
        <v>60573000</v>
      </c>
      <c r="C426" s="537">
        <f t="shared" ref="C426:D426" si="19">SUM(C408:C425)</f>
        <v>63448986</v>
      </c>
      <c r="D426" s="538">
        <f t="shared" si="19"/>
        <v>27031884</v>
      </c>
      <c r="E426" s="596">
        <f t="shared" si="18"/>
        <v>42.604122940593562</v>
      </c>
      <c r="F426" s="78"/>
      <c r="G426" s="78"/>
    </row>
    <row r="427" spans="1:7" ht="13.5" customHeight="1">
      <c r="A427" s="82" t="s">
        <v>153</v>
      </c>
      <c r="B427" s="400"/>
      <c r="C427" s="400"/>
      <c r="E427" s="596"/>
      <c r="F427" s="78"/>
    </row>
    <row r="428" spans="1:7" ht="13.5" customHeight="1">
      <c r="A428" s="82" t="s">
        <v>154</v>
      </c>
      <c r="B428" s="400">
        <v>190000</v>
      </c>
      <c r="C428" s="535">
        <v>1332736</v>
      </c>
      <c r="D428" s="525">
        <v>1142736</v>
      </c>
      <c r="E428" s="596">
        <f t="shared" si="18"/>
        <v>85.743613138686143</v>
      </c>
      <c r="F428" s="78"/>
    </row>
    <row r="429" spans="1:7" ht="13.5" customHeight="1">
      <c r="A429" s="94" t="s">
        <v>155</v>
      </c>
      <c r="B429" s="400"/>
      <c r="C429" s="513"/>
      <c r="D429" s="507"/>
      <c r="E429" s="596"/>
      <c r="F429" s="78"/>
    </row>
    <row r="430" spans="1:7" ht="13.5" customHeight="1">
      <c r="A430" s="86" t="s">
        <v>156</v>
      </c>
      <c r="B430" s="400"/>
      <c r="C430" s="513"/>
      <c r="D430" s="507"/>
      <c r="E430" s="596"/>
      <c r="F430" s="78"/>
    </row>
    <row r="431" spans="1:7" ht="13.5" customHeight="1">
      <c r="A431" s="86" t="s">
        <v>157</v>
      </c>
      <c r="B431" s="400">
        <v>190000</v>
      </c>
      <c r="C431" s="535">
        <v>1332736</v>
      </c>
      <c r="D431" s="525">
        <v>1142736</v>
      </c>
      <c r="E431" s="596">
        <f t="shared" si="18"/>
        <v>85.743613138686143</v>
      </c>
      <c r="F431" s="78"/>
    </row>
    <row r="432" spans="1:7" ht="13.5" customHeight="1">
      <c r="A432" s="86" t="s">
        <v>158</v>
      </c>
      <c r="B432" s="400"/>
      <c r="C432" s="535"/>
      <c r="D432" s="525"/>
      <c r="E432" s="596"/>
      <c r="F432" s="78"/>
    </row>
    <row r="433" spans="1:6" ht="13.5" customHeight="1">
      <c r="A433" s="82" t="s">
        <v>159</v>
      </c>
      <c r="B433" s="400"/>
      <c r="C433" s="535">
        <v>2182807</v>
      </c>
      <c r="D433" s="525">
        <v>2182807</v>
      </c>
      <c r="E433" s="596">
        <f t="shared" si="18"/>
        <v>100</v>
      </c>
      <c r="F433" s="78"/>
    </row>
    <row r="434" spans="1:6" ht="13.5" customHeight="1">
      <c r="A434" s="82" t="s">
        <v>160</v>
      </c>
      <c r="B434" s="400"/>
      <c r="C434" s="400"/>
      <c r="D434" s="517"/>
      <c r="E434" s="596"/>
      <c r="F434" s="78"/>
    </row>
    <row r="435" spans="1:6" ht="13.5" customHeight="1">
      <c r="A435" s="82" t="s">
        <v>161</v>
      </c>
      <c r="B435" s="400"/>
      <c r="C435" s="400"/>
      <c r="D435" s="517"/>
      <c r="E435" s="596"/>
      <c r="F435" s="78"/>
    </row>
    <row r="436" spans="1:6" ht="13.5" customHeight="1">
      <c r="A436" s="86" t="s">
        <v>162</v>
      </c>
      <c r="B436" s="400"/>
      <c r="C436" s="400"/>
      <c r="D436" s="517"/>
      <c r="E436" s="596"/>
      <c r="F436" s="78"/>
    </row>
    <row r="437" spans="1:6" ht="13.5" customHeight="1">
      <c r="A437" s="86" t="s">
        <v>163</v>
      </c>
      <c r="B437" s="400"/>
      <c r="C437" s="400"/>
      <c r="D437" s="517"/>
      <c r="E437" s="596"/>
      <c r="F437" s="78"/>
    </row>
    <row r="438" spans="1:6" ht="13.5" customHeight="1">
      <c r="A438" s="86" t="s">
        <v>164</v>
      </c>
      <c r="B438" s="400"/>
      <c r="C438" s="400"/>
      <c r="D438" s="517"/>
      <c r="E438" s="596"/>
      <c r="F438" s="78"/>
    </row>
    <row r="439" spans="1:6" ht="13.5" customHeight="1">
      <c r="A439" s="86" t="s">
        <v>165</v>
      </c>
      <c r="B439" s="400"/>
      <c r="C439" s="400"/>
      <c r="D439" s="517"/>
      <c r="E439" s="596"/>
      <c r="F439" s="78"/>
    </row>
    <row r="440" spans="1:6" ht="13.5" customHeight="1">
      <c r="A440" s="86" t="s">
        <v>166</v>
      </c>
      <c r="B440" s="400"/>
      <c r="C440" s="400"/>
      <c r="D440" s="517"/>
      <c r="E440" s="596"/>
      <c r="F440" s="78"/>
    </row>
    <row r="441" spans="1:6" ht="13.5" customHeight="1">
      <c r="A441" s="82" t="s">
        <v>167</v>
      </c>
      <c r="B441" s="400"/>
      <c r="C441" s="400"/>
      <c r="D441" s="517"/>
      <c r="E441" s="596"/>
      <c r="F441" s="78"/>
    </row>
    <row r="442" spans="1:6" ht="15.6" customHeight="1">
      <c r="A442" s="95" t="s">
        <v>127</v>
      </c>
      <c r="B442" s="398">
        <f>B426+B405+B406+B428</f>
        <v>444877630</v>
      </c>
      <c r="C442" s="398">
        <f>C426+C405+C406+C428+C430+C433</f>
        <v>460003222</v>
      </c>
      <c r="D442" s="398">
        <f>D426+D405+D406+D428+D430+D433</f>
        <v>223166901</v>
      </c>
      <c r="E442" s="596">
        <f t="shared" si="18"/>
        <v>48.514203885293654</v>
      </c>
      <c r="F442" s="78"/>
    </row>
    <row r="443" spans="1:6" ht="13.2" customHeight="1">
      <c r="A443" s="95"/>
      <c r="B443" s="85"/>
      <c r="C443" s="401"/>
      <c r="E443" s="596"/>
      <c r="F443" s="78"/>
    </row>
    <row r="444" spans="1:6" ht="16.2" customHeight="1">
      <c r="A444" s="552" t="s">
        <v>293</v>
      </c>
      <c r="B444" s="85"/>
      <c r="C444" s="401"/>
      <c r="E444" s="596"/>
      <c r="F444" s="78"/>
    </row>
    <row r="445" spans="1:6" ht="13.5" customHeight="1">
      <c r="A445" s="82" t="s">
        <v>132</v>
      </c>
      <c r="B445" s="398">
        <v>56501670</v>
      </c>
      <c r="C445" s="399">
        <v>79457478</v>
      </c>
      <c r="D445" s="399">
        <v>45057969</v>
      </c>
      <c r="E445" s="596">
        <f t="shared" si="18"/>
        <v>56.707021332844221</v>
      </c>
      <c r="F445" s="78"/>
    </row>
    <row r="446" spans="1:6" ht="13.5" customHeight="1">
      <c r="A446" s="82" t="s">
        <v>133</v>
      </c>
      <c r="B446" s="398">
        <v>7462405</v>
      </c>
      <c r="C446" s="399">
        <v>9310320</v>
      </c>
      <c r="D446" s="399">
        <v>4712605</v>
      </c>
      <c r="E446" s="596">
        <f t="shared" si="18"/>
        <v>50.61700349719451</v>
      </c>
      <c r="F446" s="78"/>
    </row>
    <row r="447" spans="1:6" ht="13.5" customHeight="1">
      <c r="A447" s="82" t="s">
        <v>134</v>
      </c>
      <c r="B447" s="400"/>
      <c r="C447" s="401"/>
      <c r="D447" s="401"/>
      <c r="E447" s="596"/>
      <c r="F447" s="78"/>
    </row>
    <row r="448" spans="1:6" ht="13.5" customHeight="1">
      <c r="A448" s="86" t="s">
        <v>135</v>
      </c>
      <c r="B448" s="400"/>
      <c r="C448" s="401">
        <v>727310</v>
      </c>
      <c r="D448" s="401">
        <v>710810</v>
      </c>
      <c r="E448" s="596">
        <f t="shared" si="18"/>
        <v>97.731366267478791</v>
      </c>
      <c r="F448" s="78"/>
    </row>
    <row r="449" spans="1:6" ht="13.5" customHeight="1">
      <c r="A449" s="86" t="s">
        <v>136</v>
      </c>
      <c r="B449" s="400">
        <v>2500000</v>
      </c>
      <c r="C449" s="401">
        <v>6302996</v>
      </c>
      <c r="D449" s="401">
        <v>4743288</v>
      </c>
      <c r="E449" s="596">
        <f t="shared" si="18"/>
        <v>75.254498019671914</v>
      </c>
      <c r="F449" s="78"/>
    </row>
    <row r="450" spans="1:6" ht="13.5" customHeight="1">
      <c r="A450" s="86" t="s">
        <v>137</v>
      </c>
      <c r="B450" s="400"/>
      <c r="C450" s="401"/>
      <c r="D450" s="401"/>
      <c r="E450" s="596"/>
      <c r="F450" s="78"/>
    </row>
    <row r="451" spans="1:6" ht="13.5" customHeight="1">
      <c r="A451" s="86" t="s">
        <v>138</v>
      </c>
      <c r="B451" s="400"/>
      <c r="C451" s="401">
        <v>1109338</v>
      </c>
      <c r="D451" s="401">
        <v>1090732</v>
      </c>
      <c r="E451" s="596">
        <f t="shared" si="18"/>
        <v>98.322783497905959</v>
      </c>
      <c r="F451" s="78"/>
    </row>
    <row r="452" spans="1:6" ht="13.5" customHeight="1">
      <c r="A452" s="86" t="s">
        <v>139</v>
      </c>
      <c r="B452" s="400">
        <v>200000</v>
      </c>
      <c r="C452" s="401">
        <v>285735</v>
      </c>
      <c r="D452" s="401">
        <v>85735</v>
      </c>
      <c r="E452" s="596">
        <f t="shared" si="18"/>
        <v>30.005074632089173</v>
      </c>
      <c r="F452" s="78"/>
    </row>
    <row r="453" spans="1:6" ht="13.5" customHeight="1">
      <c r="A453" s="86" t="s">
        <v>140</v>
      </c>
      <c r="B453" s="400">
        <v>180000000</v>
      </c>
      <c r="C453" s="400">
        <v>140920304</v>
      </c>
      <c r="D453" s="401">
        <v>81128318</v>
      </c>
      <c r="E453" s="596">
        <f t="shared" si="18"/>
        <v>57.570354091770902</v>
      </c>
      <c r="F453" s="78"/>
    </row>
    <row r="454" spans="1:6" ht="13.5" customHeight="1">
      <c r="A454" s="86" t="s">
        <v>141</v>
      </c>
      <c r="B454" s="400"/>
      <c r="C454" s="400"/>
      <c r="D454" s="401"/>
      <c r="E454" s="596" t="e">
        <f t="shared" ref="E454:E507" si="20">SUM(D454/C454*100)</f>
        <v>#DIV/0!</v>
      </c>
      <c r="F454" s="78"/>
    </row>
    <row r="455" spans="1:6" ht="13.5" customHeight="1">
      <c r="A455" s="86" t="s">
        <v>142</v>
      </c>
      <c r="B455" s="400"/>
      <c r="C455" s="400">
        <v>2015908</v>
      </c>
      <c r="D455" s="401">
        <v>2015908</v>
      </c>
      <c r="E455" s="596">
        <f t="shared" si="20"/>
        <v>100</v>
      </c>
      <c r="F455" s="78"/>
    </row>
    <row r="456" spans="1:6" ht="13.5" customHeight="1">
      <c r="A456" s="86" t="s">
        <v>143</v>
      </c>
      <c r="B456" s="400">
        <v>8000000</v>
      </c>
      <c r="C456" s="400">
        <v>8000000</v>
      </c>
      <c r="D456" s="401">
        <v>7282540</v>
      </c>
      <c r="E456" s="596">
        <f t="shared" si="20"/>
        <v>91.031750000000002</v>
      </c>
      <c r="F456" s="78"/>
    </row>
    <row r="457" spans="1:6" ht="13.5" customHeight="1">
      <c r="A457" s="86" t="s">
        <v>144</v>
      </c>
      <c r="B457" s="400"/>
      <c r="C457" s="400">
        <v>10478001</v>
      </c>
      <c r="D457" s="401">
        <v>10478001</v>
      </c>
      <c r="E457" s="596">
        <f t="shared" si="20"/>
        <v>100</v>
      </c>
      <c r="F457" s="78"/>
    </row>
    <row r="458" spans="1:6" ht="13.5" customHeight="1">
      <c r="A458" s="86" t="s">
        <v>145</v>
      </c>
      <c r="B458" s="400">
        <v>20000000</v>
      </c>
      <c r="C458" s="400">
        <v>34839011</v>
      </c>
      <c r="D458" s="401">
        <v>12985348</v>
      </c>
      <c r="E458" s="596">
        <f t="shared" si="20"/>
        <v>37.272435776090198</v>
      </c>
      <c r="F458" s="78"/>
    </row>
    <row r="459" spans="1:6" ht="13.5" customHeight="1">
      <c r="A459" s="86" t="s">
        <v>146</v>
      </c>
      <c r="B459" s="400"/>
      <c r="C459" s="400">
        <v>68182936</v>
      </c>
      <c r="D459" s="401">
        <v>49323508</v>
      </c>
      <c r="E459" s="596">
        <f t="shared" si="20"/>
        <v>72.339959077150922</v>
      </c>
      <c r="F459" s="78"/>
    </row>
    <row r="460" spans="1:6" ht="13.5" customHeight="1">
      <c r="A460" s="86" t="s">
        <v>147</v>
      </c>
      <c r="B460" s="400"/>
      <c r="C460" s="400">
        <v>38404</v>
      </c>
      <c r="D460" s="401">
        <v>38404</v>
      </c>
      <c r="E460" s="596">
        <f t="shared" si="20"/>
        <v>100</v>
      </c>
      <c r="F460" s="78"/>
    </row>
    <row r="461" spans="1:6" ht="13.5" customHeight="1">
      <c r="A461" s="86" t="s">
        <v>287</v>
      </c>
      <c r="B461" s="400">
        <v>500000</v>
      </c>
      <c r="C461" s="400">
        <v>2862000</v>
      </c>
      <c r="D461" s="401">
        <v>1450000</v>
      </c>
      <c r="E461" s="596">
        <f t="shared" si="20"/>
        <v>50.6638714185884</v>
      </c>
      <c r="F461" s="78"/>
    </row>
    <row r="462" spans="1:6" ht="13.5" customHeight="1">
      <c r="A462" s="88" t="s">
        <v>148</v>
      </c>
      <c r="B462" s="400">
        <v>62500000</v>
      </c>
      <c r="C462" s="400">
        <v>55775580</v>
      </c>
      <c r="D462" s="401">
        <v>34121418</v>
      </c>
      <c r="E462" s="596">
        <f t="shared" si="20"/>
        <v>61.176267463287694</v>
      </c>
      <c r="F462" s="78"/>
    </row>
    <row r="463" spans="1:6" ht="13.5" customHeight="1">
      <c r="A463" s="86" t="s">
        <v>149</v>
      </c>
      <c r="B463" s="400">
        <v>48247000</v>
      </c>
      <c r="C463" s="400">
        <v>18032344</v>
      </c>
      <c r="D463" s="401">
        <v>11910000</v>
      </c>
      <c r="E463" s="596">
        <f t="shared" si="20"/>
        <v>66.047985774894272</v>
      </c>
      <c r="F463" s="78"/>
    </row>
    <row r="464" spans="1:6" ht="13.5" customHeight="1">
      <c r="A464" s="86" t="s">
        <v>172</v>
      </c>
      <c r="B464" s="400">
        <v>58600000</v>
      </c>
      <c r="C464" s="400">
        <v>26700000</v>
      </c>
      <c r="D464" s="401">
        <v>6084115</v>
      </c>
      <c r="E464" s="596">
        <f t="shared" si="20"/>
        <v>22.786947565543073</v>
      </c>
      <c r="F464" s="78"/>
    </row>
    <row r="465" spans="1:6" ht="13.5" customHeight="1">
      <c r="A465" s="86" t="s">
        <v>151</v>
      </c>
      <c r="B465" s="400">
        <v>26504389</v>
      </c>
      <c r="C465" s="400">
        <v>39281598</v>
      </c>
      <c r="D465" s="401">
        <v>24707542</v>
      </c>
      <c r="E465" s="596">
        <f t="shared" si="20"/>
        <v>62.898515483000459</v>
      </c>
      <c r="F465" s="78"/>
    </row>
    <row r="466" spans="1:6" ht="13.5" customHeight="1">
      <c r="A466" s="89" t="s">
        <v>152</v>
      </c>
      <c r="B466" s="398">
        <f>SUM(B448:B465)</f>
        <v>407051389</v>
      </c>
      <c r="C466" s="540">
        <f t="shared" ref="C466:D466" si="21">SUM(C448:C465)</f>
        <v>415551465</v>
      </c>
      <c r="D466" s="541">
        <f t="shared" si="21"/>
        <v>248155667</v>
      </c>
      <c r="E466" s="596">
        <f t="shared" si="20"/>
        <v>59.717192189419912</v>
      </c>
      <c r="F466" s="78"/>
    </row>
    <row r="467" spans="1:6" ht="13.5" customHeight="1">
      <c r="A467" s="82" t="s">
        <v>153</v>
      </c>
      <c r="B467" s="398">
        <v>49900000</v>
      </c>
      <c r="C467" s="542">
        <v>49900000</v>
      </c>
      <c r="D467" s="543">
        <v>23481099</v>
      </c>
      <c r="E467" s="596">
        <f t="shared" si="20"/>
        <v>47.056310621242488</v>
      </c>
      <c r="F467" s="78"/>
    </row>
    <row r="468" spans="1:6" ht="13.5" customHeight="1">
      <c r="A468" s="82" t="s">
        <v>154</v>
      </c>
      <c r="B468" s="398">
        <v>210557270</v>
      </c>
      <c r="C468" s="401">
        <v>715123127</v>
      </c>
      <c r="D468" s="544">
        <v>376079902</v>
      </c>
      <c r="E468" s="596">
        <f t="shared" si="20"/>
        <v>52.589531480779527</v>
      </c>
      <c r="F468" s="78"/>
    </row>
    <row r="469" spans="1:6" ht="13.5" customHeight="1">
      <c r="A469" s="94" t="s">
        <v>155</v>
      </c>
      <c r="B469" s="400"/>
      <c r="C469" s="401"/>
      <c r="E469" s="596"/>
      <c r="F469" s="78"/>
    </row>
    <row r="470" spans="1:6" ht="13.5" customHeight="1">
      <c r="A470" s="86" t="s">
        <v>156</v>
      </c>
      <c r="B470" s="400"/>
      <c r="C470" s="401"/>
      <c r="E470" s="596"/>
      <c r="F470" s="78"/>
    </row>
    <row r="471" spans="1:6" ht="13.5" customHeight="1">
      <c r="A471" s="86" t="s">
        <v>157</v>
      </c>
      <c r="B471" s="400">
        <v>210557270</v>
      </c>
      <c r="C471" s="401">
        <v>715123127</v>
      </c>
      <c r="D471" s="401">
        <v>376079902</v>
      </c>
      <c r="E471" s="596">
        <f t="shared" si="20"/>
        <v>52.589531480779527</v>
      </c>
      <c r="F471" s="78"/>
    </row>
    <row r="472" spans="1:6" ht="13.5" customHeight="1">
      <c r="A472" s="86" t="s">
        <v>158</v>
      </c>
      <c r="B472" s="400"/>
      <c r="C472" s="401"/>
      <c r="D472" s="401"/>
      <c r="E472" s="596"/>
      <c r="F472" s="78"/>
    </row>
    <row r="473" spans="1:6" ht="13.5" customHeight="1">
      <c r="A473" s="82" t="s">
        <v>159</v>
      </c>
      <c r="B473" s="398">
        <v>465394000</v>
      </c>
      <c r="C473" s="401">
        <v>475397377</v>
      </c>
      <c r="D473" s="401">
        <v>186244770</v>
      </c>
      <c r="E473" s="596">
        <f t="shared" si="20"/>
        <v>39.176650736968618</v>
      </c>
      <c r="F473" s="78"/>
    </row>
    <row r="474" spans="1:6" ht="13.5" customHeight="1">
      <c r="A474" s="82" t="s">
        <v>160</v>
      </c>
      <c r="B474" s="398"/>
      <c r="C474" s="401">
        <v>97330776</v>
      </c>
      <c r="D474" s="401">
        <v>70660937</v>
      </c>
      <c r="E474" s="596">
        <f t="shared" si="20"/>
        <v>72.598760540037205</v>
      </c>
      <c r="F474" s="78"/>
    </row>
    <row r="475" spans="1:6" ht="13.5" customHeight="1">
      <c r="A475" s="82" t="s">
        <v>161</v>
      </c>
      <c r="B475" s="398">
        <v>10000000</v>
      </c>
      <c r="C475" s="401">
        <v>26610002</v>
      </c>
      <c r="D475" s="401">
        <v>5300000</v>
      </c>
      <c r="E475" s="596">
        <f t="shared" si="20"/>
        <v>19.917322817187312</v>
      </c>
      <c r="F475" s="78"/>
    </row>
    <row r="476" spans="1:6" ht="13.5" customHeight="1">
      <c r="A476" s="86" t="s">
        <v>162</v>
      </c>
      <c r="B476" s="400"/>
      <c r="C476" s="401"/>
      <c r="D476" s="401"/>
      <c r="E476" s="596"/>
      <c r="F476" s="78"/>
    </row>
    <row r="477" spans="1:6" ht="13.5" customHeight="1">
      <c r="A477" s="86" t="s">
        <v>163</v>
      </c>
      <c r="B477" s="400"/>
      <c r="C477" s="401"/>
      <c r="D477" s="401"/>
      <c r="E477" s="596"/>
      <c r="F477" s="78"/>
    </row>
    <row r="478" spans="1:6" ht="13.5" customHeight="1">
      <c r="A478" s="86" t="s">
        <v>164</v>
      </c>
      <c r="B478" s="400">
        <v>5000000</v>
      </c>
      <c r="C478" s="401">
        <v>5000000</v>
      </c>
      <c r="D478" s="401">
        <v>1900000</v>
      </c>
      <c r="E478" s="596">
        <f t="shared" si="20"/>
        <v>38</v>
      </c>
      <c r="F478" s="78"/>
    </row>
    <row r="479" spans="1:6" ht="13.5" customHeight="1">
      <c r="A479" s="86" t="s">
        <v>165</v>
      </c>
      <c r="B479" s="400"/>
      <c r="C479" s="401">
        <v>1500000</v>
      </c>
      <c r="D479" s="401">
        <v>1500000</v>
      </c>
      <c r="E479" s="596">
        <f t="shared" si="20"/>
        <v>100</v>
      </c>
      <c r="F479" s="78"/>
    </row>
    <row r="480" spans="1:6" ht="13.5" customHeight="1">
      <c r="A480" s="86" t="s">
        <v>166</v>
      </c>
      <c r="B480" s="400">
        <v>5000000</v>
      </c>
      <c r="C480" s="401">
        <v>5000000</v>
      </c>
      <c r="D480" s="401">
        <v>1900000</v>
      </c>
      <c r="E480" s="596">
        <f t="shared" si="20"/>
        <v>38</v>
      </c>
      <c r="F480" s="78"/>
    </row>
    <row r="481" spans="1:6" ht="13.5" customHeight="1">
      <c r="A481" s="82" t="s">
        <v>167</v>
      </c>
      <c r="B481" s="398"/>
      <c r="C481" s="401">
        <v>426956669</v>
      </c>
      <c r="D481" s="401">
        <v>1005778669</v>
      </c>
      <c r="E481" s="596">
        <f t="shared" si="20"/>
        <v>235.56926077667146</v>
      </c>
      <c r="F481" s="78"/>
    </row>
    <row r="482" spans="1:6" ht="13.5" customHeight="1">
      <c r="A482" s="86" t="s">
        <v>190</v>
      </c>
      <c r="B482" s="398">
        <v>868710699</v>
      </c>
      <c r="C482" s="401">
        <v>2781947448</v>
      </c>
      <c r="D482" s="401">
        <v>1284693194</v>
      </c>
      <c r="E482" s="596">
        <f t="shared" si="20"/>
        <v>46.17963559748739</v>
      </c>
      <c r="F482" s="78"/>
    </row>
    <row r="483" spans="1:6" ht="13.5" customHeight="1">
      <c r="A483" s="95" t="s">
        <v>127</v>
      </c>
      <c r="B483" s="398">
        <f>B482+B475+B474+B473+B468+B467+B445+B446+B466</f>
        <v>2075577433</v>
      </c>
      <c r="C483" s="398">
        <f>C482+C475+C474+C473+C468+C467+C445+C446+C466+C481</f>
        <v>5077584662</v>
      </c>
      <c r="D483" s="539">
        <f>D482+D475+D474+D473+D468+D467+D445+D446+D466+D481</f>
        <v>3250164812</v>
      </c>
      <c r="E483" s="596">
        <f t="shared" si="20"/>
        <v>64.010056520058072</v>
      </c>
      <c r="F483" s="78"/>
    </row>
    <row r="484" spans="1:6" ht="10.199999999999999" customHeight="1">
      <c r="B484" s="400"/>
      <c r="C484" s="401"/>
      <c r="E484" s="596"/>
      <c r="F484" s="78"/>
    </row>
    <row r="485" spans="1:6" ht="13.5" customHeight="1">
      <c r="A485" s="80" t="s">
        <v>294</v>
      </c>
      <c r="B485" s="400"/>
      <c r="C485" s="401"/>
      <c r="E485" s="596"/>
      <c r="F485" s="78"/>
    </row>
    <row r="486" spans="1:6" ht="13.5" customHeight="1">
      <c r="A486" s="82" t="s">
        <v>132</v>
      </c>
      <c r="B486" s="545">
        <v>2440000</v>
      </c>
      <c r="C486" s="535">
        <v>2440000</v>
      </c>
      <c r="D486" s="525">
        <v>1219452</v>
      </c>
      <c r="E486" s="596">
        <f t="shared" si="20"/>
        <v>49.977540983606552</v>
      </c>
      <c r="F486" s="78"/>
    </row>
    <row r="487" spans="1:6" ht="13.5" customHeight="1">
      <c r="A487" s="82" t="s">
        <v>133</v>
      </c>
      <c r="B487" s="545">
        <v>320000</v>
      </c>
      <c r="C487" s="535">
        <v>320000</v>
      </c>
      <c r="D487" s="525">
        <v>158526</v>
      </c>
      <c r="E487" s="596">
        <f t="shared" si="20"/>
        <v>49.539375</v>
      </c>
      <c r="F487" s="78"/>
    </row>
    <row r="488" spans="1:6" ht="13.5" customHeight="1">
      <c r="A488" s="82" t="s">
        <v>134</v>
      </c>
      <c r="B488" s="107"/>
      <c r="C488" s="513"/>
      <c r="D488" s="449"/>
      <c r="E488" s="596"/>
      <c r="F488" s="78"/>
    </row>
    <row r="489" spans="1:6" ht="13.5" customHeight="1">
      <c r="A489" s="86" t="s">
        <v>135</v>
      </c>
      <c r="B489" s="87"/>
      <c r="C489" s="513"/>
      <c r="D489" s="449"/>
      <c r="E489" s="596"/>
      <c r="F489" s="78"/>
    </row>
    <row r="490" spans="1:6" ht="13.5" customHeight="1">
      <c r="A490" s="86" t="s">
        <v>136</v>
      </c>
      <c r="B490" s="87"/>
      <c r="C490" s="513"/>
      <c r="D490" s="449"/>
      <c r="E490" s="596"/>
      <c r="F490" s="78"/>
    </row>
    <row r="491" spans="1:6" ht="13.5" customHeight="1">
      <c r="A491" s="86" t="s">
        <v>137</v>
      </c>
      <c r="B491" s="87"/>
      <c r="C491" s="513"/>
      <c r="D491" s="449"/>
      <c r="E491" s="596"/>
      <c r="F491" s="78"/>
    </row>
    <row r="492" spans="1:6" ht="13.5" customHeight="1">
      <c r="A492" s="86" t="s">
        <v>138</v>
      </c>
      <c r="B492" s="87"/>
      <c r="C492" s="513"/>
      <c r="D492" s="449"/>
      <c r="E492" s="596"/>
      <c r="F492" s="78"/>
    </row>
    <row r="493" spans="1:6" ht="13.5" customHeight="1">
      <c r="A493" s="86" t="s">
        <v>139</v>
      </c>
      <c r="B493" s="87"/>
      <c r="C493" s="513"/>
      <c r="D493" s="449"/>
      <c r="E493" s="596"/>
      <c r="F493" s="78"/>
    </row>
    <row r="494" spans="1:6" ht="13.5" customHeight="1">
      <c r="A494" s="86" t="s">
        <v>140</v>
      </c>
      <c r="B494" s="87"/>
      <c r="C494" s="513"/>
      <c r="D494" s="449"/>
      <c r="E494" s="596"/>
      <c r="F494" s="78"/>
    </row>
    <row r="495" spans="1:6" ht="13.5" customHeight="1">
      <c r="A495" s="86" t="s">
        <v>141</v>
      </c>
      <c r="B495" s="87"/>
      <c r="C495" s="513"/>
      <c r="D495" s="449"/>
      <c r="E495" s="596"/>
      <c r="F495" s="78"/>
    </row>
    <row r="496" spans="1:6" ht="13.5" customHeight="1">
      <c r="A496" s="86" t="s">
        <v>142</v>
      </c>
      <c r="B496" s="87"/>
      <c r="C496" s="513"/>
      <c r="D496" s="449"/>
      <c r="E496" s="596"/>
      <c r="F496" s="78"/>
    </row>
    <row r="497" spans="1:6" ht="13.5" customHeight="1">
      <c r="A497" s="86" t="s">
        <v>143</v>
      </c>
      <c r="B497" s="87"/>
      <c r="C497" s="513"/>
      <c r="D497" s="449"/>
      <c r="E497" s="596"/>
      <c r="F497" s="78"/>
    </row>
    <row r="498" spans="1:6" ht="13.5" customHeight="1">
      <c r="A498" s="86" t="s">
        <v>144</v>
      </c>
      <c r="B498" s="87"/>
      <c r="C498" s="513"/>
      <c r="D498" s="449"/>
      <c r="E498" s="596"/>
      <c r="F498" s="78"/>
    </row>
    <row r="499" spans="1:6" ht="13.5" customHeight="1">
      <c r="A499" s="86" t="s">
        <v>145</v>
      </c>
      <c r="B499" s="545">
        <v>900000</v>
      </c>
      <c r="C499" s="535">
        <v>900000</v>
      </c>
      <c r="D499" s="525">
        <v>450000</v>
      </c>
      <c r="E499" s="596">
        <f t="shared" si="20"/>
        <v>50</v>
      </c>
      <c r="F499" s="78"/>
    </row>
    <row r="500" spans="1:6" ht="13.5" customHeight="1">
      <c r="A500" s="86" t="s">
        <v>146</v>
      </c>
      <c r="B500" s="545">
        <v>44543000</v>
      </c>
      <c r="C500" s="535">
        <v>69372788</v>
      </c>
      <c r="D500" s="525">
        <v>21389496</v>
      </c>
      <c r="E500" s="596">
        <f t="shared" si="20"/>
        <v>30.832689036513855</v>
      </c>
      <c r="F500" s="78"/>
    </row>
    <row r="501" spans="1:6" ht="13.5" customHeight="1">
      <c r="A501" s="86" t="s">
        <v>147</v>
      </c>
      <c r="B501" s="545"/>
      <c r="C501" s="535"/>
      <c r="D501" s="525"/>
      <c r="E501" s="596"/>
      <c r="F501" s="78"/>
    </row>
    <row r="502" spans="1:6" ht="13.5" customHeight="1">
      <c r="A502" s="86" t="s">
        <v>287</v>
      </c>
      <c r="B502" s="545"/>
      <c r="C502" s="535"/>
      <c r="D502" s="525"/>
      <c r="E502" s="596"/>
      <c r="F502" s="78"/>
    </row>
    <row r="503" spans="1:6" ht="13.5" customHeight="1">
      <c r="A503" s="88" t="s">
        <v>148</v>
      </c>
      <c r="B503" s="545">
        <v>12270000</v>
      </c>
      <c r="C503" s="535">
        <v>12270000</v>
      </c>
      <c r="D503" s="525">
        <v>5875605</v>
      </c>
      <c r="E503" s="596">
        <f t="shared" si="20"/>
        <v>47.885941320293398</v>
      </c>
      <c r="F503" s="78"/>
    </row>
    <row r="504" spans="1:6" ht="13.5" customHeight="1">
      <c r="A504" s="86" t="s">
        <v>149</v>
      </c>
      <c r="B504" s="545">
        <v>5863000</v>
      </c>
      <c r="C504" s="535">
        <v>5863000</v>
      </c>
      <c r="D504" s="525">
        <v>0</v>
      </c>
      <c r="E504" s="596">
        <f t="shared" si="20"/>
        <v>0</v>
      </c>
      <c r="F504" s="78"/>
    </row>
    <row r="505" spans="1:6" ht="13.5" customHeight="1">
      <c r="A505" s="86" t="s">
        <v>150</v>
      </c>
      <c r="B505" s="545"/>
      <c r="C505" s="535"/>
      <c r="D505" s="525"/>
      <c r="E505" s="596"/>
      <c r="F505" s="78"/>
    </row>
    <row r="506" spans="1:6" ht="13.5" customHeight="1">
      <c r="A506" s="86" t="s">
        <v>151</v>
      </c>
      <c r="B506" s="545">
        <v>10000</v>
      </c>
      <c r="C506" s="535">
        <v>10000</v>
      </c>
      <c r="D506" s="525">
        <v>1479</v>
      </c>
      <c r="E506" s="596">
        <f t="shared" si="20"/>
        <v>14.790000000000001</v>
      </c>
      <c r="F506" s="78"/>
    </row>
    <row r="507" spans="1:6" ht="13.5" customHeight="1">
      <c r="A507" s="89" t="s">
        <v>152</v>
      </c>
      <c r="B507" s="546">
        <v>63586000</v>
      </c>
      <c r="C507" s="535">
        <f>SUM(C489:C506)</f>
        <v>88415788</v>
      </c>
      <c r="D507" s="536">
        <f>SUM(D489:D506)</f>
        <v>27716580</v>
      </c>
      <c r="E507" s="596">
        <f t="shared" si="20"/>
        <v>31.347998617622451</v>
      </c>
      <c r="F507" s="78"/>
    </row>
    <row r="508" spans="1:6" ht="13.5" customHeight="1">
      <c r="A508" s="82" t="s">
        <v>153</v>
      </c>
      <c r="B508" s="545"/>
      <c r="C508" s="535"/>
      <c r="D508" s="525"/>
      <c r="E508" s="596"/>
      <c r="F508" s="78"/>
    </row>
    <row r="509" spans="1:6" ht="13.5" customHeight="1">
      <c r="A509" s="82" t="s">
        <v>154</v>
      </c>
      <c r="B509" s="545"/>
      <c r="C509" s="535"/>
      <c r="D509" s="525"/>
      <c r="E509" s="596"/>
      <c r="F509" s="78"/>
    </row>
    <row r="510" spans="1:6" ht="13.5" customHeight="1">
      <c r="A510" s="94" t="s">
        <v>155</v>
      </c>
      <c r="B510" s="545"/>
      <c r="C510" s="535"/>
      <c r="D510" s="525"/>
      <c r="E510" s="596"/>
      <c r="F510" s="78"/>
    </row>
    <row r="511" spans="1:6" ht="13.5" customHeight="1">
      <c r="A511" s="86" t="s">
        <v>156</v>
      </c>
      <c r="B511" s="545"/>
      <c r="C511" s="535"/>
      <c r="D511" s="525"/>
      <c r="E511" s="596"/>
      <c r="F511" s="78"/>
    </row>
    <row r="512" spans="1:6" ht="13.5" customHeight="1">
      <c r="A512" s="86" t="s">
        <v>157</v>
      </c>
      <c r="B512" s="545"/>
      <c r="C512" s="535"/>
      <c r="D512" s="525"/>
      <c r="E512" s="596"/>
      <c r="F512" s="78"/>
    </row>
    <row r="513" spans="1:6" ht="13.5" customHeight="1">
      <c r="A513" s="86" t="s">
        <v>158</v>
      </c>
      <c r="B513" s="545"/>
      <c r="C513" s="535"/>
      <c r="D513" s="525"/>
      <c r="E513" s="596"/>
      <c r="F513" s="78"/>
    </row>
    <row r="514" spans="1:6" ht="13.5" customHeight="1">
      <c r="A514" s="82" t="s">
        <v>159</v>
      </c>
      <c r="B514" s="545"/>
      <c r="C514" s="535"/>
      <c r="D514" s="525"/>
      <c r="E514" s="596"/>
      <c r="F514" s="78"/>
    </row>
    <row r="515" spans="1:6" ht="13.5" customHeight="1">
      <c r="A515" s="82" t="s">
        <v>160</v>
      </c>
      <c r="B515" s="545"/>
      <c r="C515" s="535"/>
      <c r="D515" s="525"/>
      <c r="E515" s="596"/>
      <c r="F515" s="78"/>
    </row>
    <row r="516" spans="1:6" ht="13.5" customHeight="1">
      <c r="A516" s="82" t="s">
        <v>161</v>
      </c>
      <c r="B516" s="545"/>
      <c r="C516" s="535"/>
      <c r="D516" s="525"/>
      <c r="E516" s="596"/>
      <c r="F516" s="78"/>
    </row>
    <row r="517" spans="1:6" ht="13.5" customHeight="1">
      <c r="A517" s="86" t="s">
        <v>162</v>
      </c>
      <c r="B517" s="545"/>
      <c r="C517" s="535"/>
      <c r="D517" s="525"/>
      <c r="E517" s="596"/>
      <c r="F517" s="78"/>
    </row>
    <row r="518" spans="1:6" s="105" customFormat="1" ht="13.5" customHeight="1">
      <c r="A518" s="86" t="s">
        <v>163</v>
      </c>
      <c r="B518" s="547"/>
      <c r="C518" s="537"/>
      <c r="D518" s="548"/>
      <c r="E518" s="596"/>
      <c r="F518" s="120"/>
    </row>
    <row r="519" spans="1:6" s="105" customFormat="1" ht="13.5" customHeight="1">
      <c r="A519" s="86" t="s">
        <v>164</v>
      </c>
      <c r="B519" s="547"/>
      <c r="C519" s="537"/>
      <c r="D519" s="548"/>
      <c r="E519" s="596"/>
      <c r="F519" s="120"/>
    </row>
    <row r="520" spans="1:6" s="105" customFormat="1" ht="13.5" customHeight="1">
      <c r="A520" s="86" t="s">
        <v>165</v>
      </c>
      <c r="B520" s="547"/>
      <c r="C520" s="537"/>
      <c r="D520" s="548"/>
      <c r="E520" s="596"/>
      <c r="F520" s="120"/>
    </row>
    <row r="521" spans="1:6" s="105" customFormat="1" ht="13.5" customHeight="1">
      <c r="A521" s="86" t="s">
        <v>166</v>
      </c>
      <c r="B521" s="547"/>
      <c r="C521" s="537"/>
      <c r="D521" s="548"/>
      <c r="E521" s="596"/>
      <c r="F521" s="120"/>
    </row>
    <row r="522" spans="1:6" s="105" customFormat="1" ht="13.5" customHeight="1">
      <c r="A522" s="82" t="s">
        <v>167</v>
      </c>
      <c r="B522" s="547"/>
      <c r="C522" s="537"/>
      <c r="D522" s="548"/>
      <c r="E522" s="596"/>
      <c r="F522" s="120"/>
    </row>
    <row r="523" spans="1:6" s="105" customFormat="1" ht="13.5" customHeight="1">
      <c r="A523" s="95" t="s">
        <v>127</v>
      </c>
      <c r="B523" s="538">
        <f>SUM(B486,B487,B507)</f>
        <v>66346000</v>
      </c>
      <c r="C523" s="538">
        <f t="shared" ref="C523:D523" si="22">SUM(C486,C487,C507)</f>
        <v>91175788</v>
      </c>
      <c r="D523" s="538">
        <f t="shared" si="22"/>
        <v>29094558</v>
      </c>
      <c r="E523" s="596">
        <f t="shared" ref="E523:E565" si="23">SUM(D523/C523*100)</f>
        <v>31.910399282756952</v>
      </c>
      <c r="F523" s="120"/>
    </row>
    <row r="524" spans="1:6" s="105" customFormat="1" ht="10.8" customHeight="1">
      <c r="A524" s="95"/>
      <c r="B524" s="398"/>
      <c r="C524" s="398"/>
      <c r="E524" s="596"/>
      <c r="F524" s="120"/>
    </row>
    <row r="525" spans="1:6" s="105" customFormat="1" ht="13.5" customHeight="1">
      <c r="A525" s="121" t="s">
        <v>130</v>
      </c>
      <c r="B525" s="398"/>
      <c r="C525" s="398"/>
      <c r="E525" s="596"/>
      <c r="F525" s="120"/>
    </row>
    <row r="526" spans="1:6" s="105" customFormat="1" ht="13.5" customHeight="1">
      <c r="A526" s="80" t="s">
        <v>132</v>
      </c>
      <c r="B526" s="399">
        <f t="shared" ref="B526:D541" si="24">B486+B445+B405+B365</f>
        <v>2630496254</v>
      </c>
      <c r="C526" s="399">
        <f t="shared" si="24"/>
        <v>2769433716</v>
      </c>
      <c r="D526" s="399">
        <f t="shared" si="24"/>
        <v>1351475938</v>
      </c>
      <c r="E526" s="596">
        <f t="shared" si="23"/>
        <v>48.799721408461401</v>
      </c>
      <c r="F526" s="120"/>
    </row>
    <row r="527" spans="1:6" s="105" customFormat="1" ht="13.5" customHeight="1">
      <c r="A527" s="80" t="s">
        <v>133</v>
      </c>
      <c r="B527" s="399">
        <f t="shared" si="24"/>
        <v>321926152</v>
      </c>
      <c r="C527" s="399">
        <f t="shared" si="24"/>
        <v>341487142</v>
      </c>
      <c r="D527" s="399">
        <f t="shared" si="24"/>
        <v>162544893</v>
      </c>
      <c r="E527" s="596">
        <f t="shared" si="23"/>
        <v>47.599125415972473</v>
      </c>
      <c r="F527" s="120"/>
    </row>
    <row r="528" spans="1:6" s="105" customFormat="1" ht="13.5" customHeight="1">
      <c r="A528" s="80" t="s">
        <v>134</v>
      </c>
      <c r="B528" s="399">
        <f t="shared" si="24"/>
        <v>0</v>
      </c>
      <c r="C528" s="399">
        <f t="shared" si="24"/>
        <v>1198172</v>
      </c>
      <c r="D528" s="399">
        <f t="shared" si="24"/>
        <v>933925</v>
      </c>
      <c r="E528" s="596">
        <f t="shared" si="23"/>
        <v>77.945820800352536</v>
      </c>
      <c r="F528" s="120"/>
    </row>
    <row r="529" spans="1:6" s="105" customFormat="1" ht="13.5" customHeight="1">
      <c r="A529" s="121" t="s">
        <v>135</v>
      </c>
      <c r="B529" s="399">
        <f t="shared" si="24"/>
        <v>33162453</v>
      </c>
      <c r="C529" s="399">
        <f t="shared" si="24"/>
        <v>38601963</v>
      </c>
      <c r="D529" s="399">
        <f t="shared" si="24"/>
        <v>18311334</v>
      </c>
      <c r="E529" s="596">
        <f t="shared" si="23"/>
        <v>47.436276751003568</v>
      </c>
      <c r="F529" s="120"/>
    </row>
    <row r="530" spans="1:6" s="105" customFormat="1" ht="13.5" customHeight="1">
      <c r="A530" s="121" t="s">
        <v>136</v>
      </c>
      <c r="B530" s="399">
        <f t="shared" si="24"/>
        <v>348200400</v>
      </c>
      <c r="C530" s="399">
        <f t="shared" si="24"/>
        <v>368522492</v>
      </c>
      <c r="D530" s="399">
        <f t="shared" si="24"/>
        <v>173892731</v>
      </c>
      <c r="E530" s="596">
        <f t="shared" si="23"/>
        <v>47.186463452005526</v>
      </c>
      <c r="F530" s="120"/>
    </row>
    <row r="531" spans="1:6" s="105" customFormat="1" ht="13.5" customHeight="1">
      <c r="A531" s="121" t="s">
        <v>137</v>
      </c>
      <c r="B531" s="399">
        <f t="shared" si="24"/>
        <v>0</v>
      </c>
      <c r="C531" s="399">
        <f t="shared" si="24"/>
        <v>20000</v>
      </c>
      <c r="D531" s="399">
        <f t="shared" si="24"/>
        <v>0</v>
      </c>
      <c r="E531" s="596">
        <f t="shared" si="23"/>
        <v>0</v>
      </c>
      <c r="F531" s="120"/>
    </row>
    <row r="532" spans="1:6" s="105" customFormat="1" ht="13.5" customHeight="1">
      <c r="A532" s="121" t="s">
        <v>138</v>
      </c>
      <c r="B532" s="399">
        <f t="shared" si="24"/>
        <v>15793937</v>
      </c>
      <c r="C532" s="399">
        <f t="shared" si="24"/>
        <v>18919275</v>
      </c>
      <c r="D532" s="399">
        <f t="shared" si="24"/>
        <v>9546474</v>
      </c>
      <c r="E532" s="596">
        <f t="shared" si="23"/>
        <v>50.458984289831399</v>
      </c>
      <c r="F532" s="120"/>
    </row>
    <row r="533" spans="1:6" s="105" customFormat="1" ht="13.5" customHeight="1">
      <c r="A533" s="121" t="s">
        <v>139</v>
      </c>
      <c r="B533" s="399">
        <f t="shared" si="24"/>
        <v>8238608</v>
      </c>
      <c r="C533" s="399">
        <f t="shared" si="24"/>
        <v>9388343</v>
      </c>
      <c r="D533" s="399">
        <f t="shared" si="24"/>
        <v>4235602</v>
      </c>
      <c r="E533" s="596">
        <f t="shared" si="23"/>
        <v>45.115543818541781</v>
      </c>
      <c r="F533" s="120"/>
    </row>
    <row r="534" spans="1:6" s="105" customFormat="1" ht="13.5" customHeight="1">
      <c r="A534" s="121" t="s">
        <v>140</v>
      </c>
      <c r="B534" s="399">
        <f t="shared" si="24"/>
        <v>333510752</v>
      </c>
      <c r="C534" s="399">
        <f t="shared" si="24"/>
        <v>302394800</v>
      </c>
      <c r="D534" s="399">
        <f t="shared" si="24"/>
        <v>165658888</v>
      </c>
      <c r="E534" s="596">
        <f t="shared" si="23"/>
        <v>54.782320330905165</v>
      </c>
      <c r="F534" s="120"/>
    </row>
    <row r="535" spans="1:6" s="105" customFormat="1" ht="13.5" customHeight="1">
      <c r="A535" s="121" t="s">
        <v>141</v>
      </c>
      <c r="B535" s="399">
        <f t="shared" si="24"/>
        <v>41356000</v>
      </c>
      <c r="C535" s="399">
        <f t="shared" si="24"/>
        <v>42260479</v>
      </c>
      <c r="D535" s="399">
        <f t="shared" si="24"/>
        <v>21282109</v>
      </c>
      <c r="E535" s="596">
        <f t="shared" si="23"/>
        <v>50.359365306768055</v>
      </c>
      <c r="F535" s="120"/>
    </row>
    <row r="536" spans="1:6" s="105" customFormat="1" ht="13.5" customHeight="1">
      <c r="A536" s="121" t="s">
        <v>142</v>
      </c>
      <c r="B536" s="399">
        <f t="shared" si="24"/>
        <v>8800932</v>
      </c>
      <c r="C536" s="399">
        <f t="shared" si="24"/>
        <v>13618900</v>
      </c>
      <c r="D536" s="399">
        <f t="shared" si="24"/>
        <v>7413163</v>
      </c>
      <c r="E536" s="596">
        <f t="shared" si="23"/>
        <v>54.432905741286007</v>
      </c>
      <c r="F536" s="120"/>
    </row>
    <row r="537" spans="1:6" s="105" customFormat="1" ht="13.5" customHeight="1">
      <c r="A537" s="121" t="s">
        <v>143</v>
      </c>
      <c r="B537" s="399">
        <f t="shared" si="24"/>
        <v>33528000</v>
      </c>
      <c r="C537" s="399">
        <f t="shared" si="24"/>
        <v>37897996</v>
      </c>
      <c r="D537" s="399">
        <f t="shared" si="24"/>
        <v>23750082</v>
      </c>
      <c r="E537" s="596">
        <f t="shared" si="23"/>
        <v>62.668437666202713</v>
      </c>
      <c r="F537" s="120"/>
    </row>
    <row r="538" spans="1:6" s="105" customFormat="1" ht="13.5" customHeight="1">
      <c r="A538" s="121" t="s">
        <v>144</v>
      </c>
      <c r="B538" s="399">
        <f t="shared" si="24"/>
        <v>4888210</v>
      </c>
      <c r="C538" s="399">
        <f t="shared" si="24"/>
        <v>20479049</v>
      </c>
      <c r="D538" s="399">
        <f t="shared" si="24"/>
        <v>14020327</v>
      </c>
      <c r="E538" s="596">
        <f t="shared" si="23"/>
        <v>68.461806991135191</v>
      </c>
      <c r="F538" s="120"/>
    </row>
    <row r="539" spans="1:6" s="105" customFormat="1" ht="13.5" customHeight="1">
      <c r="A539" s="121" t="s">
        <v>145</v>
      </c>
      <c r="B539" s="399">
        <f t="shared" si="24"/>
        <v>97451505</v>
      </c>
      <c r="C539" s="399">
        <f t="shared" si="24"/>
        <v>141010488</v>
      </c>
      <c r="D539" s="399">
        <f t="shared" si="24"/>
        <v>73437786</v>
      </c>
      <c r="E539" s="596">
        <f t="shared" si="23"/>
        <v>52.07966232979777</v>
      </c>
      <c r="F539" s="120"/>
    </row>
    <row r="540" spans="1:6" s="105" customFormat="1" ht="13.5" customHeight="1">
      <c r="A540" s="121" t="s">
        <v>146</v>
      </c>
      <c r="B540" s="399">
        <f t="shared" si="24"/>
        <v>132759963</v>
      </c>
      <c r="C540" s="399">
        <f t="shared" si="24"/>
        <v>264277658</v>
      </c>
      <c r="D540" s="399">
        <f t="shared" si="24"/>
        <v>134577187</v>
      </c>
      <c r="E540" s="596">
        <f t="shared" si="23"/>
        <v>50.922650071312503</v>
      </c>
      <c r="F540" s="120"/>
    </row>
    <row r="541" spans="1:6" s="105" customFormat="1" ht="13.5" customHeight="1">
      <c r="A541" s="121" t="s">
        <v>147</v>
      </c>
      <c r="B541" s="399">
        <f t="shared" si="24"/>
        <v>755000</v>
      </c>
      <c r="C541" s="399">
        <f t="shared" si="24"/>
        <v>811763</v>
      </c>
      <c r="D541" s="399">
        <f t="shared" si="24"/>
        <v>172038</v>
      </c>
      <c r="E541" s="596">
        <f t="shared" si="23"/>
        <v>21.193131492812558</v>
      </c>
      <c r="F541" s="120"/>
    </row>
    <row r="542" spans="1:6" s="105" customFormat="1" ht="13.5" customHeight="1">
      <c r="A542" s="121" t="s">
        <v>287</v>
      </c>
      <c r="B542" s="399">
        <f t="shared" ref="B542:D557" si="25">B502+B461+B421+B381</f>
        <v>550000</v>
      </c>
      <c r="C542" s="399">
        <f t="shared" si="25"/>
        <v>2912000</v>
      </c>
      <c r="D542" s="399">
        <f t="shared" si="25"/>
        <v>1450000</v>
      </c>
      <c r="E542" s="596">
        <f t="shared" si="23"/>
        <v>49.793956043956044</v>
      </c>
      <c r="F542" s="120"/>
    </row>
    <row r="543" spans="1:6" s="105" customFormat="1" ht="13.5" customHeight="1">
      <c r="A543" s="135" t="s">
        <v>148</v>
      </c>
      <c r="B543" s="399">
        <f t="shared" si="25"/>
        <v>259398257</v>
      </c>
      <c r="C543" s="399">
        <f t="shared" si="25"/>
        <v>273874456</v>
      </c>
      <c r="D543" s="399">
        <f t="shared" si="25"/>
        <v>133481839</v>
      </c>
      <c r="E543" s="596">
        <f t="shared" si="23"/>
        <v>48.738331040263205</v>
      </c>
      <c r="F543" s="120"/>
    </row>
    <row r="544" spans="1:6" s="105" customFormat="1" ht="13.5" customHeight="1">
      <c r="A544" s="121" t="s">
        <v>149</v>
      </c>
      <c r="B544" s="399">
        <f t="shared" si="25"/>
        <v>134096890</v>
      </c>
      <c r="C544" s="399">
        <f t="shared" si="25"/>
        <v>104740911</v>
      </c>
      <c r="D544" s="399">
        <f t="shared" si="25"/>
        <v>48780000</v>
      </c>
      <c r="E544" s="596">
        <f t="shared" si="23"/>
        <v>46.572060080707146</v>
      </c>
      <c r="F544" s="120"/>
    </row>
    <row r="545" spans="1:6" s="105" customFormat="1" ht="13.5" customHeight="1">
      <c r="A545" s="121" t="s">
        <v>173</v>
      </c>
      <c r="B545" s="399">
        <f t="shared" si="25"/>
        <v>58600000</v>
      </c>
      <c r="C545" s="399">
        <f t="shared" si="25"/>
        <v>26700007</v>
      </c>
      <c r="D545" s="399">
        <f t="shared" si="25"/>
        <v>6084122</v>
      </c>
      <c r="E545" s="596">
        <f t="shared" si="23"/>
        <v>22.786967808660126</v>
      </c>
      <c r="F545" s="120"/>
    </row>
    <row r="546" spans="1:6" s="105" customFormat="1" ht="13.5" customHeight="1">
      <c r="A546" s="121" t="s">
        <v>151</v>
      </c>
      <c r="B546" s="399">
        <f t="shared" si="25"/>
        <v>30657389</v>
      </c>
      <c r="C546" s="399">
        <f t="shared" si="25"/>
        <v>44310988</v>
      </c>
      <c r="D546" s="399">
        <f t="shared" si="25"/>
        <v>27285756</v>
      </c>
      <c r="E546" s="596">
        <f t="shared" si="23"/>
        <v>61.57785513606693</v>
      </c>
      <c r="F546" s="120"/>
    </row>
    <row r="547" spans="1:6" s="105" customFormat="1" ht="13.5" customHeight="1">
      <c r="A547" s="136" t="s">
        <v>152</v>
      </c>
      <c r="B547" s="399">
        <f t="shared" si="25"/>
        <v>1541748296</v>
      </c>
      <c r="C547" s="399">
        <f t="shared" si="25"/>
        <v>1710741568</v>
      </c>
      <c r="D547" s="399">
        <f t="shared" si="25"/>
        <v>863379438</v>
      </c>
      <c r="E547" s="596">
        <f t="shared" si="23"/>
        <v>50.468139323308947</v>
      </c>
      <c r="F547" s="120"/>
    </row>
    <row r="548" spans="1:6" s="105" customFormat="1" ht="13.5" customHeight="1">
      <c r="A548" s="80" t="s">
        <v>153</v>
      </c>
      <c r="B548" s="399">
        <f t="shared" si="25"/>
        <v>49900000</v>
      </c>
      <c r="C548" s="399">
        <f t="shared" si="25"/>
        <v>49900000</v>
      </c>
      <c r="D548" s="399">
        <f t="shared" si="25"/>
        <v>23481099</v>
      </c>
      <c r="E548" s="596">
        <f t="shared" si="23"/>
        <v>47.056310621242488</v>
      </c>
      <c r="F548" s="120"/>
    </row>
    <row r="549" spans="1:6" s="105" customFormat="1" ht="13.5" customHeight="1">
      <c r="A549" s="80" t="s">
        <v>154</v>
      </c>
      <c r="B549" s="399">
        <f t="shared" si="25"/>
        <v>222831270</v>
      </c>
      <c r="C549" s="399">
        <f t="shared" si="25"/>
        <v>728539863</v>
      </c>
      <c r="D549" s="399">
        <f>D509+D468+D428+D388</f>
        <v>383264638</v>
      </c>
      <c r="E549" s="596">
        <f t="shared" si="23"/>
        <v>52.607229537417908</v>
      </c>
      <c r="F549" s="120"/>
    </row>
    <row r="550" spans="1:6" s="105" customFormat="1" ht="13.5" customHeight="1">
      <c r="A550" s="137" t="s">
        <v>155</v>
      </c>
      <c r="B550" s="399">
        <f t="shared" si="25"/>
        <v>12084000</v>
      </c>
      <c r="C550" s="399">
        <f t="shared" si="25"/>
        <v>77508561</v>
      </c>
      <c r="D550" s="399">
        <f t="shared" si="25"/>
        <v>71466561</v>
      </c>
      <c r="E550" s="596">
        <f t="shared" si="23"/>
        <v>92.204732068242109</v>
      </c>
      <c r="F550" s="120"/>
    </row>
    <row r="551" spans="1:6" s="105" customFormat="1" ht="13.5" customHeight="1">
      <c r="A551" s="121" t="s">
        <v>156</v>
      </c>
      <c r="B551" s="399">
        <f t="shared" si="25"/>
        <v>0</v>
      </c>
      <c r="C551" s="399">
        <f t="shared" si="25"/>
        <v>0</v>
      </c>
      <c r="D551" s="399">
        <f t="shared" si="25"/>
        <v>0</v>
      </c>
      <c r="E551" s="596"/>
      <c r="F551" s="120"/>
    </row>
    <row r="552" spans="1:6" s="105" customFormat="1" ht="13.5" customHeight="1">
      <c r="A552" s="121" t="s">
        <v>157</v>
      </c>
      <c r="B552" s="399">
        <f t="shared" si="25"/>
        <v>210747270</v>
      </c>
      <c r="C552" s="399">
        <f t="shared" si="25"/>
        <v>720627863</v>
      </c>
      <c r="D552" s="399">
        <f t="shared" si="25"/>
        <v>381394638</v>
      </c>
      <c r="E552" s="596">
        <f t="shared" si="23"/>
        <v>52.925324925994431</v>
      </c>
      <c r="F552" s="120"/>
    </row>
    <row r="553" spans="1:6" s="105" customFormat="1" ht="13.5" customHeight="1">
      <c r="A553" s="121" t="s">
        <v>158</v>
      </c>
      <c r="B553" s="399">
        <f t="shared" si="25"/>
        <v>0</v>
      </c>
      <c r="C553" s="399">
        <f t="shared" si="25"/>
        <v>0</v>
      </c>
      <c r="D553" s="399">
        <f t="shared" si="25"/>
        <v>0</v>
      </c>
      <c r="E553" s="596"/>
      <c r="F553" s="120"/>
    </row>
    <row r="554" spans="1:6" s="105" customFormat="1" ht="13.5" customHeight="1">
      <c r="A554" s="80" t="s">
        <v>159</v>
      </c>
      <c r="B554" s="399">
        <f t="shared" si="25"/>
        <v>466294000</v>
      </c>
      <c r="C554" s="399">
        <f t="shared" si="25"/>
        <v>496820955</v>
      </c>
      <c r="D554" s="399">
        <f t="shared" si="25"/>
        <v>202715783</v>
      </c>
      <c r="E554" s="596">
        <f t="shared" si="23"/>
        <v>40.802583095554013</v>
      </c>
      <c r="F554" s="120"/>
    </row>
    <row r="555" spans="1:6" s="105" customFormat="1" ht="13.5" customHeight="1">
      <c r="A555" s="80" t="s">
        <v>160</v>
      </c>
      <c r="B555" s="399">
        <f t="shared" si="25"/>
        <v>2100000</v>
      </c>
      <c r="C555" s="399">
        <f t="shared" si="25"/>
        <v>230675326</v>
      </c>
      <c r="D555" s="399">
        <f t="shared" si="25"/>
        <v>196080052</v>
      </c>
      <c r="E555" s="596">
        <f t="shared" si="23"/>
        <v>85.002611852816884</v>
      </c>
      <c r="F555" s="120"/>
    </row>
    <row r="556" spans="1:6" s="105" customFormat="1" ht="13.5" customHeight="1">
      <c r="A556" s="80" t="s">
        <v>161</v>
      </c>
      <c r="B556" s="399">
        <f t="shared" si="25"/>
        <v>10000000</v>
      </c>
      <c r="C556" s="399">
        <f t="shared" si="25"/>
        <v>26610002</v>
      </c>
      <c r="D556" s="399">
        <f t="shared" si="25"/>
        <v>5300000</v>
      </c>
      <c r="E556" s="596">
        <f t="shared" si="23"/>
        <v>19.917322817187312</v>
      </c>
      <c r="F556" s="120"/>
    </row>
    <row r="557" spans="1:6" s="105" customFormat="1" ht="13.5" customHeight="1">
      <c r="A557" s="121" t="s">
        <v>162</v>
      </c>
      <c r="B557" s="399">
        <f t="shared" si="25"/>
        <v>0</v>
      </c>
      <c r="C557" s="399">
        <f t="shared" si="25"/>
        <v>0</v>
      </c>
      <c r="D557" s="399">
        <f t="shared" si="25"/>
        <v>0</v>
      </c>
      <c r="E557" s="596"/>
      <c r="F557" s="120"/>
    </row>
    <row r="558" spans="1:6" s="105" customFormat="1" ht="13.5" customHeight="1">
      <c r="A558" s="121" t="s">
        <v>163</v>
      </c>
      <c r="B558" s="399">
        <f t="shared" ref="B558:D562" si="26">B518+B477+B437+B397</f>
        <v>0</v>
      </c>
      <c r="C558" s="399">
        <f t="shared" si="26"/>
        <v>0</v>
      </c>
      <c r="D558" s="399">
        <f t="shared" si="26"/>
        <v>0</v>
      </c>
      <c r="E558" s="596"/>
      <c r="F558" s="120"/>
    </row>
    <row r="559" spans="1:6" s="105" customFormat="1" ht="13.5" customHeight="1">
      <c r="A559" s="121" t="s">
        <v>164</v>
      </c>
      <c r="B559" s="399">
        <f t="shared" si="26"/>
        <v>5000000</v>
      </c>
      <c r="C559" s="399">
        <f t="shared" si="26"/>
        <v>5000000</v>
      </c>
      <c r="D559" s="399">
        <f t="shared" si="26"/>
        <v>1900000</v>
      </c>
      <c r="E559" s="596">
        <f t="shared" si="23"/>
        <v>38</v>
      </c>
      <c r="F559" s="120"/>
    </row>
    <row r="560" spans="1:6" ht="13.5" customHeight="1">
      <c r="A560" s="121" t="s">
        <v>165</v>
      </c>
      <c r="B560" s="399">
        <f t="shared" si="26"/>
        <v>0</v>
      </c>
      <c r="C560" s="399">
        <f t="shared" si="26"/>
        <v>1500000</v>
      </c>
      <c r="D560" s="399">
        <f t="shared" si="26"/>
        <v>1500000</v>
      </c>
      <c r="E560" s="596">
        <f t="shared" si="23"/>
        <v>100</v>
      </c>
      <c r="F560" s="78"/>
    </row>
    <row r="561" spans="1:6" ht="13.5" customHeight="1">
      <c r="A561" s="121" t="s">
        <v>166</v>
      </c>
      <c r="B561" s="399">
        <f t="shared" si="26"/>
        <v>5000000</v>
      </c>
      <c r="C561" s="399">
        <f t="shared" si="26"/>
        <v>5000000</v>
      </c>
      <c r="D561" s="606">
        <f t="shared" si="26"/>
        <v>1900000</v>
      </c>
      <c r="E561" s="596">
        <f t="shared" si="23"/>
        <v>38</v>
      </c>
      <c r="F561" s="78"/>
    </row>
    <row r="562" spans="1:6" ht="13.5" customHeight="1">
      <c r="A562" s="80" t="s">
        <v>167</v>
      </c>
      <c r="B562" s="399">
        <f>B522+B482+B441+B401</f>
        <v>868710699</v>
      </c>
      <c r="C562" s="603">
        <f t="shared" si="26"/>
        <v>426956669</v>
      </c>
      <c r="D562" s="610">
        <f t="shared" si="26"/>
        <v>1005778669</v>
      </c>
      <c r="E562" s="596">
        <f t="shared" si="23"/>
        <v>235.56926077667146</v>
      </c>
      <c r="F562" s="78"/>
    </row>
    <row r="563" spans="1:6" ht="13.2" customHeight="1">
      <c r="A563" s="95" t="s">
        <v>127</v>
      </c>
      <c r="B563" s="399">
        <f>B523+B483+B442+B402</f>
        <v>6114006671</v>
      </c>
      <c r="C563" s="603">
        <f>C523+C483+C442+C402</f>
        <v>9632709250</v>
      </c>
      <c r="D563" s="607">
        <f>D523+D483+D442+D402</f>
        <v>5548310265</v>
      </c>
      <c r="E563" s="596">
        <f t="shared" si="23"/>
        <v>57.598647701320374</v>
      </c>
      <c r="F563" s="78"/>
    </row>
    <row r="564" spans="1:6" ht="13.5" customHeight="1">
      <c r="A564" s="86" t="s">
        <v>530</v>
      </c>
      <c r="B564" s="597" t="s">
        <v>531</v>
      </c>
      <c r="C564" s="611">
        <v>-2781947448</v>
      </c>
      <c r="D564" s="612">
        <v>-1284693194</v>
      </c>
      <c r="E564" s="596">
        <f t="shared" si="23"/>
        <v>46.17963559748739</v>
      </c>
      <c r="F564" s="78"/>
    </row>
    <row r="565" spans="1:6" ht="15" customHeight="1" thickBot="1">
      <c r="A565" s="124" t="s">
        <v>4</v>
      </c>
      <c r="B565" s="601">
        <f>SUM(B563:B564)</f>
        <v>6114006671</v>
      </c>
      <c r="C565" s="604">
        <f>SUM(C563:C564)</f>
        <v>6850761802</v>
      </c>
      <c r="D565" s="608">
        <f>SUM(D563:D564)</f>
        <v>4263617071</v>
      </c>
      <c r="E565" s="602">
        <f t="shared" si="23"/>
        <v>62.23566362729597</v>
      </c>
    </row>
    <row r="566" spans="1:6" ht="13.5" customHeight="1">
      <c r="A566" s="598"/>
      <c r="B566" s="599"/>
      <c r="C566" s="605"/>
      <c r="D566" s="609"/>
      <c r="E566" s="600"/>
    </row>
    <row r="577" ht="18.600000000000001" customHeight="1"/>
  </sheetData>
  <pageMargins left="0.94488188976377963" right="0.74803149606299213" top="1.0236220472440944" bottom="0.98425196850393704" header="0.51181102362204722" footer="0.51181102362204722"/>
  <pageSetup paperSize="9" scale="80" orientation="portrait" r:id="rId1"/>
  <headerFooter alignWithMargins="0">
    <oddHeader xml:space="preserve">&amp;C&amp;"Arial CE,Félkövér"&amp;12 8. KIADÁSOK alakulása kiemelt előirányzatonként  &amp;R&amp;9
A Pü/22-1/2024. sz. előterj. 8. sz. melléklete
Adatok Ft-ban
</oddHeader>
    <oddFooter>&amp;C&amp;7&amp;Z&amp;F</oddFooter>
  </headerFooter>
  <colBreaks count="1" manualBreakCount="1">
    <brk id="5" max="645" man="1"/>
  </colBreaks>
</worksheet>
</file>

<file path=xl/worksheets/sheet9.xml><?xml version="1.0" encoding="utf-8"?>
<worksheet xmlns="http://schemas.openxmlformats.org/spreadsheetml/2006/main" xmlns:r="http://schemas.openxmlformats.org/officeDocument/2006/relationships">
  <dimension ref="A1:D181"/>
  <sheetViews>
    <sheetView workbookViewId="0">
      <selection activeCell="B58" sqref="B58"/>
    </sheetView>
  </sheetViews>
  <sheetFormatPr defaultRowHeight="13.2"/>
  <cols>
    <col min="1" max="1" width="4.44140625" style="154" customWidth="1"/>
    <col min="2" max="2" width="66.6640625" style="154" customWidth="1"/>
    <col min="3" max="3" width="17.109375" style="154" customWidth="1"/>
    <col min="4" max="4" width="18" style="154" hidden="1" customWidth="1"/>
    <col min="5" max="16384" width="8.88671875" style="154"/>
  </cols>
  <sheetData>
    <row r="1" spans="1:4" ht="78" customHeight="1">
      <c r="A1" s="682" t="s">
        <v>480</v>
      </c>
      <c r="B1" s="683"/>
      <c r="C1" s="683"/>
      <c r="D1" s="683"/>
    </row>
    <row r="2" spans="1:4" ht="14.4" customHeight="1">
      <c r="A2" s="194"/>
      <c r="B2" s="661" t="s">
        <v>27</v>
      </c>
      <c r="C2" s="662" t="s">
        <v>175</v>
      </c>
    </row>
    <row r="3" spans="1:4" ht="15" customHeight="1">
      <c r="A3" s="194"/>
      <c r="B3" s="463" t="s">
        <v>7</v>
      </c>
      <c r="C3" s="464"/>
    </row>
    <row r="4" spans="1:4" ht="13.8">
      <c r="A4" s="194"/>
      <c r="B4" s="574" t="s">
        <v>324</v>
      </c>
      <c r="C4" s="466"/>
    </row>
    <row r="5" spans="1:4" ht="13.8">
      <c r="A5" s="194"/>
      <c r="B5" s="464" t="s">
        <v>325</v>
      </c>
      <c r="C5" s="466">
        <v>242000</v>
      </c>
    </row>
    <row r="6" spans="1:4" ht="13.8" customHeight="1">
      <c r="A6" s="194"/>
      <c r="B6" s="464" t="s">
        <v>326</v>
      </c>
      <c r="C6" s="466">
        <v>37973</v>
      </c>
    </row>
    <row r="7" spans="1:4" ht="13.8" customHeight="1">
      <c r="A7" s="194"/>
      <c r="B7" s="464" t="s">
        <v>327</v>
      </c>
      <c r="C7" s="466">
        <v>76200</v>
      </c>
    </row>
    <row r="8" spans="1:4" ht="13.8" customHeight="1">
      <c r="A8" s="194"/>
      <c r="B8" s="464" t="s">
        <v>328</v>
      </c>
      <c r="C8" s="466">
        <v>471678</v>
      </c>
    </row>
    <row r="9" spans="1:4" ht="14.4" customHeight="1">
      <c r="A9" s="415"/>
      <c r="B9" s="464" t="s">
        <v>329</v>
      </c>
      <c r="C9" s="466">
        <v>26800</v>
      </c>
    </row>
    <row r="10" spans="1:4" ht="15" customHeight="1">
      <c r="A10" s="415"/>
      <c r="B10" s="464" t="s">
        <v>428</v>
      </c>
      <c r="C10" s="466">
        <v>164650</v>
      </c>
    </row>
    <row r="11" spans="1:4" ht="16.5" customHeight="1" thickBot="1">
      <c r="A11" s="415"/>
      <c r="B11" s="277" t="s">
        <v>330</v>
      </c>
      <c r="C11" s="276">
        <v>68567</v>
      </c>
    </row>
    <row r="12" spans="1:4" ht="17.25" customHeight="1">
      <c r="A12" s="415"/>
      <c r="B12" s="467" t="s">
        <v>4</v>
      </c>
      <c r="C12" s="468">
        <f>SUM(C5:C11)</f>
        <v>1087868</v>
      </c>
    </row>
    <row r="13" spans="1:4" ht="10.8" customHeight="1">
      <c r="A13" s="415"/>
      <c r="B13" s="467"/>
      <c r="C13" s="468"/>
    </row>
    <row r="14" spans="1:4" ht="14.4" customHeight="1">
      <c r="A14" s="415"/>
      <c r="B14" s="519" t="s">
        <v>101</v>
      </c>
      <c r="C14" s="468"/>
    </row>
    <row r="15" spans="1:4" ht="12.6" customHeight="1">
      <c r="A15" s="415"/>
      <c r="B15" s="464" t="s">
        <v>364</v>
      </c>
      <c r="C15" s="466">
        <v>85000</v>
      </c>
    </row>
    <row r="16" spans="1:4" ht="13.8" customHeight="1">
      <c r="A16" s="415"/>
      <c r="B16" s="464" t="s">
        <v>365</v>
      </c>
      <c r="C16" s="466">
        <v>240500</v>
      </c>
    </row>
    <row r="17" spans="1:3" ht="14.4" customHeight="1">
      <c r="A17" s="415"/>
      <c r="B17" s="1" t="s">
        <v>366</v>
      </c>
      <c r="C17" s="2">
        <f>2315146+625089+576421+155634</f>
        <v>3672290</v>
      </c>
    </row>
    <row r="18" spans="1:3" ht="14.4" customHeight="1">
      <c r="A18" s="415"/>
      <c r="B18" s="1" t="s">
        <v>367</v>
      </c>
      <c r="C18" s="2">
        <f>49328+13319</f>
        <v>62647</v>
      </c>
    </row>
    <row r="19" spans="1:3" ht="14.4" customHeight="1">
      <c r="A19" s="415"/>
      <c r="B19" s="464" t="s">
        <v>429</v>
      </c>
      <c r="C19" s="466">
        <v>23749000</v>
      </c>
    </row>
    <row r="20" spans="1:3" ht="14.4" customHeight="1">
      <c r="A20" s="415"/>
      <c r="B20" s="464" t="s">
        <v>368</v>
      </c>
      <c r="C20" s="466">
        <v>450980</v>
      </c>
    </row>
    <row r="21" spans="1:3" ht="13.8" customHeight="1" thickBot="1">
      <c r="A21" s="415"/>
      <c r="B21" s="491" t="s">
        <v>369</v>
      </c>
      <c r="C21" s="475">
        <v>418650</v>
      </c>
    </row>
    <row r="22" spans="1:3" ht="15.6" customHeight="1">
      <c r="A22" s="415"/>
      <c r="B22" s="492" t="s">
        <v>4</v>
      </c>
      <c r="C22" s="493">
        <f>SUM(C15:C21)</f>
        <v>28679067</v>
      </c>
    </row>
    <row r="23" spans="1:3" ht="10.8" customHeight="1">
      <c r="A23" s="415"/>
      <c r="B23" s="171"/>
      <c r="C23" s="172"/>
    </row>
    <row r="24" spans="1:3" ht="16.8" customHeight="1">
      <c r="A24" s="194"/>
      <c r="B24" s="520" t="s">
        <v>331</v>
      </c>
      <c r="C24" s="464"/>
    </row>
    <row r="25" spans="1:3" ht="12.6" customHeight="1">
      <c r="A25" s="415"/>
      <c r="B25" s="574" t="s">
        <v>324</v>
      </c>
      <c r="C25" s="466"/>
    </row>
    <row r="26" spans="1:3" ht="13.8">
      <c r="A26" s="415"/>
      <c r="B26" s="464" t="s">
        <v>430</v>
      </c>
      <c r="C26" s="466">
        <v>167980</v>
      </c>
    </row>
    <row r="27" spans="1:3" ht="13.8">
      <c r="A27" s="415"/>
      <c r="B27" s="464" t="s">
        <v>431</v>
      </c>
      <c r="C27" s="466">
        <v>3128797</v>
      </c>
    </row>
    <row r="28" spans="1:3" ht="13.8">
      <c r="A28" s="415"/>
      <c r="B28" s="464" t="s">
        <v>432</v>
      </c>
      <c r="C28" s="466">
        <v>173940</v>
      </c>
    </row>
    <row r="29" spans="1:3" ht="14.25" customHeight="1">
      <c r="A29" s="194"/>
      <c r="B29" s="464" t="s">
        <v>433</v>
      </c>
      <c r="C29" s="466">
        <v>181270</v>
      </c>
    </row>
    <row r="30" spans="1:3" ht="13.8" customHeight="1">
      <c r="A30" s="194"/>
      <c r="B30" s="464" t="s">
        <v>434</v>
      </c>
      <c r="C30" s="466">
        <v>21000</v>
      </c>
    </row>
    <row r="31" spans="1:3" ht="13.8">
      <c r="A31" s="415"/>
      <c r="B31" s="464" t="s">
        <v>435</v>
      </c>
      <c r="C31" s="466">
        <v>12990</v>
      </c>
    </row>
    <row r="32" spans="1:3" ht="13.8">
      <c r="A32" s="415"/>
      <c r="B32" s="464" t="s">
        <v>436</v>
      </c>
      <c r="C32" s="466">
        <v>25200</v>
      </c>
    </row>
    <row r="33" spans="1:3" ht="13.8">
      <c r="A33" s="415"/>
      <c r="B33" s="464" t="s">
        <v>407</v>
      </c>
      <c r="C33" s="466">
        <v>30199</v>
      </c>
    </row>
    <row r="34" spans="1:3" ht="13.8">
      <c r="A34" s="415"/>
      <c r="B34" s="464" t="s">
        <v>437</v>
      </c>
      <c r="C34" s="466">
        <v>-96780</v>
      </c>
    </row>
    <row r="35" spans="1:3" ht="13.8">
      <c r="A35" s="415"/>
      <c r="B35" s="464" t="s">
        <v>438</v>
      </c>
      <c r="C35" s="466">
        <v>806000</v>
      </c>
    </row>
    <row r="36" spans="1:3" ht="13.8">
      <c r="A36" s="415"/>
      <c r="B36" s="464" t="s">
        <v>439</v>
      </c>
      <c r="C36" s="466">
        <v>604290</v>
      </c>
    </row>
    <row r="37" spans="1:3" ht="13.8">
      <c r="A37" s="415"/>
      <c r="B37" s="464" t="s">
        <v>440</v>
      </c>
      <c r="C37" s="466">
        <v>189990</v>
      </c>
    </row>
    <row r="38" spans="1:3" ht="13.8">
      <c r="A38" s="194"/>
      <c r="B38" s="464" t="s">
        <v>441</v>
      </c>
      <c r="C38" s="466">
        <v>52000</v>
      </c>
    </row>
    <row r="39" spans="1:3" ht="15" customHeight="1" thickBot="1">
      <c r="A39" s="194"/>
      <c r="B39" s="469" t="s">
        <v>442</v>
      </c>
      <c r="C39" s="470">
        <v>145000</v>
      </c>
    </row>
    <row r="40" spans="1:3" ht="15" customHeight="1">
      <c r="A40" s="194"/>
      <c r="B40" s="564" t="s">
        <v>4</v>
      </c>
      <c r="C40" s="566">
        <f>SUM(C26:C39)</f>
        <v>5441876</v>
      </c>
    </row>
    <row r="41" spans="1:3" ht="7.2" customHeight="1">
      <c r="A41" s="415"/>
      <c r="B41" s="473"/>
      <c r="C41" s="474"/>
    </row>
    <row r="42" spans="1:3" ht="13.8">
      <c r="A42" s="415"/>
      <c r="B42" s="575" t="s">
        <v>332</v>
      </c>
      <c r="C42" s="466"/>
    </row>
    <row r="43" spans="1:3" ht="13.8">
      <c r="A43" s="415"/>
      <c r="B43" s="464" t="s">
        <v>337</v>
      </c>
      <c r="C43" s="475">
        <v>1760830</v>
      </c>
    </row>
    <row r="44" spans="1:3" ht="13.8">
      <c r="A44" s="415"/>
      <c r="B44" s="464" t="s">
        <v>333</v>
      </c>
      <c r="C44" s="2">
        <v>12698499</v>
      </c>
    </row>
    <row r="45" spans="1:3" ht="14.4" thickBot="1">
      <c r="A45" s="415"/>
      <c r="B45" s="469" t="s">
        <v>338</v>
      </c>
      <c r="C45" s="276">
        <v>11170933</v>
      </c>
    </row>
    <row r="46" spans="1:3" ht="16.2" customHeight="1">
      <c r="A46" s="415"/>
      <c r="B46" s="564" t="s">
        <v>4</v>
      </c>
      <c r="C46" s="565">
        <f>SUM(C43:C45)</f>
        <v>25630262</v>
      </c>
    </row>
    <row r="47" spans="1:3" ht="13.8" customHeight="1">
      <c r="A47" s="415"/>
      <c r="B47" s="471" t="s">
        <v>481</v>
      </c>
      <c r="C47" s="468">
        <f>SUM(C40,C46)</f>
        <v>31072138</v>
      </c>
    </row>
    <row r="48" spans="1:3" ht="12" customHeight="1">
      <c r="A48" s="415"/>
      <c r="B48" s="464"/>
      <c r="C48" s="2"/>
    </row>
    <row r="49" spans="1:3" s="523" customFormat="1" ht="14.4" customHeight="1">
      <c r="A49" s="521"/>
      <c r="B49" s="520" t="s">
        <v>334</v>
      </c>
      <c r="C49" s="522"/>
    </row>
    <row r="50" spans="1:3" ht="13.8">
      <c r="A50" s="194"/>
      <c r="B50" s="465" t="s">
        <v>324</v>
      </c>
      <c r="C50" s="466"/>
    </row>
    <row r="51" spans="1:3" ht="13.8">
      <c r="A51" s="194"/>
      <c r="B51" s="464" t="s">
        <v>405</v>
      </c>
      <c r="C51" s="466">
        <v>25899</v>
      </c>
    </row>
    <row r="52" spans="1:3" ht="13.8">
      <c r="A52" s="194"/>
      <c r="B52" s="464" t="s">
        <v>443</v>
      </c>
      <c r="C52" s="466">
        <v>59990</v>
      </c>
    </row>
    <row r="53" spans="1:3" ht="13.8">
      <c r="A53" s="415"/>
      <c r="B53" s="464" t="s">
        <v>444</v>
      </c>
      <c r="C53" s="466">
        <v>194400</v>
      </c>
    </row>
    <row r="54" spans="1:3" ht="13.8">
      <c r="A54" s="194"/>
      <c r="B54" s="464" t="s">
        <v>445</v>
      </c>
      <c r="C54" s="466">
        <v>48990</v>
      </c>
    </row>
    <row r="55" spans="1:3" ht="13.8">
      <c r="A55" s="194"/>
      <c r="B55" s="464" t="s">
        <v>406</v>
      </c>
      <c r="C55" s="466">
        <v>48000</v>
      </c>
    </row>
    <row r="56" spans="1:3" ht="13.8">
      <c r="A56" s="194"/>
      <c r="B56" s="464" t="s">
        <v>446</v>
      </c>
      <c r="C56" s="2">
        <v>55990</v>
      </c>
    </row>
    <row r="57" spans="1:3" ht="14.4" thickBot="1">
      <c r="A57" s="194"/>
      <c r="B57" s="469" t="s">
        <v>447</v>
      </c>
      <c r="C57" s="276">
        <v>27535</v>
      </c>
    </row>
    <row r="58" spans="1:3" s="569" customFormat="1" ht="14.4" customHeight="1">
      <c r="A58" s="567"/>
      <c r="B58" s="568" t="s">
        <v>4</v>
      </c>
      <c r="C58" s="565">
        <f>SUM(C51:C57)</f>
        <v>460804</v>
      </c>
    </row>
    <row r="59" spans="1:3" ht="10.199999999999999" customHeight="1">
      <c r="A59" s="194"/>
      <c r="B59" s="1"/>
      <c r="C59" s="2"/>
    </row>
    <row r="60" spans="1:3" ht="14.4">
      <c r="A60" s="194"/>
      <c r="B60" s="575" t="s">
        <v>332</v>
      </c>
      <c r="C60" s="476"/>
    </row>
    <row r="61" spans="1:3" ht="15.6" customHeight="1" thickBot="1">
      <c r="A61" s="415"/>
      <c r="B61" s="491" t="s">
        <v>335</v>
      </c>
      <c r="C61" s="571">
        <v>25293916</v>
      </c>
    </row>
    <row r="62" spans="1:3" ht="14.4" customHeight="1">
      <c r="A62" s="194"/>
      <c r="B62" s="570" t="s">
        <v>482</v>
      </c>
      <c r="C62" s="572">
        <f>SUM(C58:C61)</f>
        <v>25754720</v>
      </c>
    </row>
    <row r="63" spans="1:3" ht="13.2" customHeight="1">
      <c r="A63" s="194"/>
      <c r="B63" s="194"/>
      <c r="C63" s="194"/>
    </row>
    <row r="64" spans="1:3" ht="13.5" customHeight="1">
      <c r="A64" s="194"/>
      <c r="B64" s="463" t="s">
        <v>336</v>
      </c>
      <c r="C64" s="464"/>
    </row>
    <row r="65" spans="1:3" ht="14.25" customHeight="1">
      <c r="A65" s="415"/>
      <c r="B65" s="575" t="s">
        <v>332</v>
      </c>
      <c r="C65" s="466"/>
    </row>
    <row r="66" spans="1:3" ht="13.8">
      <c r="A66" s="415"/>
      <c r="B66" s="464" t="s">
        <v>335</v>
      </c>
      <c r="C66" s="477">
        <v>37940871</v>
      </c>
    </row>
    <row r="67" spans="1:3" ht="11.4" customHeight="1">
      <c r="A67" s="415"/>
      <c r="B67" s="171"/>
      <c r="C67" s="172"/>
    </row>
    <row r="68" spans="1:3" ht="13.8">
      <c r="A68" s="415"/>
      <c r="B68" s="463" t="s">
        <v>6</v>
      </c>
      <c r="C68" s="464"/>
    </row>
    <row r="69" spans="1:3" ht="13.8">
      <c r="A69" s="415"/>
      <c r="B69" s="465" t="s">
        <v>324</v>
      </c>
      <c r="C69" s="466"/>
    </row>
    <row r="70" spans="1:3" ht="13.8">
      <c r="A70" s="415"/>
      <c r="B70" s="464" t="s">
        <v>448</v>
      </c>
      <c r="C70" s="466">
        <v>44899</v>
      </c>
    </row>
    <row r="71" spans="1:3" ht="15" customHeight="1">
      <c r="A71" s="194"/>
      <c r="B71" s="464" t="s">
        <v>449</v>
      </c>
      <c r="C71" s="466">
        <v>3310541</v>
      </c>
    </row>
    <row r="72" spans="1:3" ht="14.25" customHeight="1">
      <c r="A72" s="194"/>
      <c r="B72" s="464" t="s">
        <v>450</v>
      </c>
      <c r="C72" s="466">
        <v>270000</v>
      </c>
    </row>
    <row r="73" spans="1:3" ht="14.25" customHeight="1" thickBot="1">
      <c r="A73" s="416"/>
      <c r="B73" s="469" t="s">
        <v>430</v>
      </c>
      <c r="C73" s="470">
        <v>160746</v>
      </c>
    </row>
    <row r="74" spans="1:3" ht="14.4" customHeight="1">
      <c r="A74" s="416"/>
      <c r="B74" s="467" t="s">
        <v>4</v>
      </c>
      <c r="C74" s="472">
        <f>SUM(C70:C73)</f>
        <v>3786186</v>
      </c>
    </row>
    <row r="75" spans="1:3" ht="12" customHeight="1">
      <c r="A75" s="416"/>
      <c r="B75" s="467"/>
      <c r="C75" s="472"/>
    </row>
    <row r="76" spans="1:3" ht="16.2" customHeight="1">
      <c r="A76" s="416"/>
      <c r="B76" s="463" t="s">
        <v>379</v>
      </c>
      <c r="C76" s="472"/>
    </row>
    <row r="77" spans="1:3" ht="15" customHeight="1">
      <c r="A77" s="416"/>
      <c r="B77" s="464" t="s">
        <v>393</v>
      </c>
      <c r="C77" s="466"/>
    </row>
    <row r="78" spans="1:3" ht="14.4" customHeight="1">
      <c r="A78" s="416"/>
      <c r="B78" s="464" t="s">
        <v>451</v>
      </c>
      <c r="C78" s="466">
        <v>4675914</v>
      </c>
    </row>
    <row r="79" spans="1:3" ht="16.5" customHeight="1">
      <c r="A79" s="416"/>
      <c r="B79" s="464" t="s">
        <v>380</v>
      </c>
      <c r="C79" s="475">
        <v>1016000</v>
      </c>
    </row>
    <row r="80" spans="1:3" ht="14.4" customHeight="1">
      <c r="A80" s="416"/>
      <c r="B80" s="573" t="s">
        <v>483</v>
      </c>
      <c r="C80" s="571">
        <f>SUM(C76:C79)</f>
        <v>5691914</v>
      </c>
    </row>
    <row r="81" spans="1:3" ht="10.8" customHeight="1">
      <c r="A81" s="416"/>
      <c r="B81" s="1"/>
      <c r="C81" s="2"/>
    </row>
    <row r="82" spans="1:3" ht="15.6" customHeight="1">
      <c r="A82" s="416"/>
      <c r="B82" s="1" t="s">
        <v>381</v>
      </c>
      <c r="C82" s="2">
        <v>104999</v>
      </c>
    </row>
    <row r="83" spans="1:3" ht="15.6" customHeight="1">
      <c r="A83" s="416"/>
      <c r="B83" s="1" t="s">
        <v>382</v>
      </c>
      <c r="C83" s="2">
        <v>217500</v>
      </c>
    </row>
    <row r="84" spans="1:3" ht="15.6" customHeight="1">
      <c r="A84" s="416"/>
      <c r="B84" s="1" t="s">
        <v>383</v>
      </c>
      <c r="C84" s="2">
        <v>10499</v>
      </c>
    </row>
    <row r="85" spans="1:3" ht="15.6" customHeight="1">
      <c r="A85" s="416"/>
      <c r="B85" s="1" t="s">
        <v>384</v>
      </c>
      <c r="C85" s="2">
        <v>49999</v>
      </c>
    </row>
    <row r="86" spans="1:3" ht="13.2" customHeight="1">
      <c r="A86" s="416"/>
      <c r="B86" s="464" t="s">
        <v>385</v>
      </c>
      <c r="C86" s="466">
        <v>81999</v>
      </c>
    </row>
    <row r="87" spans="1:3" ht="15" customHeight="1">
      <c r="A87" s="416"/>
      <c r="B87" s="464" t="s">
        <v>386</v>
      </c>
      <c r="C87" s="466">
        <v>187999</v>
      </c>
    </row>
    <row r="88" spans="1:3" ht="13.2" customHeight="1">
      <c r="A88" s="416"/>
      <c r="B88" s="464" t="s">
        <v>452</v>
      </c>
      <c r="C88" s="466">
        <v>225000</v>
      </c>
    </row>
    <row r="89" spans="1:3" ht="14.4" customHeight="1">
      <c r="A89" s="416"/>
      <c r="B89" s="1" t="s">
        <v>387</v>
      </c>
      <c r="C89" s="2">
        <v>129998</v>
      </c>
    </row>
    <row r="90" spans="1:3" ht="14.4" customHeight="1">
      <c r="A90" s="416"/>
      <c r="B90" s="1" t="s">
        <v>388</v>
      </c>
      <c r="C90" s="2">
        <v>996950</v>
      </c>
    </row>
    <row r="91" spans="1:3" ht="14.4" customHeight="1">
      <c r="A91" s="416"/>
      <c r="B91" s="1" t="s">
        <v>389</v>
      </c>
      <c r="C91" s="2">
        <v>254000</v>
      </c>
    </row>
    <row r="92" spans="1:3" ht="13.2" customHeight="1">
      <c r="A92" s="416"/>
      <c r="B92" s="464" t="s">
        <v>390</v>
      </c>
      <c r="C92" s="466">
        <v>32399</v>
      </c>
    </row>
    <row r="93" spans="1:3" ht="13.2" customHeight="1">
      <c r="A93" s="416"/>
      <c r="B93" s="505" t="s">
        <v>391</v>
      </c>
      <c r="C93" s="475">
        <v>25000</v>
      </c>
    </row>
    <row r="94" spans="1:3" ht="15.6" customHeight="1" thickBot="1">
      <c r="A94" s="416"/>
      <c r="B94" s="576" t="s">
        <v>392</v>
      </c>
      <c r="C94" s="577">
        <f>SUM(C82:C93)</f>
        <v>2316342</v>
      </c>
    </row>
    <row r="95" spans="1:3" ht="15.6" customHeight="1">
      <c r="A95" s="416"/>
      <c r="B95" s="578" t="s">
        <v>484</v>
      </c>
      <c r="C95" s="579">
        <f>SUM(C80,C94)</f>
        <v>8008256</v>
      </c>
    </row>
    <row r="96" spans="1:3" ht="12.6" customHeight="1">
      <c r="A96" s="416"/>
      <c r="B96" s="1"/>
      <c r="C96" s="2"/>
    </row>
    <row r="97" spans="1:3" ht="15.6" customHeight="1">
      <c r="A97" s="416"/>
      <c r="B97" s="512" t="s">
        <v>400</v>
      </c>
      <c r="C97" s="2"/>
    </row>
    <row r="98" spans="1:3" ht="15.6" customHeight="1">
      <c r="A98" s="416"/>
      <c r="B98" s="464" t="s">
        <v>401</v>
      </c>
      <c r="C98" s="477">
        <v>3378215</v>
      </c>
    </row>
    <row r="99" spans="1:3" ht="13.8" customHeight="1">
      <c r="A99" s="416"/>
      <c r="B99" s="1"/>
      <c r="C99" s="2"/>
    </row>
    <row r="100" spans="1:3" ht="15.6" customHeight="1">
      <c r="A100" s="416"/>
      <c r="B100" s="512" t="s">
        <v>12</v>
      </c>
      <c r="C100" s="2"/>
    </row>
    <row r="101" spans="1:3" ht="15" customHeight="1">
      <c r="A101" s="416"/>
      <c r="B101" s="464" t="s">
        <v>410</v>
      </c>
      <c r="C101" s="466">
        <v>3251200</v>
      </c>
    </row>
    <row r="102" spans="1:3" ht="15.6" customHeight="1">
      <c r="A102" s="416"/>
      <c r="B102" s="464" t="s">
        <v>453</v>
      </c>
      <c r="C102" s="466">
        <v>3427730</v>
      </c>
    </row>
    <row r="103" spans="1:3" ht="15.6" customHeight="1">
      <c r="A103" s="416"/>
      <c r="B103" s="553" t="s">
        <v>454</v>
      </c>
      <c r="C103" s="466">
        <v>20414199</v>
      </c>
    </row>
    <row r="104" spans="1:3" ht="15.6" customHeight="1">
      <c r="A104" s="416"/>
      <c r="B104" s="464" t="s">
        <v>411</v>
      </c>
      <c r="C104" s="466">
        <v>762000</v>
      </c>
    </row>
    <row r="105" spans="1:3" ht="15.6" customHeight="1">
      <c r="A105" s="416"/>
      <c r="B105" s="464" t="s">
        <v>412</v>
      </c>
      <c r="C105" s="466">
        <v>16033750</v>
      </c>
    </row>
    <row r="106" spans="1:3" ht="15.6" customHeight="1">
      <c r="A106" s="416"/>
      <c r="B106" s="464" t="s">
        <v>413</v>
      </c>
      <c r="C106" s="466">
        <v>39460303</v>
      </c>
    </row>
    <row r="107" spans="1:3" ht="15.6" customHeight="1">
      <c r="A107" s="416"/>
      <c r="B107" s="464" t="s">
        <v>455</v>
      </c>
      <c r="C107" s="2">
        <v>1041400</v>
      </c>
    </row>
    <row r="108" spans="1:3" ht="15.6" customHeight="1">
      <c r="A108" s="416"/>
      <c r="B108" s="553" t="s">
        <v>456</v>
      </c>
      <c r="C108" s="2">
        <v>965200</v>
      </c>
    </row>
    <row r="109" spans="1:3" ht="15.6" customHeight="1">
      <c r="A109" s="416"/>
      <c r="B109" s="561" t="s">
        <v>414</v>
      </c>
      <c r="C109" s="2">
        <v>15000000</v>
      </c>
    </row>
    <row r="110" spans="1:3" ht="14.4" customHeight="1">
      <c r="A110" s="416"/>
      <c r="B110" s="555" t="s">
        <v>457</v>
      </c>
      <c r="C110" s="2">
        <v>26035763</v>
      </c>
    </row>
    <row r="111" spans="1:3" ht="15.6" customHeight="1">
      <c r="A111" s="416"/>
      <c r="B111" s="464" t="s">
        <v>458</v>
      </c>
      <c r="C111" s="2">
        <v>2540000</v>
      </c>
    </row>
    <row r="112" spans="1:3" ht="15.6" customHeight="1">
      <c r="A112" s="416"/>
      <c r="B112" s="464" t="s">
        <v>415</v>
      </c>
      <c r="C112" s="466">
        <v>43153500</v>
      </c>
    </row>
    <row r="113" spans="1:3" ht="15.6" customHeight="1">
      <c r="A113" s="416"/>
      <c r="B113" s="464" t="s">
        <v>416</v>
      </c>
      <c r="C113" s="466">
        <v>9428226</v>
      </c>
    </row>
    <row r="114" spans="1:3" ht="15" customHeight="1">
      <c r="A114" s="416"/>
      <c r="B114" s="464" t="s">
        <v>459</v>
      </c>
      <c r="C114" s="466">
        <v>1500000</v>
      </c>
    </row>
    <row r="115" spans="1:3" ht="13.8" customHeight="1">
      <c r="A115" s="416"/>
      <c r="B115" s="464" t="s">
        <v>460</v>
      </c>
      <c r="C115" s="2">
        <v>381000</v>
      </c>
    </row>
    <row r="116" spans="1:3" ht="15.6" customHeight="1">
      <c r="A116" s="416"/>
      <c r="B116" s="1" t="s">
        <v>417</v>
      </c>
      <c r="C116" s="2">
        <v>3039699</v>
      </c>
    </row>
    <row r="117" spans="1:3" ht="15" customHeight="1">
      <c r="A117" s="416"/>
      <c r="B117" s="1" t="s">
        <v>418</v>
      </c>
      <c r="C117" s="2">
        <v>43000</v>
      </c>
    </row>
    <row r="118" spans="1:3" ht="15.6" customHeight="1">
      <c r="A118" s="416"/>
      <c r="B118" s="464" t="s">
        <v>461</v>
      </c>
      <c r="C118" s="466">
        <v>98000</v>
      </c>
    </row>
    <row r="119" spans="1:3" ht="15.6" customHeight="1">
      <c r="A119" s="416"/>
      <c r="B119" s="464" t="s">
        <v>462</v>
      </c>
      <c r="C119" s="475">
        <v>1151529</v>
      </c>
    </row>
    <row r="120" spans="1:3" ht="15.6" customHeight="1">
      <c r="A120" s="416"/>
      <c r="B120" s="464" t="s">
        <v>419</v>
      </c>
      <c r="C120" s="2">
        <v>1868418</v>
      </c>
    </row>
    <row r="121" spans="1:3" ht="15.6" customHeight="1">
      <c r="A121" s="416"/>
      <c r="B121" s="553" t="s">
        <v>463</v>
      </c>
      <c r="C121" s="2">
        <v>487273</v>
      </c>
    </row>
    <row r="122" spans="1:3" ht="15.6" customHeight="1">
      <c r="A122" s="416"/>
      <c r="B122" s="464" t="s">
        <v>464</v>
      </c>
      <c r="C122" s="2">
        <v>364000</v>
      </c>
    </row>
    <row r="123" spans="1:3" ht="15.6" customHeight="1">
      <c r="A123" s="416"/>
      <c r="B123" s="464" t="s">
        <v>465</v>
      </c>
      <c r="C123" s="2">
        <v>450063</v>
      </c>
    </row>
    <row r="124" spans="1:3" ht="15.6" customHeight="1">
      <c r="A124" s="416"/>
      <c r="B124" s="464" t="s">
        <v>466</v>
      </c>
      <c r="C124" s="2">
        <v>552886</v>
      </c>
    </row>
    <row r="125" spans="1:3" ht="15.6" customHeight="1">
      <c r="A125" s="416"/>
      <c r="B125" s="464" t="s">
        <v>467</v>
      </c>
      <c r="C125" s="2">
        <v>1416358</v>
      </c>
    </row>
    <row r="126" spans="1:3" ht="15.6" customHeight="1">
      <c r="A126" s="416"/>
      <c r="B126" s="464" t="s">
        <v>468</v>
      </c>
      <c r="C126" s="554">
        <v>1936750</v>
      </c>
    </row>
    <row r="127" spans="1:3" ht="15.6" customHeight="1">
      <c r="A127" s="416"/>
      <c r="B127" s="555" t="s">
        <v>469</v>
      </c>
      <c r="C127" s="466">
        <v>2902659</v>
      </c>
    </row>
    <row r="128" spans="1:3" ht="13.8" customHeight="1">
      <c r="A128" s="416"/>
      <c r="B128" s="464" t="s">
        <v>420</v>
      </c>
      <c r="C128" s="475">
        <v>24113378</v>
      </c>
    </row>
    <row r="129" spans="1:3" ht="15.6" customHeight="1">
      <c r="A129" s="416"/>
      <c r="B129" s="556" t="s">
        <v>421</v>
      </c>
      <c r="C129" s="2">
        <v>1905000</v>
      </c>
    </row>
    <row r="130" spans="1:3" ht="15.6" customHeight="1">
      <c r="A130" s="416"/>
      <c r="B130" s="556" t="s">
        <v>470</v>
      </c>
      <c r="C130" s="2">
        <v>300000</v>
      </c>
    </row>
    <row r="131" spans="1:3" ht="15.6" customHeight="1">
      <c r="A131" s="416"/>
      <c r="B131" s="556" t="s">
        <v>422</v>
      </c>
      <c r="C131" s="2">
        <v>40000</v>
      </c>
    </row>
    <row r="132" spans="1:3" ht="15.6" customHeight="1">
      <c r="A132" s="416"/>
      <c r="B132" s="556" t="s">
        <v>471</v>
      </c>
      <c r="C132" s="2">
        <v>2775839</v>
      </c>
    </row>
    <row r="133" spans="1:3" ht="15.6" customHeight="1">
      <c r="A133" s="416"/>
      <c r="B133" s="556" t="s">
        <v>423</v>
      </c>
      <c r="C133" s="2">
        <v>7720260</v>
      </c>
    </row>
    <row r="134" spans="1:3" ht="13.8" customHeight="1">
      <c r="A134" s="416"/>
      <c r="B134" s="556" t="s">
        <v>535</v>
      </c>
      <c r="C134" s="2">
        <v>4273354</v>
      </c>
    </row>
    <row r="135" spans="1:3" ht="15.6" customHeight="1">
      <c r="A135" s="416"/>
      <c r="B135" s="556" t="s">
        <v>472</v>
      </c>
      <c r="C135" s="2">
        <v>571500</v>
      </c>
    </row>
    <row r="136" spans="1:3" ht="16.8" customHeight="1">
      <c r="A136" s="416"/>
      <c r="B136" s="556" t="s">
        <v>473</v>
      </c>
      <c r="C136" s="2">
        <v>457200</v>
      </c>
    </row>
    <row r="137" spans="1:3" ht="16.8" customHeight="1">
      <c r="A137" s="416"/>
      <c r="B137" s="556" t="s">
        <v>485</v>
      </c>
      <c r="C137" s="2">
        <v>203200</v>
      </c>
    </row>
    <row r="138" spans="1:3" ht="15.6" customHeight="1">
      <c r="A138" s="416"/>
      <c r="B138" s="556" t="s">
        <v>474</v>
      </c>
      <c r="C138" s="2">
        <v>2540000</v>
      </c>
    </row>
    <row r="139" spans="1:3" ht="13.8" customHeight="1">
      <c r="A139" s="416"/>
      <c r="B139" s="555" t="s">
        <v>475</v>
      </c>
      <c r="C139" s="554">
        <v>3032125</v>
      </c>
    </row>
    <row r="140" spans="1:3" ht="15" customHeight="1">
      <c r="A140" s="416"/>
      <c r="B140" s="555" t="s">
        <v>424</v>
      </c>
      <c r="C140" s="554">
        <v>87370</v>
      </c>
    </row>
    <row r="141" spans="1:3" ht="13.8" customHeight="1">
      <c r="A141" s="416"/>
      <c r="B141" s="553" t="s">
        <v>476</v>
      </c>
      <c r="C141" s="557">
        <v>7620000</v>
      </c>
    </row>
    <row r="142" spans="1:3" ht="27.6" customHeight="1">
      <c r="A142" s="416"/>
      <c r="B142" s="1" t="s">
        <v>536</v>
      </c>
      <c r="C142" s="558">
        <v>3561575</v>
      </c>
    </row>
    <row r="143" spans="1:3" ht="13.8" customHeight="1">
      <c r="A143" s="416"/>
      <c r="B143" s="559" t="s">
        <v>425</v>
      </c>
      <c r="C143" s="560">
        <v>18252000</v>
      </c>
    </row>
    <row r="144" spans="1:3" ht="14.4" customHeight="1" thickBot="1">
      <c r="A144" s="416"/>
      <c r="B144" s="580" t="s">
        <v>426</v>
      </c>
      <c r="C144" s="581">
        <v>5300000</v>
      </c>
    </row>
    <row r="145" spans="1:3" ht="14.4" customHeight="1">
      <c r="A145" s="416"/>
      <c r="B145" s="492" t="s">
        <v>427</v>
      </c>
      <c r="C145" s="493">
        <f>SUM(C101:C144)</f>
        <v>280457707</v>
      </c>
    </row>
    <row r="146" spans="1:3" ht="11.4" customHeight="1">
      <c r="A146" s="416"/>
      <c r="B146" s="1"/>
      <c r="C146" s="2"/>
    </row>
    <row r="147" spans="1:3" ht="15.6" customHeight="1">
      <c r="A147" s="416"/>
      <c r="B147" s="512" t="s">
        <v>11</v>
      </c>
      <c r="C147" s="2"/>
    </row>
    <row r="148" spans="1:3" ht="13.2" customHeight="1">
      <c r="A148" s="416"/>
      <c r="B148" s="464" t="s">
        <v>405</v>
      </c>
      <c r="C148" s="466">
        <v>105000</v>
      </c>
    </row>
    <row r="149" spans="1:3" ht="14.4" customHeight="1">
      <c r="A149" s="416"/>
      <c r="B149" s="464" t="s">
        <v>406</v>
      </c>
      <c r="C149" s="466">
        <v>1200237</v>
      </c>
    </row>
    <row r="150" spans="1:3" ht="13.8" customHeight="1">
      <c r="A150" s="416"/>
      <c r="B150" s="464" t="s">
        <v>407</v>
      </c>
      <c r="C150" s="466">
        <v>105410</v>
      </c>
    </row>
    <row r="151" spans="1:3" ht="13.2" customHeight="1">
      <c r="A151" s="416"/>
      <c r="B151" s="464" t="s">
        <v>408</v>
      </c>
      <c r="C151" s="466">
        <v>312420</v>
      </c>
    </row>
    <row r="152" spans="1:3" ht="12.6" customHeight="1">
      <c r="A152" s="416"/>
      <c r="B152" s="464" t="s">
        <v>409</v>
      </c>
      <c r="C152" s="466">
        <v>459740</v>
      </c>
    </row>
    <row r="153" spans="1:3" ht="14.4" thickBot="1">
      <c r="A153" s="416"/>
      <c r="B153" s="244" t="s">
        <v>4</v>
      </c>
      <c r="C153" s="518">
        <f>SUM(C148:C152)</f>
        <v>2182807</v>
      </c>
    </row>
    <row r="154" spans="1:3" ht="19.8" customHeight="1" thickBot="1">
      <c r="A154" s="417"/>
      <c r="B154" s="663" t="s">
        <v>194</v>
      </c>
      <c r="C154" s="664">
        <f>SUM(C12,C22,C47,C62,C66,C74,C95,C98,C153,C145)</f>
        <v>422347835</v>
      </c>
    </row>
    <row r="155" spans="1:3">
      <c r="A155" s="418"/>
      <c r="B155" s="418"/>
      <c r="C155" s="418"/>
    </row>
    <row r="156" spans="1:3">
      <c r="A156" s="419"/>
      <c r="B156" s="419"/>
      <c r="C156" s="419"/>
    </row>
    <row r="157" spans="1:3">
      <c r="A157" s="419"/>
      <c r="B157" s="419"/>
      <c r="C157" s="419"/>
    </row>
    <row r="158" spans="1:3">
      <c r="A158" s="419"/>
      <c r="B158" s="419"/>
      <c r="C158" s="419"/>
    </row>
    <row r="159" spans="1:3">
      <c r="A159" s="419"/>
      <c r="B159" s="419"/>
      <c r="C159" s="419"/>
    </row>
    <row r="160" spans="1:3">
      <c r="A160" s="419"/>
      <c r="B160" s="419"/>
      <c r="C160" s="419"/>
    </row>
    <row r="161" spans="1:3">
      <c r="A161" s="419"/>
      <c r="B161" s="419"/>
      <c r="C161" s="419"/>
    </row>
    <row r="162" spans="1:3">
      <c r="A162" s="419"/>
      <c r="B162" s="419"/>
      <c r="C162" s="419"/>
    </row>
    <row r="163" spans="1:3">
      <c r="A163" s="419"/>
      <c r="B163" s="419"/>
      <c r="C163" s="419"/>
    </row>
    <row r="164" spans="1:3">
      <c r="A164" s="419"/>
      <c r="B164" s="419"/>
      <c r="C164" s="419"/>
    </row>
    <row r="165" spans="1:3">
      <c r="A165" s="419"/>
      <c r="B165" s="419"/>
      <c r="C165" s="419"/>
    </row>
    <row r="166" spans="1:3">
      <c r="A166" s="419"/>
      <c r="B166" s="419"/>
      <c r="C166" s="419"/>
    </row>
    <row r="167" spans="1:3">
      <c r="A167" s="419"/>
      <c r="B167" s="419"/>
      <c r="C167" s="419"/>
    </row>
    <row r="168" spans="1:3">
      <c r="A168" s="419"/>
      <c r="B168" s="419"/>
      <c r="C168" s="419"/>
    </row>
    <row r="169" spans="1:3">
      <c r="A169" s="419"/>
      <c r="B169" s="419"/>
      <c r="C169" s="419"/>
    </row>
    <row r="170" spans="1:3">
      <c r="A170" s="419"/>
      <c r="B170" s="419"/>
      <c r="C170" s="419"/>
    </row>
    <row r="171" spans="1:3">
      <c r="A171" s="419"/>
      <c r="B171" s="419"/>
      <c r="C171" s="419"/>
    </row>
    <row r="172" spans="1:3">
      <c r="A172" s="419"/>
      <c r="B172" s="419"/>
      <c r="C172" s="419"/>
    </row>
    <row r="173" spans="1:3">
      <c r="A173" s="419"/>
      <c r="B173" s="419"/>
      <c r="C173" s="419"/>
    </row>
    <row r="174" spans="1:3">
      <c r="A174" s="419"/>
      <c r="B174" s="419"/>
      <c r="C174" s="419"/>
    </row>
    <row r="175" spans="1:3">
      <c r="A175" s="419"/>
      <c r="B175" s="419"/>
      <c r="C175" s="419"/>
    </row>
    <row r="176" spans="1:3">
      <c r="A176" s="419"/>
      <c r="B176" s="419"/>
      <c r="C176" s="419"/>
    </row>
    <row r="177" spans="1:3">
      <c r="A177" s="419"/>
      <c r="B177" s="419"/>
      <c r="C177" s="419"/>
    </row>
    <row r="178" spans="1:3">
      <c r="A178" s="419"/>
      <c r="B178" s="419"/>
      <c r="C178" s="419"/>
    </row>
    <row r="179" spans="1:3">
      <c r="A179" s="419"/>
      <c r="B179" s="419"/>
      <c r="C179" s="419"/>
    </row>
    <row r="180" spans="1:3">
      <c r="A180" s="419"/>
      <c r="B180" s="419"/>
      <c r="C180" s="419"/>
    </row>
    <row r="181" spans="1:3">
      <c r="A181" s="419"/>
      <c r="B181" s="419"/>
      <c r="C181" s="419"/>
    </row>
  </sheetData>
  <mergeCells count="1">
    <mergeCell ref="A1:D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14</vt:i4>
      </vt:variant>
      <vt:variant>
        <vt:lpstr>Névvel ellátott tartományok</vt:lpstr>
      </vt:variant>
      <vt:variant>
        <vt:i4>14</vt:i4>
      </vt:variant>
    </vt:vector>
  </HeadingPairs>
  <TitlesOfParts>
    <vt:vector size="28" baseType="lpstr">
      <vt:lpstr>7.2. mell. Céljelleggel érk.</vt:lpstr>
      <vt:lpstr>8.2.mell. Önk. többlettám.</vt:lpstr>
      <vt:lpstr>Előir. mód.9. mell.</vt:lpstr>
      <vt:lpstr>4. Bevétel nagytábla</vt:lpstr>
      <vt:lpstr>5.Bev.Címrend</vt:lpstr>
      <vt:lpstr>6. mell.Pályázaton nyert </vt:lpstr>
      <vt:lpstr>7. Kiadások Nagytábla</vt:lpstr>
      <vt:lpstr>8. Kiad.Címrend </vt:lpstr>
      <vt:lpstr>9. mell.Pénzforg. megvalós.</vt:lpstr>
      <vt:lpstr> 10.Szállítók-vevők</vt:lpstr>
      <vt:lpstr>11. mell. Áram</vt:lpstr>
      <vt:lpstr>12. mell. Gáz</vt:lpstr>
      <vt:lpstr>13. mell. Termál</vt:lpstr>
      <vt:lpstr>14. Víz- és szennyvíz</vt:lpstr>
      <vt:lpstr>'5.Bev.Címrend'!Nyomtatási_cím</vt:lpstr>
      <vt:lpstr>'8. Kiad.Címrend '!Nyomtatási_cím</vt:lpstr>
      <vt:lpstr>'8.2.mell. Önk. többlettám.'!Nyomtatási_cím</vt:lpstr>
      <vt:lpstr>' 10.Szállítók-vevők'!Nyomtatási_terület</vt:lpstr>
      <vt:lpstr>'11. mell. Áram'!Nyomtatási_terület</vt:lpstr>
      <vt:lpstr>'12. mell. Gáz'!Nyomtatási_terület</vt:lpstr>
      <vt:lpstr>'13. mell. Termál'!Nyomtatási_terület</vt:lpstr>
      <vt:lpstr>'14. Víz- és szennyvíz'!Nyomtatási_terület</vt:lpstr>
      <vt:lpstr>'5.Bev.Címrend'!Nyomtatási_terület</vt:lpstr>
      <vt:lpstr>'7. Kiadások Nagytábla'!Nyomtatási_terület</vt:lpstr>
      <vt:lpstr>'8. Kiad.Címrend '!Nyomtatási_terület</vt:lpstr>
      <vt:lpstr>'8.2.mell. Önk. többlettám.'!Nyomtatási_terület</vt:lpstr>
      <vt:lpstr>'9. mell.Pénzforg. megvalós.'!Nyomtatási_terület</vt:lpstr>
      <vt:lpstr>'Előir. mód.9. mell.'!Nyomtatási_terület</vt:lpstr>
    </vt:vector>
  </TitlesOfParts>
  <Company>Csongrádi Polgármesteri Hivatal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Rácz Anita</dc:creator>
  <cp:lastModifiedBy>kadarneren</cp:lastModifiedBy>
  <cp:lastPrinted>2024-08-13T09:33:26Z</cp:lastPrinted>
  <dcterms:created xsi:type="dcterms:W3CDTF">2014-09-26T08:28:17Z</dcterms:created>
  <dcterms:modified xsi:type="dcterms:W3CDTF">2024-08-21T12:29:09Z</dcterms:modified>
</cp:coreProperties>
</file>