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azdálkodási iroda\KÖLTSÉGVETÉS 2026\..KÖLTSÉGVETÉS 2026. VÉGLEGES\"/>
    </mc:Choice>
  </mc:AlternateContent>
  <bookViews>
    <workbookView xWindow="120" yWindow="105" windowWidth="18585" windowHeight="10845" tabRatio="595"/>
  </bookViews>
  <sheets>
    <sheet name="3. mell." sheetId="62" r:id="rId1"/>
    <sheet name="3.1. Kiadások nagytábla" sheetId="35" r:id="rId2"/>
    <sheet name="3.1.1 kötelező nem kötelező" sheetId="43" r:id="rId3"/>
    <sheet name="3.2. Kiad.Címrend " sheetId="37" r:id="rId4"/>
    <sheet name="3.2.1 költségvetési kiadások" sheetId="53" r:id="rId5"/>
    <sheet name="3.2.1 finanszírozási kiadás" sheetId="54" r:id="rId6"/>
    <sheet name="3.3 Egyéb támogatások" sheetId="61" r:id="rId7"/>
    <sheet name="3.4." sheetId="59" r:id="rId8"/>
    <sheet name="3.4.1" sheetId="60" r:id="rId9"/>
    <sheet name="3.4.2 EU-s támogatás." sheetId="56" r:id="rId10"/>
    <sheet name="3.4.3 közbeszerzési terv" sheetId="55" r:id="rId11"/>
    <sheet name="3.4.4" sheetId="58" r:id="rId12"/>
    <sheet name="3.4.5." sheetId="57" r:id="rId13"/>
    <sheet name=" 3.6.Szállítók-vevők" sheetId="64" r:id="rId14"/>
  </sheets>
  <definedNames>
    <definedName name="_xlnm.Print_Titles" localSheetId="2">'3.1.1 kötelező nem kötelező'!$1:$4</definedName>
    <definedName name="_xlnm.Print_Titles" localSheetId="3">'3.2. Kiad.Címrend '!$1:$3</definedName>
    <definedName name="_xlnm.Print_Titles" localSheetId="4">'3.2.1 költségvetési kiadások'!$2:$5</definedName>
    <definedName name="_xlnm.Print_Titles" localSheetId="6">'3.3 Egyéb támogatások'!$1:$3</definedName>
    <definedName name="_xlnm.Print_Titles" localSheetId="7">'3.4.'!$2:$2</definedName>
    <definedName name="_xlnm.Print_Titles" localSheetId="8">'3.4.1'!$2:$2</definedName>
    <definedName name="_xlnm.Print_Titles" localSheetId="9">'3.4.2 EU-s támogatás.'!$3:$4</definedName>
    <definedName name="_xlnm.Print_Area" localSheetId="13">' 3.6.Szállítók-vevők'!$A$1:$N$35</definedName>
    <definedName name="_xlnm.Print_Area" localSheetId="0">'3. mell.'!$A$1:$M$12</definedName>
    <definedName name="_xlnm.Print_Area" localSheetId="1">'3.1. Kiadások nagytábla'!$A$1:$AC$67</definedName>
    <definedName name="_xlnm.Print_Area" localSheetId="2">'3.1.1 kötelező nem kötelező'!$A$1:$AC$138</definedName>
    <definedName name="_xlnm.Print_Area" localSheetId="3">'3.2. Kiad.Címrend '!$A$1:$F$565</definedName>
    <definedName name="_xlnm.Print_Area" localSheetId="5">'3.2.1 finanszírozási kiadás'!$A$1:$U$29</definedName>
    <definedName name="_xlnm.Print_Area" localSheetId="4">'3.2.1 költségvetési kiadások'!$A$1:$AI$95</definedName>
    <definedName name="_xlnm.Print_Area" localSheetId="6">'3.3 Egyéb támogatások'!$A$1:$L$57</definedName>
    <definedName name="_xlnm.Print_Area" localSheetId="7">'3.4.'!$A$1:$D$22</definedName>
    <definedName name="_xlnm.Print_Area" localSheetId="8">'3.4.1'!$A$2:$B$44</definedName>
    <definedName name="_xlnm.Print_Area" localSheetId="9">'3.4.2 EU-s támogatás.'!$A$2:$S$18</definedName>
  </definedNames>
  <calcPr calcId="162913"/>
</workbook>
</file>

<file path=xl/calcChain.xml><?xml version="1.0" encoding="utf-8"?>
<calcChain xmlns="http://schemas.openxmlformats.org/spreadsheetml/2006/main">
  <c r="M32" i="64" l="1"/>
  <c r="L32" i="64"/>
  <c r="K32" i="64"/>
  <c r="J32" i="64"/>
  <c r="I32" i="64"/>
  <c r="H32" i="64"/>
  <c r="G32" i="64"/>
  <c r="F32" i="64"/>
  <c r="E32" i="64"/>
  <c r="D32" i="64"/>
  <c r="N31" i="64"/>
  <c r="N30" i="64"/>
  <c r="N29" i="64"/>
  <c r="N28" i="64"/>
  <c r="N27" i="64"/>
  <c r="N26" i="64"/>
  <c r="N25" i="64"/>
  <c r="N24" i="64"/>
  <c r="N23" i="64"/>
  <c r="N32" i="64" s="1"/>
  <c r="N22" i="64"/>
  <c r="N21" i="64"/>
  <c r="M18" i="64"/>
  <c r="L18" i="64"/>
  <c r="K18" i="64"/>
  <c r="J18" i="64"/>
  <c r="H18" i="64"/>
  <c r="G18" i="64"/>
  <c r="F18" i="64"/>
  <c r="E18" i="64"/>
  <c r="D18" i="64"/>
  <c r="C18" i="64"/>
  <c r="B18" i="64"/>
  <c r="N17" i="64"/>
  <c r="N16" i="64"/>
  <c r="N15" i="64"/>
  <c r="N14" i="64"/>
  <c r="N13" i="64"/>
  <c r="N12" i="64"/>
  <c r="N11" i="64"/>
  <c r="N10" i="64"/>
  <c r="N9" i="64"/>
  <c r="N8" i="64"/>
  <c r="N7" i="64"/>
  <c r="N6" i="64"/>
  <c r="N5" i="64"/>
  <c r="N18" i="64" s="1"/>
  <c r="N4" i="64"/>
  <c r="AB83" i="43" l="1"/>
  <c r="V64" i="43" l="1"/>
  <c r="W64" i="43"/>
  <c r="X64" i="43"/>
  <c r="Y64" i="43"/>
  <c r="Z64" i="43"/>
  <c r="AA64" i="43"/>
  <c r="AB64" i="43"/>
  <c r="AC64" i="43"/>
  <c r="C64" i="43"/>
  <c r="D64" i="43"/>
  <c r="E64" i="43"/>
  <c r="F64" i="43"/>
  <c r="G64" i="43"/>
  <c r="H64" i="43"/>
  <c r="I64" i="43"/>
  <c r="J64" i="43"/>
  <c r="K64" i="43"/>
  <c r="L64" i="43"/>
  <c r="M64" i="43"/>
  <c r="N64" i="43"/>
  <c r="O64" i="43"/>
  <c r="P64" i="43"/>
  <c r="Q64" i="43"/>
  <c r="R64" i="43"/>
  <c r="S64" i="43"/>
  <c r="T64" i="43"/>
  <c r="U64" i="43"/>
  <c r="B64" i="43"/>
  <c r="C565" i="37" l="1"/>
  <c r="C563" i="37"/>
  <c r="C562" i="37"/>
  <c r="C561" i="37"/>
  <c r="C559" i="37"/>
  <c r="C556" i="37"/>
  <c r="C555" i="37"/>
  <c r="C554" i="37"/>
  <c r="C552" i="37"/>
  <c r="C551" i="37"/>
  <c r="C550" i="37"/>
  <c r="C549" i="37"/>
  <c r="C548" i="37"/>
  <c r="C547" i="37"/>
  <c r="C546" i="37"/>
  <c r="C545" i="37"/>
  <c r="C544" i="37"/>
  <c r="C543" i="37"/>
  <c r="C542" i="37"/>
  <c r="C541" i="37"/>
  <c r="C540" i="37"/>
  <c r="C539" i="37"/>
  <c r="C538" i="37"/>
  <c r="C537" i="37"/>
  <c r="C536" i="37"/>
  <c r="C535" i="37"/>
  <c r="C534" i="37"/>
  <c r="C533" i="37"/>
  <c r="C532" i="37"/>
  <c r="C530" i="37"/>
  <c r="C529" i="37"/>
  <c r="C527" i="37"/>
  <c r="C526" i="37"/>
  <c r="C402" i="37"/>
  <c r="C394" i="37"/>
  <c r="C393" i="37"/>
  <c r="C388" i="37"/>
  <c r="C386" i="37"/>
  <c r="C385" i="37"/>
  <c r="C383" i="37"/>
  <c r="C382" i="37"/>
  <c r="C381" i="37"/>
  <c r="C380" i="37"/>
  <c r="C379" i="37"/>
  <c r="C378" i="37"/>
  <c r="C377" i="37"/>
  <c r="C376" i="37"/>
  <c r="C375" i="37"/>
  <c r="C374" i="37"/>
  <c r="C373" i="37"/>
  <c r="C372" i="37"/>
  <c r="C371" i="37"/>
  <c r="C369" i="37"/>
  <c r="C368" i="37"/>
  <c r="C366" i="37"/>
  <c r="C365" i="37"/>
  <c r="M9" i="62" l="1"/>
  <c r="L9" i="62"/>
  <c r="K9" i="62"/>
  <c r="J9" i="62"/>
  <c r="I9" i="62"/>
  <c r="H9" i="62"/>
  <c r="G9" i="62"/>
  <c r="F9" i="62"/>
  <c r="E9" i="62"/>
  <c r="D9" i="62"/>
  <c r="C9" i="62"/>
  <c r="L67" i="35" l="1"/>
  <c r="N67" i="35"/>
  <c r="O67" i="35"/>
  <c r="P67" i="35"/>
  <c r="Q67" i="35"/>
  <c r="R67" i="35"/>
  <c r="S67" i="35"/>
  <c r="T67" i="35"/>
  <c r="U67" i="35"/>
  <c r="V67" i="35"/>
  <c r="X67" i="35"/>
  <c r="C67" i="35"/>
  <c r="D67" i="35"/>
  <c r="E67" i="35"/>
  <c r="F67" i="35"/>
  <c r="G67" i="35"/>
  <c r="H67" i="35"/>
  <c r="I67" i="35"/>
  <c r="J67" i="35"/>
  <c r="G13" i="35"/>
  <c r="H13" i="35"/>
  <c r="I13" i="35"/>
  <c r="J13" i="35"/>
  <c r="K13" i="35"/>
  <c r="K67" i="35" s="1"/>
  <c r="L13" i="35"/>
  <c r="M13" i="35"/>
  <c r="N13" i="35"/>
  <c r="O13" i="35"/>
  <c r="P13" i="35"/>
  <c r="Q13" i="35"/>
  <c r="R13" i="35"/>
  <c r="S13" i="35"/>
  <c r="T13" i="35"/>
  <c r="U13" i="35"/>
  <c r="V13" i="35"/>
  <c r="W13" i="35"/>
  <c r="W67" i="35" s="1"/>
  <c r="X13" i="35"/>
  <c r="Y13" i="35"/>
  <c r="C13" i="35"/>
  <c r="D13" i="35"/>
  <c r="E13" i="35"/>
  <c r="F13" i="35"/>
  <c r="C59" i="35"/>
  <c r="D59" i="35"/>
  <c r="E59" i="35"/>
  <c r="F59" i="35"/>
  <c r="G59" i="35"/>
  <c r="H59" i="35"/>
  <c r="I59" i="35"/>
  <c r="J59" i="35"/>
  <c r="K59" i="35"/>
  <c r="L59" i="35"/>
  <c r="M59" i="35"/>
  <c r="M67" i="35" s="1"/>
  <c r="N59" i="35"/>
  <c r="O59" i="35"/>
  <c r="P59" i="35"/>
  <c r="Q59" i="35"/>
  <c r="R59" i="35"/>
  <c r="S59" i="35"/>
  <c r="T59" i="35"/>
  <c r="U59" i="35"/>
  <c r="V59" i="35"/>
  <c r="W59" i="35"/>
  <c r="X59" i="35"/>
  <c r="Y59" i="35"/>
  <c r="AC53" i="35"/>
  <c r="AB53" i="35"/>
  <c r="AA53" i="35"/>
  <c r="Z53" i="35"/>
  <c r="B59" i="35"/>
  <c r="R65" i="35"/>
  <c r="S65" i="35"/>
  <c r="T65" i="35"/>
  <c r="U65" i="35"/>
  <c r="V65" i="35"/>
  <c r="W65" i="35"/>
  <c r="X65" i="35"/>
  <c r="Y65" i="35"/>
  <c r="L65" i="35"/>
  <c r="M65" i="35"/>
  <c r="N65" i="35"/>
  <c r="O65" i="35"/>
  <c r="P65" i="35"/>
  <c r="Q65" i="35"/>
  <c r="J65" i="35"/>
  <c r="K65" i="35"/>
  <c r="G65" i="35"/>
  <c r="H65" i="35"/>
  <c r="I65" i="35"/>
  <c r="C65" i="35"/>
  <c r="D65" i="35"/>
  <c r="E65" i="35"/>
  <c r="C322" i="37" l="1"/>
  <c r="C306" i="37"/>
  <c r="AF49" i="53" l="1"/>
  <c r="C466" i="37" l="1"/>
  <c r="C483" i="37" s="1"/>
  <c r="C442" i="37"/>
  <c r="C426" i="37"/>
  <c r="AA116" i="43"/>
  <c r="AB116" i="43"/>
  <c r="AB118" i="43"/>
  <c r="AA86" i="43"/>
  <c r="AB86" i="43"/>
  <c r="AA91" i="43"/>
  <c r="AB91" i="43"/>
  <c r="AA90" i="43"/>
  <c r="AB90" i="43"/>
  <c r="AA89" i="43"/>
  <c r="AB89" i="43"/>
  <c r="AB120" i="43"/>
  <c r="AB117" i="43"/>
  <c r="AB124" i="43"/>
  <c r="AA124" i="43"/>
  <c r="Z124" i="43"/>
  <c r="AB123" i="43"/>
  <c r="AA123" i="43"/>
  <c r="Z123" i="43"/>
  <c r="AB122" i="43"/>
  <c r="AA122" i="43"/>
  <c r="Z122" i="43"/>
  <c r="AB121" i="43"/>
  <c r="AA121" i="43"/>
  <c r="Z121" i="43"/>
  <c r="AC58" i="35"/>
  <c r="AB58" i="35"/>
  <c r="AA58" i="35"/>
  <c r="Z58" i="35"/>
  <c r="AC57" i="35"/>
  <c r="AB57" i="35"/>
  <c r="AA57" i="35"/>
  <c r="Z57" i="35"/>
  <c r="AC56" i="35"/>
  <c r="AB56" i="35"/>
  <c r="AA56" i="35"/>
  <c r="Z56" i="35"/>
  <c r="AC55" i="35"/>
  <c r="AB55" i="35"/>
  <c r="AA55" i="35"/>
  <c r="Z55" i="35"/>
  <c r="AC54" i="35"/>
  <c r="AB54" i="35"/>
  <c r="AA54" i="35"/>
  <c r="Z54" i="35"/>
  <c r="C242" i="37" l="1"/>
  <c r="C226" i="37"/>
  <c r="C202" i="37"/>
  <c r="C186" i="37"/>
  <c r="C162" i="37"/>
  <c r="C146" i="37"/>
  <c r="C122" i="37"/>
  <c r="C106" i="37"/>
  <c r="C42" i="37"/>
  <c r="C26" i="37"/>
  <c r="C523" i="37" l="1"/>
  <c r="C82" i="37" l="1"/>
  <c r="C66" i="37"/>
  <c r="I57" i="61" l="1"/>
  <c r="K56" i="61"/>
  <c r="J56" i="61"/>
  <c r="J55" i="61"/>
  <c r="K54" i="61"/>
  <c r="J54" i="61"/>
  <c r="K53" i="61"/>
  <c r="J53" i="61"/>
  <c r="K52" i="61"/>
  <c r="J52" i="61"/>
  <c r="J51" i="61"/>
  <c r="K50" i="61"/>
  <c r="J50" i="61"/>
  <c r="K49" i="61"/>
  <c r="J49" i="61"/>
  <c r="K48" i="61"/>
  <c r="J48" i="61"/>
  <c r="K47" i="61"/>
  <c r="J47" i="61"/>
  <c r="K46" i="61"/>
  <c r="J46" i="61"/>
  <c r="K45" i="61"/>
  <c r="J45" i="61"/>
  <c r="K44" i="61"/>
  <c r="J44" i="61"/>
  <c r="K43" i="61"/>
  <c r="J43" i="61"/>
  <c r="K42" i="61"/>
  <c r="J42" i="61"/>
  <c r="K41" i="61"/>
  <c r="J41" i="61"/>
  <c r="K40" i="61"/>
  <c r="J40" i="61"/>
  <c r="K39" i="61"/>
  <c r="J39" i="61"/>
  <c r="K38" i="61"/>
  <c r="J38" i="61"/>
  <c r="K37" i="61"/>
  <c r="J37" i="61"/>
  <c r="K36" i="61"/>
  <c r="J36" i="61"/>
  <c r="K35" i="61"/>
  <c r="H35" i="61"/>
  <c r="J35" i="61" s="1"/>
  <c r="K32" i="61"/>
  <c r="J32" i="61"/>
  <c r="K31" i="61"/>
  <c r="J31" i="61"/>
  <c r="F31" i="61"/>
  <c r="J29" i="61"/>
  <c r="J28" i="61"/>
  <c r="H27" i="61"/>
  <c r="J27" i="61" s="1"/>
  <c r="K25" i="61"/>
  <c r="J25" i="61"/>
  <c r="J24" i="61"/>
  <c r="J23" i="61"/>
  <c r="K22" i="61"/>
  <c r="J22" i="61"/>
  <c r="K21" i="61"/>
  <c r="J21" i="61"/>
  <c r="K20" i="61"/>
  <c r="J20" i="61"/>
  <c r="J19" i="61"/>
  <c r="J18" i="61"/>
  <c r="K17" i="61"/>
  <c r="J17" i="61"/>
  <c r="J16" i="61"/>
  <c r="J15" i="61"/>
  <c r="J14" i="61"/>
  <c r="J13" i="61"/>
  <c r="K12" i="61"/>
  <c r="J12" i="61"/>
  <c r="K11" i="61"/>
  <c r="J11" i="61"/>
  <c r="J10" i="61"/>
  <c r="G10" i="61"/>
  <c r="K10" i="61" s="1"/>
  <c r="K57" i="61" s="1"/>
  <c r="F10" i="61"/>
  <c r="F57" i="61" s="1"/>
  <c r="J8" i="61"/>
  <c r="J7" i="61"/>
  <c r="J5" i="61"/>
  <c r="K4" i="61"/>
  <c r="J4" i="61"/>
  <c r="J57" i="61" l="1"/>
  <c r="G57" i="61"/>
  <c r="H57" i="61"/>
  <c r="B41" i="60"/>
  <c r="B44" i="60" s="1"/>
  <c r="C19" i="59"/>
  <c r="B19" i="59"/>
  <c r="D18" i="59"/>
  <c r="D17" i="59"/>
  <c r="D16" i="59"/>
  <c r="D15" i="59"/>
  <c r="D14" i="59"/>
  <c r="D13" i="59"/>
  <c r="D12" i="59"/>
  <c r="D11" i="59"/>
  <c r="D10" i="59"/>
  <c r="D9" i="59"/>
  <c r="D19" i="59" s="1"/>
  <c r="D8" i="59"/>
  <c r="D7" i="59"/>
  <c r="D6" i="59"/>
  <c r="D5" i="59"/>
  <c r="D4" i="59"/>
  <c r="E22" i="58" l="1"/>
  <c r="A4" i="58"/>
  <c r="A5" i="58" s="1"/>
  <c r="A6" i="58" s="1"/>
  <c r="A7" i="58" s="1"/>
  <c r="A8" i="58" s="1"/>
  <c r="A9" i="58" s="1"/>
  <c r="O23" i="57"/>
  <c r="N17" i="57"/>
  <c r="M17" i="57"/>
  <c r="L17" i="57"/>
  <c r="K17" i="57"/>
  <c r="J17" i="57"/>
  <c r="I17" i="57"/>
  <c r="H17" i="57"/>
  <c r="G17" i="57"/>
  <c r="F17" i="57"/>
  <c r="N16" i="57"/>
  <c r="M16" i="57"/>
  <c r="L16" i="57"/>
  <c r="K16" i="57"/>
  <c r="J16" i="57"/>
  <c r="I16" i="57"/>
  <c r="H16" i="57"/>
  <c r="G16" i="57"/>
  <c r="F16" i="57"/>
  <c r="E16" i="57"/>
  <c r="N15" i="57"/>
  <c r="M15" i="57"/>
  <c r="L15" i="57"/>
  <c r="K15" i="57"/>
  <c r="J15" i="57"/>
  <c r="I15" i="57"/>
  <c r="H15" i="57"/>
  <c r="G15" i="57"/>
  <c r="F15" i="57"/>
  <c r="D15" i="57"/>
  <c r="O14" i="57"/>
  <c r="O13" i="57"/>
  <c r="O12" i="57"/>
  <c r="O11" i="57"/>
  <c r="O10" i="57"/>
  <c r="O17" i="57" s="1"/>
  <c r="O9" i="57"/>
  <c r="O8" i="57"/>
  <c r="O7" i="57"/>
  <c r="O6" i="57"/>
  <c r="O5" i="57"/>
  <c r="O15" i="57" s="1"/>
  <c r="O16" i="57" l="1"/>
  <c r="O18" i="56"/>
  <c r="N18" i="56"/>
  <c r="L18" i="56"/>
  <c r="K18" i="56"/>
  <c r="I18" i="56"/>
  <c r="H18" i="56"/>
  <c r="F18" i="56"/>
  <c r="E18" i="56"/>
  <c r="Q18" i="56" s="1"/>
  <c r="C18" i="56"/>
  <c r="R18" i="56" s="1"/>
  <c r="B18" i="56"/>
  <c r="R17" i="56"/>
  <c r="Q17" i="56"/>
  <c r="P17" i="56"/>
  <c r="M17" i="56"/>
  <c r="S17" i="56" s="1"/>
  <c r="J17" i="56"/>
  <c r="R16" i="56"/>
  <c r="Q16" i="56"/>
  <c r="P16" i="56"/>
  <c r="M16" i="56"/>
  <c r="S16" i="56" s="1"/>
  <c r="J16" i="56"/>
  <c r="R15" i="56"/>
  <c r="Q15" i="56"/>
  <c r="P15" i="56"/>
  <c r="M15" i="56"/>
  <c r="J15" i="56"/>
  <c r="D15" i="56"/>
  <c r="S15" i="56" s="1"/>
  <c r="R14" i="56"/>
  <c r="Q14" i="56"/>
  <c r="P14" i="56"/>
  <c r="M14" i="56"/>
  <c r="J14" i="56"/>
  <c r="D14" i="56"/>
  <c r="S14" i="56" s="1"/>
  <c r="R13" i="56"/>
  <c r="Q13" i="56"/>
  <c r="P13" i="56"/>
  <c r="M13" i="56"/>
  <c r="J13" i="56"/>
  <c r="D13" i="56"/>
  <c r="S13" i="56" s="1"/>
  <c r="R12" i="56"/>
  <c r="Q12" i="56"/>
  <c r="P12" i="56"/>
  <c r="M12" i="56"/>
  <c r="J12" i="56"/>
  <c r="G12" i="56"/>
  <c r="D12" i="56"/>
  <c r="S12" i="56" s="1"/>
  <c r="R11" i="56"/>
  <c r="Q11" i="56"/>
  <c r="P11" i="56"/>
  <c r="M11" i="56"/>
  <c r="J11" i="56"/>
  <c r="D11" i="56"/>
  <c r="S11" i="56" s="1"/>
  <c r="R10" i="56"/>
  <c r="Q10" i="56"/>
  <c r="P10" i="56"/>
  <c r="M10" i="56"/>
  <c r="J10" i="56"/>
  <c r="D10" i="56"/>
  <c r="S10" i="56" s="1"/>
  <c r="R9" i="56"/>
  <c r="Q9" i="56"/>
  <c r="P9" i="56"/>
  <c r="P18" i="56" s="1"/>
  <c r="M9" i="56"/>
  <c r="J9" i="56"/>
  <c r="D9" i="56"/>
  <c r="S9" i="56" s="1"/>
  <c r="R8" i="56"/>
  <c r="Q8" i="56"/>
  <c r="P8" i="56"/>
  <c r="M8" i="56"/>
  <c r="J8" i="56"/>
  <c r="G8" i="56"/>
  <c r="G18" i="56" s="1"/>
  <c r="D8" i="56"/>
  <c r="S8" i="56" s="1"/>
  <c r="R7" i="56"/>
  <c r="Q7" i="56"/>
  <c r="P7" i="56"/>
  <c r="M7" i="56"/>
  <c r="J7" i="56"/>
  <c r="D7" i="56"/>
  <c r="S7" i="56" s="1"/>
  <c r="R6" i="56"/>
  <c r="Q6" i="56"/>
  <c r="P6" i="56"/>
  <c r="M6" i="56"/>
  <c r="M18" i="56" s="1"/>
  <c r="J6" i="56"/>
  <c r="G6" i="56"/>
  <c r="S6" i="56" s="1"/>
  <c r="R5" i="56"/>
  <c r="Q5" i="56"/>
  <c r="J5" i="56"/>
  <c r="J18" i="56" s="1"/>
  <c r="D5" i="56"/>
  <c r="S5" i="56" s="1"/>
  <c r="D18" i="56" l="1"/>
  <c r="S18" i="56" s="1"/>
  <c r="AE49" i="53"/>
  <c r="U6" i="54"/>
  <c r="U7" i="54"/>
  <c r="U8" i="54"/>
  <c r="I9" i="54"/>
  <c r="J9" i="54"/>
  <c r="K9" i="54"/>
  <c r="L9" i="54"/>
  <c r="M9" i="54"/>
  <c r="N9" i="54"/>
  <c r="O9" i="54"/>
  <c r="P9" i="54"/>
  <c r="Q9" i="54"/>
  <c r="R9" i="54"/>
  <c r="S9" i="54"/>
  <c r="T9" i="54"/>
  <c r="T21" i="54" s="1"/>
  <c r="T28" i="54" s="1"/>
  <c r="U10" i="54"/>
  <c r="U11" i="54"/>
  <c r="U12" i="54"/>
  <c r="U13" i="54"/>
  <c r="I14" i="54"/>
  <c r="J14" i="54"/>
  <c r="U14" i="54" s="1"/>
  <c r="K14" i="54"/>
  <c r="K21" i="54" s="1"/>
  <c r="K28" i="54" s="1"/>
  <c r="L14" i="54"/>
  <c r="M14" i="54"/>
  <c r="N14" i="54"/>
  <c r="O14" i="54"/>
  <c r="P14" i="54"/>
  <c r="Q14" i="54"/>
  <c r="Q21" i="54" s="1"/>
  <c r="Q28" i="54" s="1"/>
  <c r="R14" i="54"/>
  <c r="S14" i="54"/>
  <c r="T14" i="54"/>
  <c r="U15" i="54"/>
  <c r="U16" i="54"/>
  <c r="U17" i="54"/>
  <c r="U18" i="54"/>
  <c r="U19" i="54"/>
  <c r="U20" i="54"/>
  <c r="I21" i="54"/>
  <c r="I28" i="54" s="1"/>
  <c r="J21" i="54"/>
  <c r="J28" i="54" s="1"/>
  <c r="L21" i="54"/>
  <c r="M21" i="54"/>
  <c r="N21" i="54"/>
  <c r="O21" i="54"/>
  <c r="O28" i="54" s="1"/>
  <c r="P21" i="54"/>
  <c r="P28" i="54" s="1"/>
  <c r="R21" i="54"/>
  <c r="S21" i="54"/>
  <c r="U22" i="54"/>
  <c r="U23" i="54"/>
  <c r="U24" i="54"/>
  <c r="U25" i="54"/>
  <c r="I26" i="54"/>
  <c r="J26" i="54"/>
  <c r="U26" i="54" s="1"/>
  <c r="K26" i="54"/>
  <c r="L26" i="54"/>
  <c r="M26" i="54"/>
  <c r="N26" i="54"/>
  <c r="O26" i="54"/>
  <c r="P26" i="54"/>
  <c r="Q26" i="54"/>
  <c r="R26" i="54"/>
  <c r="S26" i="54"/>
  <c r="T26" i="54"/>
  <c r="T27" i="54"/>
  <c r="U27" i="54"/>
  <c r="L28" i="54"/>
  <c r="M28" i="54"/>
  <c r="N28" i="54"/>
  <c r="R28" i="54"/>
  <c r="S28" i="54"/>
  <c r="AI6" i="53"/>
  <c r="AI7" i="53"/>
  <c r="AI8" i="53"/>
  <c r="AI9" i="53"/>
  <c r="AI10" i="53"/>
  <c r="AI11" i="53"/>
  <c r="AI12" i="53"/>
  <c r="AI13" i="53"/>
  <c r="AI14" i="53"/>
  <c r="AI15" i="53"/>
  <c r="AI16" i="53"/>
  <c r="AI17" i="53"/>
  <c r="AI18" i="53"/>
  <c r="W19" i="53"/>
  <c r="X19" i="53"/>
  <c r="Y19" i="53"/>
  <c r="Z19" i="53"/>
  <c r="Z24" i="53" s="1"/>
  <c r="AA19" i="53"/>
  <c r="AB19" i="53"/>
  <c r="AC19" i="53"/>
  <c r="AD19" i="53"/>
  <c r="AD24" i="53" s="1"/>
  <c r="AE19" i="53"/>
  <c r="AE24" i="53" s="1"/>
  <c r="AF19" i="53"/>
  <c r="AG19" i="53"/>
  <c r="AH19" i="53"/>
  <c r="AI20" i="53"/>
  <c r="AI21" i="53"/>
  <c r="AI22" i="53"/>
  <c r="W23" i="53"/>
  <c r="X23" i="53"/>
  <c r="Y23" i="53"/>
  <c r="Z23" i="53"/>
  <c r="AA23" i="53"/>
  <c r="AB23" i="53"/>
  <c r="AC23" i="53"/>
  <c r="AD23" i="53"/>
  <c r="AE23" i="53"/>
  <c r="AF23" i="53"/>
  <c r="AG23" i="53"/>
  <c r="AH23" i="53"/>
  <c r="AH24" i="53" s="1"/>
  <c r="AG24" i="53"/>
  <c r="AI25" i="53"/>
  <c r="AI26" i="53"/>
  <c r="AI27" i="53"/>
  <c r="AI28" i="53"/>
  <c r="W29" i="53"/>
  <c r="X29" i="53"/>
  <c r="Y29" i="53"/>
  <c r="Z29" i="53"/>
  <c r="AA29" i="53"/>
  <c r="AB29" i="53"/>
  <c r="AC29" i="53"/>
  <c r="AD29" i="53"/>
  <c r="AE29" i="53"/>
  <c r="AF29" i="53"/>
  <c r="AG29" i="53"/>
  <c r="AH29" i="53"/>
  <c r="AI30" i="53"/>
  <c r="AI31" i="53"/>
  <c r="W32" i="53"/>
  <c r="X32" i="53"/>
  <c r="Y32" i="53"/>
  <c r="Z32" i="53"/>
  <c r="AA32" i="53"/>
  <c r="AB32" i="53"/>
  <c r="AC32" i="53"/>
  <c r="AD32" i="53"/>
  <c r="AE32" i="53"/>
  <c r="AF32" i="53"/>
  <c r="AG32" i="53"/>
  <c r="AH32" i="53"/>
  <c r="AI33" i="53"/>
  <c r="AI34" i="53"/>
  <c r="AI35" i="53"/>
  <c r="AI36" i="53"/>
  <c r="AI37" i="53"/>
  <c r="AI38" i="53"/>
  <c r="AI39" i="53"/>
  <c r="W40" i="53"/>
  <c r="X40" i="53"/>
  <c r="Y40" i="53"/>
  <c r="Z40" i="53"/>
  <c r="AA40" i="53"/>
  <c r="AB40" i="53"/>
  <c r="AC40" i="53"/>
  <c r="AD40" i="53"/>
  <c r="AE40" i="53"/>
  <c r="AF40" i="53"/>
  <c r="AG40" i="53"/>
  <c r="AH40" i="53"/>
  <c r="AI40" i="53"/>
  <c r="AI41" i="53"/>
  <c r="AI42" i="53"/>
  <c r="W43" i="53"/>
  <c r="X43" i="53"/>
  <c r="Y43" i="53"/>
  <c r="Z43" i="53"/>
  <c r="AA43" i="53"/>
  <c r="AB43" i="53"/>
  <c r="AC43" i="53"/>
  <c r="AD43" i="53"/>
  <c r="AE43" i="53"/>
  <c r="AF43" i="53"/>
  <c r="AH43" i="53"/>
  <c r="AI43" i="53"/>
  <c r="AI44" i="53"/>
  <c r="AI45" i="53"/>
  <c r="AI46" i="53"/>
  <c r="AI47" i="53"/>
  <c r="AI48" i="53"/>
  <c r="W49" i="53"/>
  <c r="X49" i="53"/>
  <c r="Y49" i="53"/>
  <c r="Z49" i="53"/>
  <c r="AA49" i="53"/>
  <c r="AB49" i="53"/>
  <c r="AC49" i="53"/>
  <c r="AD49" i="53"/>
  <c r="AG49" i="53"/>
  <c r="AH49" i="53"/>
  <c r="AI51" i="53"/>
  <c r="AI52" i="53"/>
  <c r="AI53" i="53"/>
  <c r="AI54" i="53"/>
  <c r="AI55" i="53"/>
  <c r="AI56" i="53"/>
  <c r="AI57" i="53"/>
  <c r="AI58" i="53"/>
  <c r="W59" i="53"/>
  <c r="X59" i="53"/>
  <c r="Y59" i="53"/>
  <c r="Z59" i="53"/>
  <c r="AA59" i="53"/>
  <c r="AB59" i="53"/>
  <c r="AC59" i="53"/>
  <c r="AD59" i="53"/>
  <c r="AE59" i="53"/>
  <c r="AF59" i="53"/>
  <c r="AG59" i="53"/>
  <c r="AH59" i="53"/>
  <c r="AI60" i="53"/>
  <c r="AI61" i="53"/>
  <c r="AI62" i="53"/>
  <c r="AI63" i="53"/>
  <c r="AI64" i="53"/>
  <c r="AI65" i="53"/>
  <c r="AI66" i="53"/>
  <c r="AI67" i="53"/>
  <c r="AI68" i="53"/>
  <c r="AI69" i="53"/>
  <c r="AI70" i="53"/>
  <c r="AI71" i="53"/>
  <c r="W72" i="53"/>
  <c r="X72" i="53"/>
  <c r="Y72" i="53"/>
  <c r="Z72" i="53"/>
  <c r="AA72" i="53"/>
  <c r="AB72" i="53"/>
  <c r="AC72" i="53"/>
  <c r="AD72" i="53"/>
  <c r="AE72" i="53"/>
  <c r="AF72" i="53"/>
  <c r="AG72" i="53"/>
  <c r="AH72" i="53"/>
  <c r="AI73" i="53"/>
  <c r="AI74" i="53"/>
  <c r="AI75" i="53"/>
  <c r="AI76" i="53"/>
  <c r="AI77" i="53"/>
  <c r="AI78" i="53"/>
  <c r="AI79" i="53"/>
  <c r="W80" i="53"/>
  <c r="X80" i="53"/>
  <c r="Y80" i="53"/>
  <c r="Z80" i="53"/>
  <c r="AA80" i="53"/>
  <c r="AB80" i="53"/>
  <c r="AC80" i="53"/>
  <c r="AD80" i="53"/>
  <c r="AE80" i="53"/>
  <c r="AF80" i="53"/>
  <c r="AG80" i="53"/>
  <c r="AH80" i="53"/>
  <c r="AI80" i="53"/>
  <c r="AI81" i="53"/>
  <c r="AI82" i="53"/>
  <c r="AI83" i="53"/>
  <c r="W85" i="53"/>
  <c r="X85" i="53"/>
  <c r="Y85" i="53"/>
  <c r="Z85" i="53"/>
  <c r="AA85" i="53"/>
  <c r="AB85" i="53"/>
  <c r="AC85" i="53"/>
  <c r="AD85" i="53"/>
  <c r="AE85" i="53"/>
  <c r="AF85" i="53"/>
  <c r="AG85" i="53"/>
  <c r="AH85" i="53"/>
  <c r="AI85" i="53"/>
  <c r="AI86" i="53"/>
  <c r="AI87" i="53"/>
  <c r="AI88" i="53"/>
  <c r="AI89" i="53"/>
  <c r="AI90" i="53"/>
  <c r="AI91" i="53"/>
  <c r="AI92" i="53"/>
  <c r="AI93" i="53"/>
  <c r="W94" i="53"/>
  <c r="X94" i="53"/>
  <c r="Y94" i="53"/>
  <c r="Z94" i="53"/>
  <c r="AA94" i="53"/>
  <c r="AB94" i="53"/>
  <c r="AC94" i="53"/>
  <c r="AD94" i="53"/>
  <c r="AE94" i="53"/>
  <c r="AF94" i="53"/>
  <c r="AG94" i="53"/>
  <c r="AH94" i="53"/>
  <c r="U9" i="54" l="1"/>
  <c r="AC50" i="53"/>
  <c r="AC95" i="53" s="1"/>
  <c r="O29" i="54" s="1"/>
  <c r="AC24" i="53"/>
  <c r="AI72" i="53"/>
  <c r="AH50" i="53"/>
  <c r="AH95" i="53" s="1"/>
  <c r="T29" i="54" s="1"/>
  <c r="AF50" i="53"/>
  <c r="AF24" i="53"/>
  <c r="AF95" i="53" s="1"/>
  <c r="R29" i="54" s="1"/>
  <c r="AB50" i="53"/>
  <c r="Z50" i="53"/>
  <c r="Z95" i="53" s="1"/>
  <c r="L29" i="54" s="1"/>
  <c r="Y50" i="53"/>
  <c r="W50" i="53"/>
  <c r="W95" i="53" s="1"/>
  <c r="I29" i="54" s="1"/>
  <c r="AA50" i="53"/>
  <c r="AA24" i="53"/>
  <c r="Y24" i="53"/>
  <c r="W24" i="53"/>
  <c r="AB24" i="53"/>
  <c r="AG50" i="53"/>
  <c r="AG95" i="53"/>
  <c r="S29" i="54" s="1"/>
  <c r="AI49" i="53"/>
  <c r="X50" i="53"/>
  <c r="X24" i="53"/>
  <c r="AE50" i="53"/>
  <c r="AI59" i="53"/>
  <c r="AD95" i="53"/>
  <c r="P29" i="54"/>
  <c r="AI32" i="53"/>
  <c r="AI29" i="53"/>
  <c r="AE95" i="53"/>
  <c r="Q29" i="54"/>
  <c r="AI23" i="53"/>
  <c r="U21" i="54"/>
  <c r="AI94" i="53"/>
  <c r="U28" i="54"/>
  <c r="AI19" i="53"/>
  <c r="AB95" i="53" l="1"/>
  <c r="N29" i="54" s="1"/>
  <c r="AA95" i="53"/>
  <c r="M29" i="54" s="1"/>
  <c r="Y95" i="53"/>
  <c r="K29" i="54" s="1"/>
  <c r="AI50" i="53"/>
  <c r="AI24" i="53"/>
  <c r="X95" i="53"/>
  <c r="J29" i="54" s="1"/>
  <c r="AI95" i="53" l="1"/>
  <c r="U29" i="54"/>
  <c r="C362" i="37"/>
  <c r="C346" i="37"/>
  <c r="AB62" i="43"/>
  <c r="AC5" i="35"/>
  <c r="AC6" i="35"/>
  <c r="AC7" i="35"/>
  <c r="AC8" i="35"/>
  <c r="AC9" i="35"/>
  <c r="AC10" i="35"/>
  <c r="AC11" i="35"/>
  <c r="AC12" i="35"/>
  <c r="AC13" i="35"/>
  <c r="AC14" i="35"/>
  <c r="AC15" i="35"/>
  <c r="AC16" i="35"/>
  <c r="AC17" i="35"/>
  <c r="AC18" i="35"/>
  <c r="AC19" i="35"/>
  <c r="AC20" i="35"/>
  <c r="AC21" i="35"/>
  <c r="AC22" i="35"/>
  <c r="AC23" i="35"/>
  <c r="AC24" i="35"/>
  <c r="AC25" i="35"/>
  <c r="AC26" i="35"/>
  <c r="AC27" i="35"/>
  <c r="AC28" i="35"/>
  <c r="AC29" i="35"/>
  <c r="AC30" i="35"/>
  <c r="AC31" i="35"/>
  <c r="AC32" i="35"/>
  <c r="AC33" i="35"/>
  <c r="AC34" i="35"/>
  <c r="AC35" i="35"/>
  <c r="AC36" i="35"/>
  <c r="AC37" i="35"/>
  <c r="AC38" i="35"/>
  <c r="AC39" i="35"/>
  <c r="AC40" i="35"/>
  <c r="AC41" i="35"/>
  <c r="AC42" i="35"/>
  <c r="AC43" i="35"/>
  <c r="AC44" i="35"/>
  <c r="AC45" i="35"/>
  <c r="AC46" i="35"/>
  <c r="AC47" i="35"/>
  <c r="AC48" i="35"/>
  <c r="AC49" i="35"/>
  <c r="AC50" i="35"/>
  <c r="AC51" i="35"/>
  <c r="AC52" i="35"/>
  <c r="AC60" i="35"/>
  <c r="AC61" i="35"/>
  <c r="AC62" i="35"/>
  <c r="AC63" i="35"/>
  <c r="AC64" i="35"/>
  <c r="AC66" i="35"/>
  <c r="AB5" i="35"/>
  <c r="AB6" i="35"/>
  <c r="AB7" i="35"/>
  <c r="AB8" i="35"/>
  <c r="AB9" i="35"/>
  <c r="AB10" i="35"/>
  <c r="AB11" i="35"/>
  <c r="AB12" i="35"/>
  <c r="AB13" i="35"/>
  <c r="AB14" i="35"/>
  <c r="AB15" i="35"/>
  <c r="AB16" i="35"/>
  <c r="AB17" i="35"/>
  <c r="AB18" i="35"/>
  <c r="AB19" i="35"/>
  <c r="AB20" i="35"/>
  <c r="AB21" i="35"/>
  <c r="AB22" i="35"/>
  <c r="AB23" i="35"/>
  <c r="AB24" i="35"/>
  <c r="AB25" i="35"/>
  <c r="AB26" i="35"/>
  <c r="AB27" i="35"/>
  <c r="AB28" i="35"/>
  <c r="AB29" i="35"/>
  <c r="AB30" i="35"/>
  <c r="AB31" i="35"/>
  <c r="AB32" i="35"/>
  <c r="AB33" i="35"/>
  <c r="AB34" i="35"/>
  <c r="AB35" i="35"/>
  <c r="AB36" i="35"/>
  <c r="AB37" i="35"/>
  <c r="AB38" i="35"/>
  <c r="AB39" i="35"/>
  <c r="AB40" i="35"/>
  <c r="AB41" i="35"/>
  <c r="AB42" i="35"/>
  <c r="AB43" i="35"/>
  <c r="AB44" i="35"/>
  <c r="AB45" i="35"/>
  <c r="AB46" i="35"/>
  <c r="AB47" i="35"/>
  <c r="AB48" i="35"/>
  <c r="AB49" i="35"/>
  <c r="AB50" i="35"/>
  <c r="AB51" i="35"/>
  <c r="AB52" i="35"/>
  <c r="AB59" i="35"/>
  <c r="AB60" i="35"/>
  <c r="AB61" i="35"/>
  <c r="AB62" i="35"/>
  <c r="AB63" i="35"/>
  <c r="AB64" i="35"/>
  <c r="AB65" i="35"/>
  <c r="AB66" i="35"/>
  <c r="AB67" i="35"/>
  <c r="AA5" i="35"/>
  <c r="AA6" i="35"/>
  <c r="AA7" i="35"/>
  <c r="AA8" i="35"/>
  <c r="AA9" i="35"/>
  <c r="AA10" i="35"/>
  <c r="AA11" i="35"/>
  <c r="AA12" i="35"/>
  <c r="AA13" i="35"/>
  <c r="AA14" i="35"/>
  <c r="AA15" i="35"/>
  <c r="AA16" i="35"/>
  <c r="AA17" i="35"/>
  <c r="AA18" i="35"/>
  <c r="AA19" i="35"/>
  <c r="AA20" i="35"/>
  <c r="AA21" i="35"/>
  <c r="AA22" i="35"/>
  <c r="AA23" i="35"/>
  <c r="AA24" i="35"/>
  <c r="AA25" i="35"/>
  <c r="AA26" i="35"/>
  <c r="AA27" i="35"/>
  <c r="AA28" i="35"/>
  <c r="AA29" i="35"/>
  <c r="AA30" i="35"/>
  <c r="AA31" i="35"/>
  <c r="AA32" i="35"/>
  <c r="AA33" i="35"/>
  <c r="AA34" i="35"/>
  <c r="AA35" i="35"/>
  <c r="AA36" i="35"/>
  <c r="AA37" i="35"/>
  <c r="AA38" i="35"/>
  <c r="AA39" i="35"/>
  <c r="AA40" i="35"/>
  <c r="AA41" i="35"/>
  <c r="AA42" i="35"/>
  <c r="AA43" i="35"/>
  <c r="AA44" i="35"/>
  <c r="AA45" i="35"/>
  <c r="AA46" i="35"/>
  <c r="AA47" i="35"/>
  <c r="AA48" i="35"/>
  <c r="AA49" i="35"/>
  <c r="AA50" i="35"/>
  <c r="AA51" i="35"/>
  <c r="AA52" i="35"/>
  <c r="AA59" i="35"/>
  <c r="AA60" i="35"/>
  <c r="AA61" i="35"/>
  <c r="AA62" i="35"/>
  <c r="AA63" i="35"/>
  <c r="AA64" i="35"/>
  <c r="AA65" i="35"/>
  <c r="AA66" i="35"/>
  <c r="AA67" i="35"/>
  <c r="AA4" i="35"/>
  <c r="AB4" i="35"/>
  <c r="AB137" i="43" l="1"/>
  <c r="AA137" i="43"/>
  <c r="Z137" i="43"/>
  <c r="AD136" i="43"/>
  <c r="AD138" i="43" s="1"/>
  <c r="AC136" i="43"/>
  <c r="Y136" i="43"/>
  <c r="X136" i="43"/>
  <c r="W136" i="43"/>
  <c r="V136" i="43"/>
  <c r="U136" i="43"/>
  <c r="T136" i="43"/>
  <c r="S136" i="43"/>
  <c r="R136" i="43"/>
  <c r="Q136" i="43"/>
  <c r="P136" i="43"/>
  <c r="O136" i="43"/>
  <c r="N136" i="43"/>
  <c r="M136" i="43"/>
  <c r="L136" i="43"/>
  <c r="K136" i="43"/>
  <c r="J136" i="43"/>
  <c r="I136" i="43"/>
  <c r="H136" i="43"/>
  <c r="G136" i="43"/>
  <c r="F136" i="43"/>
  <c r="E136" i="43"/>
  <c r="D136" i="43"/>
  <c r="C136" i="43"/>
  <c r="B136" i="43"/>
  <c r="AB135" i="43"/>
  <c r="AA135" i="43"/>
  <c r="Z135" i="43"/>
  <c r="AB134" i="43"/>
  <c r="AA134" i="43"/>
  <c r="Z134" i="43"/>
  <c r="AB133" i="43"/>
  <c r="AA133" i="43"/>
  <c r="Z133" i="43"/>
  <c r="AB132" i="43"/>
  <c r="AA132" i="43"/>
  <c r="Z132" i="43"/>
  <c r="AB131" i="43"/>
  <c r="AA131" i="43"/>
  <c r="Z131" i="43"/>
  <c r="AB130" i="43"/>
  <c r="AA130" i="43"/>
  <c r="Z130" i="43"/>
  <c r="AB129" i="43"/>
  <c r="AA129" i="43"/>
  <c r="Z129" i="43"/>
  <c r="AB128" i="43"/>
  <c r="AA128" i="43"/>
  <c r="AA136" i="43" s="1"/>
  <c r="Z128" i="43"/>
  <c r="Z136" i="43" s="1"/>
  <c r="AC126" i="43"/>
  <c r="Y126" i="43"/>
  <c r="X126" i="43"/>
  <c r="W126" i="43"/>
  <c r="V126" i="43"/>
  <c r="U126" i="43"/>
  <c r="T126" i="43"/>
  <c r="S126" i="43"/>
  <c r="R126" i="43"/>
  <c r="Q126" i="43"/>
  <c r="P126" i="43"/>
  <c r="O126" i="43"/>
  <c r="N126" i="43"/>
  <c r="M126" i="43"/>
  <c r="L126" i="43"/>
  <c r="K126" i="43"/>
  <c r="J126" i="43"/>
  <c r="I126" i="43"/>
  <c r="H126" i="43"/>
  <c r="G126" i="43"/>
  <c r="F126" i="43"/>
  <c r="E126" i="43"/>
  <c r="D126" i="43"/>
  <c r="C126" i="43"/>
  <c r="B126" i="43"/>
  <c r="AB125" i="43"/>
  <c r="AA125" i="43"/>
  <c r="Z125" i="43"/>
  <c r="AA120" i="43"/>
  <c r="Z120" i="43"/>
  <c r="AB119" i="43"/>
  <c r="AA119" i="43"/>
  <c r="Z119" i="43"/>
  <c r="AA118" i="43"/>
  <c r="Z118" i="43"/>
  <c r="AA117" i="43"/>
  <c r="Z117" i="43"/>
  <c r="Z116" i="43"/>
  <c r="AB115" i="43"/>
  <c r="AA115" i="43"/>
  <c r="Z115" i="43"/>
  <c r="AB114" i="43"/>
  <c r="AA114" i="43"/>
  <c r="Z114" i="43"/>
  <c r="AB113" i="43"/>
  <c r="AA113" i="43"/>
  <c r="Z113" i="43"/>
  <c r="AB112" i="43"/>
  <c r="AA112" i="43"/>
  <c r="Z112" i="43"/>
  <c r="AB111" i="43"/>
  <c r="AA111" i="43"/>
  <c r="Z111" i="43"/>
  <c r="AB110" i="43"/>
  <c r="AA110" i="43"/>
  <c r="Z110" i="43"/>
  <c r="AB109" i="43"/>
  <c r="AA109" i="43"/>
  <c r="Z109" i="43"/>
  <c r="AB108" i="43"/>
  <c r="AA108" i="43"/>
  <c r="Z108" i="43"/>
  <c r="AB107" i="43"/>
  <c r="AA107" i="43"/>
  <c r="Z107" i="43"/>
  <c r="AB106" i="43"/>
  <c r="AA106" i="43"/>
  <c r="Z106" i="43"/>
  <c r="AB105" i="43"/>
  <c r="AA105" i="43"/>
  <c r="Z105" i="43"/>
  <c r="AB104" i="43"/>
  <c r="AA104" i="43"/>
  <c r="Z104" i="43"/>
  <c r="AB103" i="43"/>
  <c r="AA103" i="43"/>
  <c r="Z103" i="43"/>
  <c r="AB102" i="43"/>
  <c r="AA102" i="43"/>
  <c r="Z102" i="43"/>
  <c r="AB101" i="43"/>
  <c r="AA101" i="43"/>
  <c r="Z101" i="43"/>
  <c r="AB100" i="43"/>
  <c r="AA100" i="43"/>
  <c r="Z100" i="43"/>
  <c r="AB99" i="43"/>
  <c r="AA99" i="43"/>
  <c r="Z99" i="43"/>
  <c r="AB98" i="43"/>
  <c r="AA98" i="43"/>
  <c r="Z98" i="43"/>
  <c r="AB97" i="43"/>
  <c r="AA97" i="43"/>
  <c r="Z97" i="43"/>
  <c r="AB96" i="43"/>
  <c r="AA96" i="43"/>
  <c r="Z96" i="43"/>
  <c r="AB95" i="43"/>
  <c r="AA95" i="43"/>
  <c r="Z95" i="43"/>
  <c r="AB94" i="43"/>
  <c r="AA94" i="43"/>
  <c r="Z94" i="43"/>
  <c r="AB93" i="43"/>
  <c r="AA93" i="43"/>
  <c r="Z93" i="43"/>
  <c r="AB92" i="43"/>
  <c r="AA92" i="43"/>
  <c r="Z92" i="43"/>
  <c r="Z91" i="43"/>
  <c r="Z90" i="43"/>
  <c r="Z89" i="43"/>
  <c r="AB88" i="43"/>
  <c r="AA88" i="43"/>
  <c r="Z88" i="43"/>
  <c r="AB87" i="43"/>
  <c r="AA87" i="43"/>
  <c r="Z87" i="43"/>
  <c r="Z86" i="43"/>
  <c r="AB85" i="43"/>
  <c r="AA85" i="43"/>
  <c r="Z85" i="43"/>
  <c r="AA84" i="43"/>
  <c r="AB82" i="43"/>
  <c r="AB81" i="43"/>
  <c r="AA81" i="43"/>
  <c r="Z81" i="43"/>
  <c r="AB80" i="43"/>
  <c r="AA80" i="43"/>
  <c r="Z80" i="43"/>
  <c r="AB79" i="43"/>
  <c r="AA79" i="43"/>
  <c r="Z79" i="43"/>
  <c r="AB78" i="43"/>
  <c r="AA78" i="43"/>
  <c r="Z78" i="43"/>
  <c r="AC76" i="43"/>
  <c r="Y76" i="43"/>
  <c r="X76" i="43"/>
  <c r="W76" i="43"/>
  <c r="V76" i="43"/>
  <c r="U76" i="43"/>
  <c r="T76" i="43"/>
  <c r="S76" i="43"/>
  <c r="R76" i="43"/>
  <c r="Q76" i="43"/>
  <c r="P76" i="43"/>
  <c r="O76" i="43"/>
  <c r="N76" i="43"/>
  <c r="M76" i="43"/>
  <c r="L76" i="43"/>
  <c r="K76" i="43"/>
  <c r="J76" i="43"/>
  <c r="I76" i="43"/>
  <c r="H76" i="43"/>
  <c r="G76" i="43"/>
  <c r="F76" i="43"/>
  <c r="E76" i="43"/>
  <c r="D76" i="43"/>
  <c r="C76" i="43"/>
  <c r="B76" i="43"/>
  <c r="AC74" i="43"/>
  <c r="AB74" i="43"/>
  <c r="AA74" i="43"/>
  <c r="Z74" i="43"/>
  <c r="AC73" i="43"/>
  <c r="AB73" i="43"/>
  <c r="AA73" i="43"/>
  <c r="Z73" i="43"/>
  <c r="AB72" i="43"/>
  <c r="AA72" i="43"/>
  <c r="Z72" i="43"/>
  <c r="AC71" i="43"/>
  <c r="AB71" i="43"/>
  <c r="AA71" i="43"/>
  <c r="Z71" i="43"/>
  <c r="AC70" i="43"/>
  <c r="AB70" i="43"/>
  <c r="AA70" i="43"/>
  <c r="Z70" i="43"/>
  <c r="AC69" i="43"/>
  <c r="AB69" i="43"/>
  <c r="AA69" i="43"/>
  <c r="Z69" i="43"/>
  <c r="AC68" i="43"/>
  <c r="AB68" i="43"/>
  <c r="AA68" i="43"/>
  <c r="Z68" i="43"/>
  <c r="AC67" i="43"/>
  <c r="AB67" i="43"/>
  <c r="AA67" i="43"/>
  <c r="Z67" i="43"/>
  <c r="AC66" i="43"/>
  <c r="AB66" i="43"/>
  <c r="AA66" i="43"/>
  <c r="Z66" i="43"/>
  <c r="AB65" i="43"/>
  <c r="AB63" i="43"/>
  <c r="AC62" i="43"/>
  <c r="AC60" i="43" s="1"/>
  <c r="AB60" i="43"/>
  <c r="AA62" i="43"/>
  <c r="AA60" i="43" s="1"/>
  <c r="Z62" i="43"/>
  <c r="Z60" i="43" s="1"/>
  <c r="Y60" i="43"/>
  <c r="X60" i="43"/>
  <c r="W60" i="43"/>
  <c r="V60" i="43"/>
  <c r="U60" i="43"/>
  <c r="T60" i="43"/>
  <c r="S60" i="43"/>
  <c r="R60" i="43"/>
  <c r="Q60" i="43"/>
  <c r="P60" i="43"/>
  <c r="O60" i="43"/>
  <c r="N60" i="43"/>
  <c r="M60" i="43"/>
  <c r="L60" i="43"/>
  <c r="K60" i="43"/>
  <c r="J60" i="43"/>
  <c r="I60" i="43"/>
  <c r="H60" i="43"/>
  <c r="G60" i="43"/>
  <c r="F60" i="43"/>
  <c r="E60" i="43"/>
  <c r="D60" i="43"/>
  <c r="C60" i="43"/>
  <c r="B60" i="43"/>
  <c r="AA56" i="43"/>
  <c r="Z56" i="43"/>
  <c r="AA55" i="43"/>
  <c r="Z55" i="43"/>
  <c r="AA54" i="43"/>
  <c r="Z54" i="43"/>
  <c r="AA53" i="43"/>
  <c r="Z53" i="43"/>
  <c r="AA52" i="43"/>
  <c r="Z52" i="43"/>
  <c r="AC51" i="43"/>
  <c r="AB51" i="43"/>
  <c r="Y51" i="43"/>
  <c r="X51" i="43"/>
  <c r="W51" i="43"/>
  <c r="V51" i="43"/>
  <c r="U51" i="43"/>
  <c r="T51" i="43"/>
  <c r="S51" i="43"/>
  <c r="R51" i="43"/>
  <c r="Q51" i="43"/>
  <c r="P51" i="43"/>
  <c r="O51" i="43"/>
  <c r="N51" i="43"/>
  <c r="M51" i="43"/>
  <c r="L51" i="43"/>
  <c r="K51" i="43"/>
  <c r="J51" i="43"/>
  <c r="I51" i="43"/>
  <c r="H51" i="43"/>
  <c r="G51" i="43"/>
  <c r="F51" i="43"/>
  <c r="E51" i="43"/>
  <c r="D51" i="43"/>
  <c r="C51" i="43"/>
  <c r="B51" i="43"/>
  <c r="AA46" i="43"/>
  <c r="Z46" i="43"/>
  <c r="AA45" i="43"/>
  <c r="Z45" i="43"/>
  <c r="AA44" i="43"/>
  <c r="Z44" i="43"/>
  <c r="AA43" i="43"/>
  <c r="Z43" i="43"/>
  <c r="AC42" i="43"/>
  <c r="AB42" i="43"/>
  <c r="Y42" i="43"/>
  <c r="X42" i="43"/>
  <c r="W42" i="43"/>
  <c r="V42" i="43"/>
  <c r="U42" i="43"/>
  <c r="T42" i="43"/>
  <c r="S42" i="43"/>
  <c r="R42" i="43"/>
  <c r="Q42" i="43"/>
  <c r="P42" i="43"/>
  <c r="O42" i="43"/>
  <c r="N42" i="43"/>
  <c r="M42" i="43"/>
  <c r="L42" i="43"/>
  <c r="K42" i="43"/>
  <c r="J42" i="43"/>
  <c r="I42" i="43"/>
  <c r="H42" i="43"/>
  <c r="G42" i="43"/>
  <c r="F42" i="43"/>
  <c r="E42" i="43"/>
  <c r="D42" i="43"/>
  <c r="C42" i="43"/>
  <c r="B42" i="43"/>
  <c r="AA40" i="43"/>
  <c r="Z40" i="43"/>
  <c r="AA39" i="43"/>
  <c r="Z39" i="43"/>
  <c r="AA38" i="43"/>
  <c r="Z38" i="43"/>
  <c r="AA37" i="43"/>
  <c r="Z37" i="43"/>
  <c r="AA36" i="43"/>
  <c r="Z36" i="43"/>
  <c r="AC34" i="43"/>
  <c r="AB34" i="43"/>
  <c r="Y34" i="43"/>
  <c r="X34" i="43"/>
  <c r="W34" i="43"/>
  <c r="V34" i="43"/>
  <c r="U34" i="43"/>
  <c r="T34" i="43"/>
  <c r="S34" i="43"/>
  <c r="R34" i="43"/>
  <c r="Q34" i="43"/>
  <c r="P34" i="43"/>
  <c r="O34" i="43"/>
  <c r="N34" i="43"/>
  <c r="M34" i="43"/>
  <c r="L34" i="43"/>
  <c r="K34" i="43"/>
  <c r="J34" i="43"/>
  <c r="I34" i="43"/>
  <c r="H34" i="43"/>
  <c r="G34" i="43"/>
  <c r="F34" i="43"/>
  <c r="E34" i="43"/>
  <c r="D34" i="43"/>
  <c r="C34" i="43"/>
  <c r="B34" i="43"/>
  <c r="AA32" i="43"/>
  <c r="Z32" i="43"/>
  <c r="AA31" i="43"/>
  <c r="Z31" i="43"/>
  <c r="AC29" i="43"/>
  <c r="AB29" i="43"/>
  <c r="Y29" i="43"/>
  <c r="X29" i="43"/>
  <c r="W29" i="43"/>
  <c r="V29" i="43"/>
  <c r="U29" i="43"/>
  <c r="T29" i="43"/>
  <c r="S29" i="43"/>
  <c r="R29" i="43"/>
  <c r="Q29" i="43"/>
  <c r="P29" i="43"/>
  <c r="O29" i="43"/>
  <c r="N29" i="43"/>
  <c r="M29" i="43"/>
  <c r="L29" i="43"/>
  <c r="K29" i="43"/>
  <c r="J29" i="43"/>
  <c r="I29" i="43"/>
  <c r="H29" i="43"/>
  <c r="G29" i="43"/>
  <c r="F29" i="43"/>
  <c r="E29" i="43"/>
  <c r="D29" i="43"/>
  <c r="C29" i="43"/>
  <c r="B29" i="43"/>
  <c r="AB28" i="43"/>
  <c r="AA28" i="43"/>
  <c r="Z28" i="43"/>
  <c r="AB27" i="43"/>
  <c r="AA27" i="43"/>
  <c r="Z27" i="43"/>
  <c r="AB26" i="43"/>
  <c r="AA26" i="43"/>
  <c r="Z26" i="43"/>
  <c r="AB25" i="43"/>
  <c r="AA25" i="43"/>
  <c r="Z25" i="43"/>
  <c r="AB24" i="43"/>
  <c r="AA24" i="43"/>
  <c r="Z24" i="43"/>
  <c r="AB23" i="43"/>
  <c r="AA23" i="43"/>
  <c r="Z23" i="43"/>
  <c r="AB22" i="43"/>
  <c r="AA22" i="43"/>
  <c r="Z22" i="43"/>
  <c r="AB21" i="43"/>
  <c r="AA21" i="43"/>
  <c r="Z21" i="43"/>
  <c r="AC19" i="43"/>
  <c r="Y19" i="43"/>
  <c r="X19" i="43"/>
  <c r="W19" i="43"/>
  <c r="V19" i="43"/>
  <c r="U19" i="43"/>
  <c r="T19" i="43"/>
  <c r="S19" i="43"/>
  <c r="R19" i="43"/>
  <c r="Q19" i="43"/>
  <c r="P19" i="43"/>
  <c r="O19" i="43"/>
  <c r="N19" i="43"/>
  <c r="M19" i="43"/>
  <c r="L19" i="43"/>
  <c r="K19" i="43"/>
  <c r="J19" i="43"/>
  <c r="I19" i="43"/>
  <c r="H19" i="43"/>
  <c r="G19" i="43"/>
  <c r="F19" i="43"/>
  <c r="E19" i="43"/>
  <c r="D19" i="43"/>
  <c r="C19" i="43"/>
  <c r="B19" i="43"/>
  <c r="AA17" i="43"/>
  <c r="Z17" i="43"/>
  <c r="AA16" i="43"/>
  <c r="Z16" i="43"/>
  <c r="AA15" i="43"/>
  <c r="Z15" i="43"/>
  <c r="AA14" i="43"/>
  <c r="Z14" i="43"/>
  <c r="AA13" i="43"/>
  <c r="Z13" i="43"/>
  <c r="AA12" i="43"/>
  <c r="Z12" i="43"/>
  <c r="AA11" i="43"/>
  <c r="Z11" i="43"/>
  <c r="AA10" i="43"/>
  <c r="Z10" i="43"/>
  <c r="Z9" i="43"/>
  <c r="AA8" i="43"/>
  <c r="Z8" i="43"/>
  <c r="AA7" i="43"/>
  <c r="Z7" i="43"/>
  <c r="AC5" i="43"/>
  <c r="AB5" i="43"/>
  <c r="Y5" i="43"/>
  <c r="X5" i="43"/>
  <c r="W5" i="43"/>
  <c r="V5" i="43"/>
  <c r="U5" i="43"/>
  <c r="U58" i="43" s="1"/>
  <c r="T5" i="43"/>
  <c r="S5" i="43"/>
  <c r="R5" i="43"/>
  <c r="Q5" i="43"/>
  <c r="P5" i="43"/>
  <c r="O5" i="43"/>
  <c r="O58" i="43" s="1"/>
  <c r="N5" i="43"/>
  <c r="M5" i="43"/>
  <c r="L5" i="43"/>
  <c r="K5" i="43"/>
  <c r="J5" i="43"/>
  <c r="I5" i="43"/>
  <c r="H5" i="43"/>
  <c r="G5" i="43"/>
  <c r="F5" i="43"/>
  <c r="E5" i="43"/>
  <c r="D5" i="43"/>
  <c r="C5" i="43"/>
  <c r="B5" i="43"/>
  <c r="U83" i="43" l="1"/>
  <c r="Z76" i="43"/>
  <c r="AA29" i="43"/>
  <c r="AB76" i="43"/>
  <c r="X58" i="43"/>
  <c r="X83" i="43" s="1"/>
  <c r="X138" i="43" s="1"/>
  <c r="R58" i="43"/>
  <c r="R83" i="43" s="1"/>
  <c r="N58" i="43"/>
  <c r="N83" i="43" s="1"/>
  <c r="N138" i="43" s="1"/>
  <c r="T58" i="43"/>
  <c r="T83" i="43" s="1"/>
  <c r="T138" i="43" s="1"/>
  <c r="AB136" i="43"/>
  <c r="AA5" i="43"/>
  <c r="V58" i="43"/>
  <c r="V83" i="43" s="1"/>
  <c r="V138" i="43" s="1"/>
  <c r="AA42" i="43"/>
  <c r="AA51" i="43"/>
  <c r="Q58" i="43"/>
  <c r="Q83" i="43" s="1"/>
  <c r="Q138" i="43" s="1"/>
  <c r="W58" i="43"/>
  <c r="W83" i="43" s="1"/>
  <c r="W138" i="43" s="1"/>
  <c r="AB19" i="43"/>
  <c r="AB58" i="43" s="1"/>
  <c r="Z34" i="43"/>
  <c r="Z51" i="43"/>
  <c r="Z126" i="43"/>
  <c r="M58" i="43"/>
  <c r="M83" i="43" s="1"/>
  <c r="M138" i="43" s="1"/>
  <c r="Y58" i="43"/>
  <c r="Y83" i="43" s="1"/>
  <c r="Y138" i="43" s="1"/>
  <c r="AC58" i="43"/>
  <c r="AC83" i="43" s="1"/>
  <c r="AC138" i="43" s="1"/>
  <c r="S58" i="43"/>
  <c r="S83" i="43" s="1"/>
  <c r="S138" i="43" s="1"/>
  <c r="U138" i="43"/>
  <c r="P58" i="43"/>
  <c r="P83" i="43" s="1"/>
  <c r="P138" i="43" s="1"/>
  <c r="R138" i="43"/>
  <c r="AA126" i="43"/>
  <c r="AB126" i="43"/>
  <c r="O83" i="43"/>
  <c r="O138" i="43" s="1"/>
  <c r="AA76" i="43"/>
  <c r="H58" i="43"/>
  <c r="H83" i="43" s="1"/>
  <c r="H138" i="43" s="1"/>
  <c r="Z42" i="43"/>
  <c r="B58" i="43"/>
  <c r="B83" i="43" s="1"/>
  <c r="B138" i="43" s="1"/>
  <c r="AA34" i="43"/>
  <c r="G58" i="43"/>
  <c r="G83" i="43" s="1"/>
  <c r="G138" i="43" s="1"/>
  <c r="C58" i="43"/>
  <c r="C83" i="43" s="1"/>
  <c r="C138" i="43" s="1"/>
  <c r="Z29" i="43"/>
  <c r="I58" i="43"/>
  <c r="I83" i="43" s="1"/>
  <c r="I138" i="43" s="1"/>
  <c r="AA19" i="43"/>
  <c r="K58" i="43"/>
  <c r="K83" i="43" s="1"/>
  <c r="K138" i="43" s="1"/>
  <c r="F58" i="43"/>
  <c r="F83" i="43" s="1"/>
  <c r="F138" i="43" s="1"/>
  <c r="L58" i="43"/>
  <c r="L83" i="43" s="1"/>
  <c r="L138" i="43" s="1"/>
  <c r="Z19" i="43"/>
  <c r="E58" i="43"/>
  <c r="E83" i="43" s="1"/>
  <c r="E138" i="43" s="1"/>
  <c r="Z5" i="43"/>
  <c r="D58" i="43"/>
  <c r="D83" i="43" s="1"/>
  <c r="D138" i="43" s="1"/>
  <c r="J58" i="43"/>
  <c r="J83" i="43" s="1"/>
  <c r="J138" i="43" s="1"/>
  <c r="Z58" i="43" l="1"/>
  <c r="Z83" i="43" s="1"/>
  <c r="Z138" i="43" s="1"/>
  <c r="AB138" i="43"/>
  <c r="AA58" i="43"/>
  <c r="AA83" i="43" l="1"/>
  <c r="AA138" i="43" s="1"/>
  <c r="Z5" i="35"/>
  <c r="Z6" i="35"/>
  <c r="Z7" i="35"/>
  <c r="Z8" i="35"/>
  <c r="Z9" i="35"/>
  <c r="Z10" i="35"/>
  <c r="Z11" i="35"/>
  <c r="Z12" i="35"/>
  <c r="Z14" i="35"/>
  <c r="Z15" i="35"/>
  <c r="Z16" i="35"/>
  <c r="Z17" i="35"/>
  <c r="Z18" i="35"/>
  <c r="Z19" i="35"/>
  <c r="Z20" i="35"/>
  <c r="Z21" i="35"/>
  <c r="Z22" i="35"/>
  <c r="Z23" i="35"/>
  <c r="Z24" i="35"/>
  <c r="Z25" i="35"/>
  <c r="Z26" i="35"/>
  <c r="Z27" i="35"/>
  <c r="Z28" i="35"/>
  <c r="Z29" i="35"/>
  <c r="Z30" i="35"/>
  <c r="Z31" i="35"/>
  <c r="Z32" i="35"/>
  <c r="Z33" i="35"/>
  <c r="Z34" i="35"/>
  <c r="Z35" i="35"/>
  <c r="Z36" i="35"/>
  <c r="Z37" i="35"/>
  <c r="Z38" i="35"/>
  <c r="Z39" i="35"/>
  <c r="Z40" i="35"/>
  <c r="Z41" i="35"/>
  <c r="Z42" i="35"/>
  <c r="Z43" i="35"/>
  <c r="Z44" i="35"/>
  <c r="Z45" i="35"/>
  <c r="Z46" i="35"/>
  <c r="Z47" i="35"/>
  <c r="Z48" i="35"/>
  <c r="Z49" i="35"/>
  <c r="Z50" i="35"/>
  <c r="Z51" i="35"/>
  <c r="Z52" i="35"/>
  <c r="Z60" i="35"/>
  <c r="Z61" i="35"/>
  <c r="Z62" i="35"/>
  <c r="Z63" i="35"/>
  <c r="Z64" i="35"/>
  <c r="Z66" i="35"/>
  <c r="Z4" i="35"/>
  <c r="F65" i="35"/>
  <c r="B65" i="35"/>
  <c r="B13" i="35"/>
  <c r="B67" i="35" l="1"/>
  <c r="B368" i="37"/>
  <c r="B393" i="37" l="1"/>
  <c r="B523" i="37" l="1"/>
  <c r="B466" i="37" l="1"/>
  <c r="B483" i="37" s="1"/>
  <c r="B306" i="37" l="1"/>
  <c r="B426" i="37" l="1"/>
  <c r="B66" i="37" l="1"/>
  <c r="B82" i="37" s="1"/>
  <c r="B346" i="37" l="1"/>
  <c r="B106" i="37" l="1"/>
  <c r="D564" i="37" l="1"/>
  <c r="D426" i="37"/>
  <c r="B442" i="37"/>
  <c r="D401" i="37"/>
  <c r="D562" i="37" s="1"/>
  <c r="B401" i="37"/>
  <c r="B562" i="37" s="1"/>
  <c r="D400" i="37"/>
  <c r="D561" i="37" s="1"/>
  <c r="B400" i="37"/>
  <c r="B561" i="37" s="1"/>
  <c r="D399" i="37"/>
  <c r="D560" i="37" s="1"/>
  <c r="B399" i="37"/>
  <c r="B560" i="37" s="1"/>
  <c r="D398" i="37"/>
  <c r="D559" i="37" s="1"/>
  <c r="B398" i="37"/>
  <c r="B559" i="37" s="1"/>
  <c r="D397" i="37"/>
  <c r="D558" i="37" s="1"/>
  <c r="B397" i="37"/>
  <c r="B558" i="37" s="1"/>
  <c r="D396" i="37"/>
  <c r="D557" i="37" s="1"/>
  <c r="B396" i="37"/>
  <c r="B557" i="37" s="1"/>
  <c r="D395" i="37"/>
  <c r="D556" i="37" s="1"/>
  <c r="B395" i="37"/>
  <c r="B556" i="37" s="1"/>
  <c r="D394" i="37"/>
  <c r="D555" i="37" s="1"/>
  <c r="B394" i="37"/>
  <c r="B555" i="37" s="1"/>
  <c r="D393" i="37"/>
  <c r="D554" i="37" s="1"/>
  <c r="B554" i="37"/>
  <c r="D392" i="37"/>
  <c r="D553" i="37" s="1"/>
  <c r="B392" i="37"/>
  <c r="B553" i="37" s="1"/>
  <c r="D391" i="37"/>
  <c r="B391" i="37"/>
  <c r="B552" i="37" s="1"/>
  <c r="D390" i="37"/>
  <c r="D551" i="37" s="1"/>
  <c r="B390" i="37"/>
  <c r="B551" i="37" s="1"/>
  <c r="D389" i="37"/>
  <c r="D550" i="37" s="1"/>
  <c r="B389" i="37"/>
  <c r="B550" i="37" s="1"/>
  <c r="D388" i="37"/>
  <c r="D549" i="37" s="1"/>
  <c r="B388" i="37"/>
  <c r="B549" i="37" s="1"/>
  <c r="D387" i="37"/>
  <c r="D548" i="37" s="1"/>
  <c r="B387" i="37"/>
  <c r="B548" i="37" s="1"/>
  <c r="D385" i="37"/>
  <c r="D546" i="37" s="1"/>
  <c r="B385" i="37"/>
  <c r="B546" i="37" s="1"/>
  <c r="D384" i="37"/>
  <c r="D545" i="37" s="1"/>
  <c r="B384" i="37"/>
  <c r="B545" i="37" s="1"/>
  <c r="D383" i="37"/>
  <c r="D544" i="37" s="1"/>
  <c r="B383" i="37"/>
  <c r="B544" i="37" s="1"/>
  <c r="D382" i="37"/>
  <c r="D543" i="37" s="1"/>
  <c r="B382" i="37"/>
  <c r="B543" i="37" s="1"/>
  <c r="D381" i="37"/>
  <c r="D542" i="37" s="1"/>
  <c r="B381" i="37"/>
  <c r="B542" i="37" s="1"/>
  <c r="D380" i="37"/>
  <c r="D541" i="37" s="1"/>
  <c r="B380" i="37"/>
  <c r="B541" i="37" s="1"/>
  <c r="D379" i="37"/>
  <c r="D540" i="37" s="1"/>
  <c r="B379" i="37"/>
  <c r="B540" i="37" s="1"/>
  <c r="D378" i="37"/>
  <c r="D539" i="37" s="1"/>
  <c r="B378" i="37"/>
  <c r="B539" i="37" s="1"/>
  <c r="D377" i="37"/>
  <c r="D538" i="37" s="1"/>
  <c r="B377" i="37"/>
  <c r="B538" i="37" s="1"/>
  <c r="D376" i="37"/>
  <c r="D537" i="37" s="1"/>
  <c r="B376" i="37"/>
  <c r="B537" i="37" s="1"/>
  <c r="D375" i="37"/>
  <c r="D536" i="37" s="1"/>
  <c r="B375" i="37"/>
  <c r="B536" i="37" s="1"/>
  <c r="D374" i="37"/>
  <c r="D535" i="37" s="1"/>
  <c r="B374" i="37"/>
  <c r="B535" i="37" s="1"/>
  <c r="D373" i="37"/>
  <c r="D534" i="37" s="1"/>
  <c r="B373" i="37"/>
  <c r="B534" i="37" s="1"/>
  <c r="D372" i="37"/>
  <c r="D533" i="37" s="1"/>
  <c r="B372" i="37"/>
  <c r="B533" i="37" s="1"/>
  <c r="D371" i="37"/>
  <c r="D532" i="37" s="1"/>
  <c r="B371" i="37"/>
  <c r="B532" i="37" s="1"/>
  <c r="D370" i="37"/>
  <c r="D531" i="37" s="1"/>
  <c r="B370" i="37"/>
  <c r="B531" i="37" s="1"/>
  <c r="D369" i="37"/>
  <c r="D530" i="37" s="1"/>
  <c r="B369" i="37"/>
  <c r="B530" i="37" s="1"/>
  <c r="D368" i="37"/>
  <c r="D529" i="37" s="1"/>
  <c r="B529" i="37"/>
  <c r="D367" i="37"/>
  <c r="D528" i="37" s="1"/>
  <c r="B367" i="37"/>
  <c r="B528" i="37" s="1"/>
  <c r="D366" i="37"/>
  <c r="D527" i="37" s="1"/>
  <c r="B366" i="37"/>
  <c r="B527" i="37" s="1"/>
  <c r="D365" i="37"/>
  <c r="D526" i="37" s="1"/>
  <c r="B365" i="37"/>
  <c r="B526" i="37" s="1"/>
  <c r="D362" i="37"/>
  <c r="B362" i="37"/>
  <c r="D306" i="37"/>
  <c r="D282" i="37"/>
  <c r="B282" i="37"/>
  <c r="D226" i="37"/>
  <c r="D242" i="37" s="1"/>
  <c r="B226" i="37"/>
  <c r="B242" i="37" s="1"/>
  <c r="D186" i="37"/>
  <c r="D202" i="37" s="1"/>
  <c r="B186" i="37"/>
  <c r="B202" i="37" s="1"/>
  <c r="D146" i="37"/>
  <c r="D162" i="37" s="1"/>
  <c r="B146" i="37"/>
  <c r="B162" i="37" s="1"/>
  <c r="D106" i="37"/>
  <c r="D122" i="37" s="1"/>
  <c r="B122" i="37"/>
  <c r="D82" i="37"/>
  <c r="D26" i="37"/>
  <c r="D42" i="37" s="1"/>
  <c r="B26" i="37"/>
  <c r="B42" i="37" s="1"/>
  <c r="B386" i="37" l="1"/>
  <c r="B547" i="37" s="1"/>
  <c r="D386" i="37"/>
  <c r="D547" i="37" s="1"/>
  <c r="B322" i="37"/>
  <c r="D442" i="37"/>
  <c r="D552" i="37"/>
  <c r="D322" i="37"/>
  <c r="D402" i="37" s="1"/>
  <c r="B402" i="37" l="1"/>
  <c r="B563" i="37" s="1"/>
  <c r="B565" i="37" s="1"/>
  <c r="D563" i="37"/>
  <c r="AC65" i="35" l="1"/>
  <c r="Z65" i="35"/>
  <c r="AC59" i="35"/>
  <c r="Z59" i="35"/>
  <c r="Z13" i="35"/>
  <c r="Z67" i="35" l="1"/>
  <c r="Y67" i="35" l="1"/>
  <c r="AC67" i="35" s="1"/>
  <c r="AC4" i="35"/>
  <c r="K5" i="61"/>
  <c r="C5" i="61"/>
</calcChain>
</file>

<file path=xl/sharedStrings.xml><?xml version="1.0" encoding="utf-8"?>
<sst xmlns="http://schemas.openxmlformats.org/spreadsheetml/2006/main" count="1683" uniqueCount="898">
  <si>
    <t>Megnevezés</t>
  </si>
  <si>
    <t>Alkotóház</t>
  </si>
  <si>
    <t>Összes kiadás</t>
  </si>
  <si>
    <t>Dologi kiadás</t>
  </si>
  <si>
    <t>Összesen</t>
  </si>
  <si>
    <t>Személyi juttatás</t>
  </si>
  <si>
    <t>Megjegyzés</t>
  </si>
  <si>
    <t>Támogatás</t>
  </si>
  <si>
    <t>1.</t>
  </si>
  <si>
    <t>2.</t>
  </si>
  <si>
    <t>4.</t>
  </si>
  <si>
    <t xml:space="preserve">Városellátó Intézmény </t>
  </si>
  <si>
    <t xml:space="preserve"> </t>
  </si>
  <si>
    <t>tény</t>
  </si>
  <si>
    <t>terv</t>
  </si>
  <si>
    <t>Személyi juttatások</t>
  </si>
  <si>
    <t>Munkaadókat terhelő járulékok</t>
  </si>
  <si>
    <t>Ellátottak pénzbeli juttatása</t>
  </si>
  <si>
    <t xml:space="preserve">Felhalmozási kiadások  </t>
  </si>
  <si>
    <t>Önkormányzat kiadásai összesen</t>
  </si>
  <si>
    <t>Megnevezés / közbeszerzés tárgya</t>
  </si>
  <si>
    <t>Típusa</t>
  </si>
  <si>
    <t>mennyiségi egysége</t>
  </si>
  <si>
    <t>mennyisége</t>
  </si>
  <si>
    <t>Várható időpontok</t>
  </si>
  <si>
    <t>Előzetesen becsült értéke (nettó)</t>
  </si>
  <si>
    <t>Alkalmazandó/választott eljárás típus:</t>
  </si>
  <si>
    <t>Érintett intézmény</t>
  </si>
  <si>
    <t xml:space="preserve">teljesítés ideje </t>
  </si>
  <si>
    <t xml:space="preserve"> €  (nettó összeg)</t>
  </si>
  <si>
    <t>eFt (nettó öszeg)</t>
  </si>
  <si>
    <t>Mindösszesen</t>
  </si>
  <si>
    <t>Ingatlan címe</t>
  </si>
  <si>
    <t>Helyrajzi száma</t>
  </si>
  <si>
    <t>Alapterülete</t>
  </si>
  <si>
    <t xml:space="preserve">Becsült értéke eFt </t>
  </si>
  <si>
    <t>Jelzáloggal terhelt</t>
  </si>
  <si>
    <t>227/2/A/69</t>
  </si>
  <si>
    <t>61 m²</t>
  </si>
  <si>
    <t>227/2/A/70</t>
  </si>
  <si>
    <t>81 m²</t>
  </si>
  <si>
    <t>227/2/A/71</t>
  </si>
  <si>
    <t>41 m²</t>
  </si>
  <si>
    <t>227/2/A/72</t>
  </si>
  <si>
    <t>400 m²</t>
  </si>
  <si>
    <t>634/A/71</t>
  </si>
  <si>
    <t>140 m²</t>
  </si>
  <si>
    <t>634/A/72</t>
  </si>
  <si>
    <t>223 m²</t>
  </si>
  <si>
    <t>1.775 m²</t>
  </si>
  <si>
    <t>221</t>
  </si>
  <si>
    <t>Jelzáloggal nem terhelt</t>
  </si>
  <si>
    <t>Csongrád, külterület (szántó)</t>
  </si>
  <si>
    <t>Csongrád, külterület (szántó, gyep)</t>
  </si>
  <si>
    <t>0314/3</t>
  </si>
  <si>
    <t>13.011 m²</t>
  </si>
  <si>
    <t>0766</t>
  </si>
  <si>
    <t xml:space="preserve">18.656 m² </t>
  </si>
  <si>
    <t>07/6</t>
  </si>
  <si>
    <t xml:space="preserve">70.682 m²  </t>
  </si>
  <si>
    <t>0753</t>
  </si>
  <si>
    <t>8.982 m²</t>
  </si>
  <si>
    <t xml:space="preserve">     Személyi juttatás</t>
  </si>
  <si>
    <t xml:space="preserve">Egyéb működési célú kiadás </t>
  </si>
  <si>
    <t>Ellátottak pénzbeni jutt.</t>
  </si>
  <si>
    <t>Beruházás, felújítás</t>
  </si>
  <si>
    <t xml:space="preserve">Óvodák Igazgatósága </t>
  </si>
  <si>
    <t>Intézmény összesen</t>
  </si>
  <si>
    <t>Civil szervezetek működési támogatása</t>
  </si>
  <si>
    <t xml:space="preserve">Önkormányzati feladat összesen </t>
  </si>
  <si>
    <t>Hivatali feladat</t>
  </si>
  <si>
    <t xml:space="preserve">Hivatali feladatok összesen </t>
  </si>
  <si>
    <t>Önkormányzat összesen:</t>
  </si>
  <si>
    <t>Járulék</t>
  </si>
  <si>
    <t>Pénzeszköz átadás</t>
  </si>
  <si>
    <t>Életfa akció</t>
  </si>
  <si>
    <t>Társadalmi szervezetek támogatása</t>
  </si>
  <si>
    <t>5878</t>
  </si>
  <si>
    <t>23.950 m²</t>
  </si>
  <si>
    <t xml:space="preserve">Összesen </t>
  </si>
  <si>
    <t>3.</t>
  </si>
  <si>
    <t xml:space="preserve">INTÉZMÉNYEK ÖSSZESEN </t>
  </si>
  <si>
    <t>5.</t>
  </si>
  <si>
    <t>6.</t>
  </si>
  <si>
    <t>Sor-
szám</t>
  </si>
  <si>
    <t>Rovat megnevezése</t>
  </si>
  <si>
    <t>Rovat
száma</t>
  </si>
  <si>
    <t>Eredeti előirányzat</t>
  </si>
  <si>
    <t>Önkormányzati 
feladatok</t>
  </si>
  <si>
    <t xml:space="preserve">Városellátó Int. </t>
  </si>
  <si>
    <t xml:space="preserve">Óvodák 
Igazgatósága 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</si>
  <si>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</si>
  <si>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</si>
  <si>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</si>
  <si>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</si>
  <si>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</si>
  <si>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</si>
  <si>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</si>
  <si>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</si>
  <si>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</si>
  <si>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01</t>
  </si>
  <si>
    <t>Törvény szerinti illetmények, munkabérek</t>
  </si>
  <si>
    <t>K1101</t>
  </si>
  <si>
    <t>02</t>
  </si>
  <si>
    <t>Normatív jutalmak</t>
  </si>
  <si>
    <t>K1102</t>
  </si>
  <si>
    <t>03</t>
  </si>
  <si>
    <t>Céljuttatás, projektprémium</t>
  </si>
  <si>
    <t>K1103</t>
  </si>
  <si>
    <t>04</t>
  </si>
  <si>
    <t>Készenléti, ügyeleti, helyettesítési díj, túlóra, túlszolgálat</t>
  </si>
  <si>
    <t>K1104</t>
  </si>
  <si>
    <t>05</t>
  </si>
  <si>
    <t>Végkielégítés</t>
  </si>
  <si>
    <t>K1105</t>
  </si>
  <si>
    <t>06</t>
  </si>
  <si>
    <t>Jubileumi jutalom</t>
  </si>
  <si>
    <t>K1106</t>
  </si>
  <si>
    <t>07</t>
  </si>
  <si>
    <t>Béren kívüli juttatások</t>
  </si>
  <si>
    <t>K1107</t>
  </si>
  <si>
    <t>08</t>
  </si>
  <si>
    <t>Ruházati költségtérítés</t>
  </si>
  <si>
    <t>K1108</t>
  </si>
  <si>
    <t>09</t>
  </si>
  <si>
    <t>Közlekedési költségtérítés</t>
  </si>
  <si>
    <t>K1109</t>
  </si>
  <si>
    <t>10</t>
  </si>
  <si>
    <t>Egyéb költségtérítések</t>
  </si>
  <si>
    <t>K1110</t>
  </si>
  <si>
    <t>11</t>
  </si>
  <si>
    <t>Lakhatási támogatások</t>
  </si>
  <si>
    <t>K1111</t>
  </si>
  <si>
    <t>12</t>
  </si>
  <si>
    <t>Szociális támogatások</t>
  </si>
  <si>
    <t>K1112</t>
  </si>
  <si>
    <t>13</t>
  </si>
  <si>
    <t>Foglalkoztatottak egyéb személyi juttatásai</t>
  </si>
  <si>
    <t>K1113</t>
  </si>
  <si>
    <t>14</t>
  </si>
  <si>
    <t>K11</t>
  </si>
  <si>
    <t>15</t>
  </si>
  <si>
    <t>K121</t>
  </si>
  <si>
    <t>16</t>
  </si>
  <si>
    <t>K122</t>
  </si>
  <si>
    <t>17</t>
  </si>
  <si>
    <t>K123</t>
  </si>
  <si>
    <t>18</t>
  </si>
  <si>
    <t>K12</t>
  </si>
  <si>
    <t>19</t>
  </si>
  <si>
    <t>K1</t>
  </si>
  <si>
    <t>20</t>
  </si>
  <si>
    <t xml:space="preserve">Munkaadókat terhelő járulékok és szociális             
     +rehó hozzájárulási adó                                                                            </t>
  </si>
  <si>
    <t>K2</t>
  </si>
  <si>
    <t>21</t>
  </si>
  <si>
    <t>Szakmai anyagok beszerzése</t>
  </si>
  <si>
    <t>K311</t>
  </si>
  <si>
    <t>22</t>
  </si>
  <si>
    <t>Üzemeltetési anyagok beszerzése</t>
  </si>
  <si>
    <t>K312</t>
  </si>
  <si>
    <t>23</t>
  </si>
  <si>
    <t>Árubeszerzés</t>
  </si>
  <si>
    <t>K313</t>
  </si>
  <si>
    <t>24</t>
  </si>
  <si>
    <t>Készletbeszerzés (=21+22+23)</t>
  </si>
  <si>
    <t>K31</t>
  </si>
  <si>
    <t>25</t>
  </si>
  <si>
    <t>Informatikai szolgáltatások igénybevétele</t>
  </si>
  <si>
    <t>K321</t>
  </si>
  <si>
    <t>26</t>
  </si>
  <si>
    <t>Egyéb kommunikációs szolgáltatások</t>
  </si>
  <si>
    <t>K322</t>
  </si>
  <si>
    <t>27</t>
  </si>
  <si>
    <t>Kommunikációs szolgáltatások (=25+26)</t>
  </si>
  <si>
    <t>K32</t>
  </si>
  <si>
    <t>28</t>
  </si>
  <si>
    <t>Közüzemi díjak</t>
  </si>
  <si>
    <t>K331</t>
  </si>
  <si>
    <t>29</t>
  </si>
  <si>
    <t>Vásárolt élelmezés</t>
  </si>
  <si>
    <t>K332</t>
  </si>
  <si>
    <t>30</t>
  </si>
  <si>
    <t>Bérleti és lízing díjak</t>
  </si>
  <si>
    <t>K333</t>
  </si>
  <si>
    <t>31</t>
  </si>
  <si>
    <t>Karbantartási, kisjavítási szolgáltatások</t>
  </si>
  <si>
    <t>K334</t>
  </si>
  <si>
    <t>32</t>
  </si>
  <si>
    <t>Közvetített szolgáltatások</t>
  </si>
  <si>
    <t>K335</t>
  </si>
  <si>
    <t>33</t>
  </si>
  <si>
    <t xml:space="preserve">Szakmai tevékenységet segítő szolgáltatások </t>
  </si>
  <si>
    <t>K336</t>
  </si>
  <si>
    <t>34</t>
  </si>
  <si>
    <t>Egyéb szolgáltatások</t>
  </si>
  <si>
    <t>K337</t>
  </si>
  <si>
    <t>35</t>
  </si>
  <si>
    <t>Szolgáltatási kiadások (=28+…+34)</t>
  </si>
  <si>
    <t>K33</t>
  </si>
  <si>
    <t>36</t>
  </si>
  <si>
    <t>Kiküldetések kiadásai</t>
  </si>
  <si>
    <t>K341</t>
  </si>
  <si>
    <t>37</t>
  </si>
  <si>
    <t>Reklám- és propagandakiadások</t>
  </si>
  <si>
    <t>K342</t>
  </si>
  <si>
    <t>38</t>
  </si>
  <si>
    <t>Kiküldetések, reklám- és propagandakiadások (=36+37)</t>
  </si>
  <si>
    <t>K34</t>
  </si>
  <si>
    <t>39</t>
  </si>
  <si>
    <t>Működési célú előzetesen felszámított általános forgalmi adó</t>
  </si>
  <si>
    <t>K351</t>
  </si>
  <si>
    <t>40</t>
  </si>
  <si>
    <t xml:space="preserve">Fizetendő általános forgalmi adó </t>
  </si>
  <si>
    <t>K352</t>
  </si>
  <si>
    <t>41</t>
  </si>
  <si>
    <t>K353</t>
  </si>
  <si>
    <t>42</t>
  </si>
  <si>
    <t>Egyéb pénzügyi műveletek kiadásai</t>
  </si>
  <si>
    <t>K354</t>
  </si>
  <si>
    <t>43</t>
  </si>
  <si>
    <t>Egyéb dologi kiadások</t>
  </si>
  <si>
    <t>K355</t>
  </si>
  <si>
    <t>44</t>
  </si>
  <si>
    <t>Különféle befizetések és egyéb dologi kiadások (=39+…+43)</t>
  </si>
  <si>
    <t>K35</t>
  </si>
  <si>
    <t>45</t>
  </si>
  <si>
    <t>Dologi kiadások (=24+27+35+38+44)</t>
  </si>
  <si>
    <t>K3</t>
  </si>
  <si>
    <t>46</t>
  </si>
  <si>
    <t>Társadalombiztosítási ellátások</t>
  </si>
  <si>
    <t>K41</t>
  </si>
  <si>
    <t>47</t>
  </si>
  <si>
    <t>Családi támogatások</t>
  </si>
  <si>
    <t>K42</t>
  </si>
  <si>
    <t>48</t>
  </si>
  <si>
    <t>Pénzbeli kárpótlások, kártérítések</t>
  </si>
  <si>
    <t>K43</t>
  </si>
  <si>
    <t>49</t>
  </si>
  <si>
    <t>Betegséggel kapcsolatos (nem társadalombiztosítási) ellátások</t>
  </si>
  <si>
    <t>K44</t>
  </si>
  <si>
    <t>50</t>
  </si>
  <si>
    <t>Foglalkoztatással, munkanélküliséggel kapcsolatos ellátások</t>
  </si>
  <si>
    <t>K45</t>
  </si>
  <si>
    <t>51</t>
  </si>
  <si>
    <t>Lakhatással kapcsolatos ellátások</t>
  </si>
  <si>
    <t>K46</t>
  </si>
  <si>
    <t>52</t>
  </si>
  <si>
    <t>Intézményi ellátottak pénzbeli juttatásai</t>
  </si>
  <si>
    <t>K47</t>
  </si>
  <si>
    <t>53</t>
  </si>
  <si>
    <t>Egyéb nem intézményi ellátások</t>
  </si>
  <si>
    <t>K48</t>
  </si>
  <si>
    <t>54</t>
  </si>
  <si>
    <t>Ellátottak pénzbeli juttatásai (=46+...+53)</t>
  </si>
  <si>
    <t>K4</t>
  </si>
  <si>
    <t>55</t>
  </si>
  <si>
    <t>Nemzetközi kötelezettségek</t>
  </si>
  <si>
    <t>K501</t>
  </si>
  <si>
    <t>56</t>
  </si>
  <si>
    <t>Elvonások és befizetések</t>
  </si>
  <si>
    <t>K502</t>
  </si>
  <si>
    <t>57</t>
  </si>
  <si>
    <t>Működési célú garancia- és kezességvállalásból származó kifizetés államháztartáson belülre</t>
  </si>
  <si>
    <t>K503</t>
  </si>
  <si>
    <t>58</t>
  </si>
  <si>
    <t>Működési célú visszatérítendő támogatások, 
kölcsönök nyújtása államháztartáson belülre</t>
  </si>
  <si>
    <t>K504</t>
  </si>
  <si>
    <t>59</t>
  </si>
  <si>
    <t>Működési célú visszatérítendő támogatások, kölcsönök törlesztése államháztartáson belülre</t>
  </si>
  <si>
    <t>K505</t>
  </si>
  <si>
    <t>60</t>
  </si>
  <si>
    <t>Egyéb működési célú támogatások államháztartáson belülre</t>
  </si>
  <si>
    <t>K506</t>
  </si>
  <si>
    <t>61</t>
  </si>
  <si>
    <t>Működési célú garancia- és kezességvállalásból származó kifizetés államháztartáson kívülre</t>
  </si>
  <si>
    <t>K507</t>
  </si>
  <si>
    <t>62</t>
  </si>
  <si>
    <t>Működési célú visszatérítendő támogatások,
 kölcsönök nyújtása államháztartáson kívülre</t>
  </si>
  <si>
    <t>K508</t>
  </si>
  <si>
    <t>63</t>
  </si>
  <si>
    <t>Árkiegészítések, ártámogatások</t>
  </si>
  <si>
    <t>K509</t>
  </si>
  <si>
    <t>64</t>
  </si>
  <si>
    <t>Kamattámogatások</t>
  </si>
  <si>
    <t>K510</t>
  </si>
  <si>
    <t>65</t>
  </si>
  <si>
    <t>Egyéb működési célú támogatások államháztartáson kívülre</t>
  </si>
  <si>
    <t>K511</t>
  </si>
  <si>
    <t>66</t>
  </si>
  <si>
    <t>Tartalékok</t>
  </si>
  <si>
    <t>K512</t>
  </si>
  <si>
    <t>67</t>
  </si>
  <si>
    <t>Egyéb működési célú kiadások (=55+…+66)</t>
  </si>
  <si>
    <t>K5</t>
  </si>
  <si>
    <t>68</t>
  </si>
  <si>
    <t>Immateriális javak beszerzése, létesítése</t>
  </si>
  <si>
    <t>K61</t>
  </si>
  <si>
    <t>69</t>
  </si>
  <si>
    <t>Ingatlanok beszerzése, létesítése</t>
  </si>
  <si>
    <t>K62</t>
  </si>
  <si>
    <t>70</t>
  </si>
  <si>
    <t>Informatikai eszközök beszerzése, létesítése</t>
  </si>
  <si>
    <t>K63</t>
  </si>
  <si>
    <t>71</t>
  </si>
  <si>
    <t>Egyéb tárgyi eszközök beszerzése, létesítése</t>
  </si>
  <si>
    <t>K64</t>
  </si>
  <si>
    <t>72</t>
  </si>
  <si>
    <t>Részesedések beszerzése</t>
  </si>
  <si>
    <t>K65</t>
  </si>
  <si>
    <t>73</t>
  </si>
  <si>
    <t>Meglévő részesedések növeléséhez kapcsolódó
 kiadások</t>
  </si>
  <si>
    <t>K66</t>
  </si>
  <si>
    <t>74</t>
  </si>
  <si>
    <t>Beruházási célú előzetesen felszámított általános 
forgalmi adó</t>
  </si>
  <si>
    <t>K67</t>
  </si>
  <si>
    <t>75</t>
  </si>
  <si>
    <t>Beruházások (=68+…+74)</t>
  </si>
  <si>
    <t>K6</t>
  </si>
  <si>
    <t>76</t>
  </si>
  <si>
    <t>Ingatlanok felújítása</t>
  </si>
  <si>
    <t>K71</t>
  </si>
  <si>
    <t>77</t>
  </si>
  <si>
    <t>Informatikai eszközök felújítása</t>
  </si>
  <si>
    <t>K72</t>
  </si>
  <si>
    <t>78</t>
  </si>
  <si>
    <t xml:space="preserve">Egyéb tárgyi eszközök felújítása </t>
  </si>
  <si>
    <t>K73</t>
  </si>
  <si>
    <t>79</t>
  </si>
  <si>
    <t>Felújítási célú előzetesen felszámított általános forgalmi adó</t>
  </si>
  <si>
    <t>K74</t>
  </si>
  <si>
    <t>80</t>
  </si>
  <si>
    <t>Felújítások (=76+...+79)</t>
  </si>
  <si>
    <t>K7</t>
  </si>
  <si>
    <t>81</t>
  </si>
  <si>
    <t>Felhalmozási célú garancia- és kezességvállalásból 
származó kifizetés államháztartáson belülre</t>
  </si>
  <si>
    <t>K81</t>
  </si>
  <si>
    <t>82</t>
  </si>
  <si>
    <t>Felhalmozási célú visszatérítendő támogatások, 
kölcsönök nyújtása államháztartáson belülre</t>
  </si>
  <si>
    <t>K82</t>
  </si>
  <si>
    <t>83</t>
  </si>
  <si>
    <t>Felhalmozási célú visszatérítendő támogatások,
 kölcsönök törlesztése államháztartáson belülre</t>
  </si>
  <si>
    <t>K83</t>
  </si>
  <si>
    <t>84</t>
  </si>
  <si>
    <t>Egyéb felhalmozási célú támogatások államháztartáson belülre</t>
  </si>
  <si>
    <t>K84</t>
  </si>
  <si>
    <t>85</t>
  </si>
  <si>
    <t>Felhalmozási célú garancia- és kezességvállalásból 
származó kifizetés államháztartáson kívülre</t>
  </si>
  <si>
    <t>K85</t>
  </si>
  <si>
    <t>86</t>
  </si>
  <si>
    <t>Felhalmozási célú visszatérítendő támogatások, kölcsönök nyújtása államháztartáson kívülre</t>
  </si>
  <si>
    <t>K86</t>
  </si>
  <si>
    <t>87</t>
  </si>
  <si>
    <t>Lakástámogatás</t>
  </si>
  <si>
    <t>K87</t>
  </si>
  <si>
    <t>88</t>
  </si>
  <si>
    <t xml:space="preserve">Egyéb felhalmozási célú támogatások államháztartáson kívülre </t>
  </si>
  <si>
    <t>K88</t>
  </si>
  <si>
    <t>89</t>
  </si>
  <si>
    <t>Egyéb felhalmozási célú kiadások (=81+…+88)</t>
  </si>
  <si>
    <t>K8</t>
  </si>
  <si>
    <t>90</t>
  </si>
  <si>
    <t>Költségvetési kiadások (=19+20+45+54+67+75+80+89)</t>
  </si>
  <si>
    <t>K1-K8</t>
  </si>
  <si>
    <t xml:space="preserve">Hosszú lejáratú hitelek, kölcsönök törlesztése </t>
  </si>
  <si>
    <t>K9111</t>
  </si>
  <si>
    <t>Likviditási célú hitelek, kölcsönök törlesztése pénzügyi vállalkozásnak</t>
  </si>
  <si>
    <t>K9112</t>
  </si>
  <si>
    <t xml:space="preserve">Rövid lejáratú hitelek, kölcsönök törlesztése </t>
  </si>
  <si>
    <t>K9113</t>
  </si>
  <si>
    <t>Hitel-, kölcsöntörlesztés államháztartáson kívülre (=01+02+03)</t>
  </si>
  <si>
    <t>K911</t>
  </si>
  <si>
    <t>Forgatási célú belföldi értékpapírok vásárlása</t>
  </si>
  <si>
    <t>K9121</t>
  </si>
  <si>
    <t>Forgatási célú belföldi értékpapírok beváltása</t>
  </si>
  <si>
    <t>K9122</t>
  </si>
  <si>
    <t>Befektetési célú belföldi értékpapírok vásárlása</t>
  </si>
  <si>
    <t>K9123</t>
  </si>
  <si>
    <t>Befektetési célú belföldi értékpapírok beváltása</t>
  </si>
  <si>
    <t>K9124</t>
  </si>
  <si>
    <t>Belföldi értékpapírok kiadásai (=05+…+08)</t>
  </si>
  <si>
    <t>K912</t>
  </si>
  <si>
    <t>Államháztartáson belüli megelőlegezések folyósítása</t>
  </si>
  <si>
    <t>K913</t>
  </si>
  <si>
    <t>Államháztartáson belüli megelőlegezések visszafizetése</t>
  </si>
  <si>
    <t>K914</t>
  </si>
  <si>
    <t>Központi, irányító szervi támogatások folyósítása</t>
  </si>
  <si>
    <t>K915</t>
  </si>
  <si>
    <t>Pénzeszközök betétként elhelyezése</t>
  </si>
  <si>
    <t>K916</t>
  </si>
  <si>
    <t>Pénzügyi lízing kiadásai</t>
  </si>
  <si>
    <t>K917</t>
  </si>
  <si>
    <t>Központi költségvetés sajátos finanszírozási kiadásai</t>
  </si>
  <si>
    <t>K918</t>
  </si>
  <si>
    <t>Belföldi finanszírozás kiadásai (=04+09+…+15)</t>
  </si>
  <si>
    <t>K91</t>
  </si>
  <si>
    <t>Forgatási célú külföldi értékpapírok vásárlása</t>
  </si>
  <si>
    <t>K921</t>
  </si>
  <si>
    <t>Befektetési célú külföldi értékpapírok vásárlása</t>
  </si>
  <si>
    <t>K922</t>
  </si>
  <si>
    <t>Külföldi értékpapírok beváltása</t>
  </si>
  <si>
    <t>K923</t>
  </si>
  <si>
    <t>Külföldi hitelek, kölcsönök törlesztése</t>
  </si>
  <si>
    <t>K924</t>
  </si>
  <si>
    <t>Külföldi finanszírozás kiadásai (=17+…+20)</t>
  </si>
  <si>
    <t>K92</t>
  </si>
  <si>
    <t>Adóssághoz nem kapcsolódó származékos ügyletek kiadásai</t>
  </si>
  <si>
    <t>K93</t>
  </si>
  <si>
    <t>Finanszírozási kiadások (=16+21+22)</t>
  </si>
  <si>
    <t>K9</t>
  </si>
  <si>
    <t xml:space="preserve"> Jelentősebb, jelzáloggal terhelt és terhelhető ingatlanok  (lakások és erdők nélkül)</t>
  </si>
  <si>
    <t>várható</t>
  </si>
  <si>
    <t xml:space="preserve">011130 Önkormányzatok és önkormányzati hivatalok jogalkotó
 és általános igazgatási tevékenysége </t>
  </si>
  <si>
    <t>011220 Adó-, vám- és jövedéki igazgatás</t>
  </si>
  <si>
    <t>013350 Az önkormányzati vagyonnal való gazdálkodással kapcsolatos feladatok</t>
  </si>
  <si>
    <t xml:space="preserve">018010 Önkormányzatok elszámolásai a központi költségvetéssel </t>
  </si>
  <si>
    <t xml:space="preserve">041232 Start-munka program - Téli közfoglalkoztatás </t>
  </si>
  <si>
    <t xml:space="preserve">041233 Hosszabb időtartamú közfoglalkozatás </t>
  </si>
  <si>
    <t xml:space="preserve">045140 Város és elővárosi közúti személyszállítás </t>
  </si>
  <si>
    <t xml:space="preserve">061030 Lakáshoz jutást segítő támogatások </t>
  </si>
  <si>
    <t xml:space="preserve">064010 Közvilágítás </t>
  </si>
  <si>
    <t xml:space="preserve">074032 Ifjúsági-egészségügyi gondozás </t>
  </si>
  <si>
    <t xml:space="preserve">076090 Egyéb egészségügyi szolgáltatások finanszírozása és támogatása </t>
  </si>
  <si>
    <t>081045 Szabadidősport- (rekreációs sport) tevékenység és támogatás</t>
  </si>
  <si>
    <t xml:space="preserve">082091 Közművelődés - közösségi és társadalmi részvétel fejlesztése </t>
  </si>
  <si>
    <t xml:space="preserve">083050 Televízió-műsor szolgáltatás támogatása </t>
  </si>
  <si>
    <t xml:space="preserve">084031 Civil szervezetek működési támogatása </t>
  </si>
  <si>
    <t>098032 Pedagógiai szakmai szolgáltatások működtetési feladatai</t>
  </si>
  <si>
    <t xml:space="preserve">101150 Betegséggel kapcsolatos pénzbeli ellátások, támogatások </t>
  </si>
  <si>
    <t>104051 Gyermekvédelmi pénzbeli és természetbeni ellátások</t>
  </si>
  <si>
    <t xml:space="preserve">107060 Egyéb szociális pénzbeli és természetbeni ellátások, támogatások </t>
  </si>
  <si>
    <t>Önkormányzat feladatok</t>
  </si>
  <si>
    <t xml:space="preserve">011130 Önkormányzatok és önkormányzati hivatalok jogalkotó és igazgatási tevékenysége </t>
  </si>
  <si>
    <t>031030 Közterület rendjének fenntartása</t>
  </si>
  <si>
    <t>105010 Munkanélküli aktív korúak ellátásai</t>
  </si>
  <si>
    <t xml:space="preserve">106020 Lakásfenntartással, lakhatással összefüggő ellátások </t>
  </si>
  <si>
    <t>GESZ</t>
  </si>
  <si>
    <t>Saját erő</t>
  </si>
  <si>
    <t>Városi és elővárosi közúti személyszállítás</t>
  </si>
  <si>
    <t>Közművelődés -közösségi és társadalmi részvétel fejlesztése</t>
  </si>
  <si>
    <t xml:space="preserve">Polgármesteri keret </t>
  </si>
  <si>
    <t>Külföldi kapcsolatok</t>
  </si>
  <si>
    <t>Alföldi Paletta</t>
  </si>
  <si>
    <t>Föveny kiadvány</t>
  </si>
  <si>
    <t>Lakáshoz jutást segítő támogatások</t>
  </si>
  <si>
    <t>Első lakáshoz jutók lakástámogatása</t>
  </si>
  <si>
    <t>Első lakáshoz jutók kölcsöne</t>
  </si>
  <si>
    <t>Városi Diák Önkormányzat működtetése, önkorm.ifjúsági kezdeményezései</t>
  </si>
  <si>
    <t>Városi Fúvószenekar támogatása</t>
  </si>
  <si>
    <t xml:space="preserve">Csongrád, Fő u. 2-4. fszt. 2. (üzlet) </t>
  </si>
  <si>
    <t>Csongrád, Fő u. 2-4. fszt. 3. (üzlet)</t>
  </si>
  <si>
    <t>Csongrád, Fő u. 2-4. fszt. 4. (üzlet)</t>
  </si>
  <si>
    <t>Csongrád, Fő u. 2-4. fszt. 5. (üzlet)</t>
  </si>
  <si>
    <t>Csongrád, Fő u. 11-17. fszt. 71. (üzlet)</t>
  </si>
  <si>
    <t>Csongrád, Fő u. 11-17. fszt. 72. (üzlet)</t>
  </si>
  <si>
    <t>Csongrád, belterület volt Szeviép telep</t>
  </si>
  <si>
    <t>1.226 m²</t>
  </si>
  <si>
    <t>662/1</t>
  </si>
  <si>
    <t>18.190 m²</t>
  </si>
  <si>
    <t>0313/1</t>
  </si>
  <si>
    <t>55.246 m²</t>
  </si>
  <si>
    <t xml:space="preserve">Csongrád, külterület  (legelő, sportpálya-paint-ball) </t>
  </si>
  <si>
    <t>0314/1</t>
  </si>
  <si>
    <t>0317/254</t>
  </si>
  <si>
    <t xml:space="preserve">Csongrád, külterület (szántó) </t>
  </si>
  <si>
    <t xml:space="preserve">Járulék </t>
  </si>
  <si>
    <t xml:space="preserve">1. GESZ </t>
  </si>
  <si>
    <t xml:space="preserve">2. Városellátó Intézmény </t>
  </si>
  <si>
    <t xml:space="preserve">3. Óvodák Igazgatósága </t>
  </si>
  <si>
    <t>Megnevezés egyéb COFOG</t>
  </si>
  <si>
    <t>Tanyaprogram</t>
  </si>
  <si>
    <t xml:space="preserve">Kiadványok támogatására </t>
  </si>
  <si>
    <t xml:space="preserve">Önkormányzati alapítású közalapítványok támogatása </t>
  </si>
  <si>
    <t xml:space="preserve">Művelődési Központ és Városi Galéria </t>
  </si>
  <si>
    <t xml:space="preserve">Dr. Szarka Ödön Egyesítet Eü. és Szociális Int. </t>
  </si>
  <si>
    <t xml:space="preserve">018030 Támogatási célú finanszírozási műveletek </t>
  </si>
  <si>
    <t>081061 Szabadidős park, fürdő és strandszolgáltatás (sportolók szállítása)</t>
  </si>
  <si>
    <t xml:space="preserve">900060 Forgatási és befektetési célú finanszírozási műveletek </t>
  </si>
  <si>
    <t xml:space="preserve">Közmű Szolgáltató Kft. </t>
  </si>
  <si>
    <t xml:space="preserve">ebből </t>
  </si>
  <si>
    <t xml:space="preserve">Kötelező </t>
  </si>
  <si>
    <t xml:space="preserve">Nem kötelező </t>
  </si>
  <si>
    <t>MINDÖSSZESEN:</t>
  </si>
  <si>
    <t xml:space="preserve">   Önkormányzati funkciók </t>
  </si>
  <si>
    <t>29.968 m²</t>
  </si>
  <si>
    <t>56.796 m²</t>
  </si>
  <si>
    <t xml:space="preserve">GESZ </t>
  </si>
  <si>
    <t>Dr. Szarka Ödön Egyesített Egészségügyi és Szociális Int.</t>
  </si>
  <si>
    <t>Városellátó Intézmény</t>
  </si>
  <si>
    <t>Dr. Szarka Ödön Egyesített Egészségügyi és Szociális Intézmény</t>
  </si>
  <si>
    <t>066020 Város és községgazdálkodás</t>
  </si>
  <si>
    <t>047120 Piac üzemeltetés</t>
  </si>
  <si>
    <t>066010 Zöldterület kezelés</t>
  </si>
  <si>
    <t>063020 Vízelvezetés (csapadékvíz)</t>
  </si>
  <si>
    <t>096015 Gyermekétkeztetés köznevelési intézményekben</t>
  </si>
  <si>
    <t>104035 Gyermekétkeztetés bölcsődében</t>
  </si>
  <si>
    <t>096025 Munkahelyi étkezés</t>
  </si>
  <si>
    <t>013360 Más szerv részére végzett pénzügyi gazd. Tev.</t>
  </si>
  <si>
    <t>081071 Üdülő-szálláshely (TOURINFORM)</t>
  </si>
  <si>
    <t>091110 Óvodai nevelés</t>
  </si>
  <si>
    <t>091140 Óvodai nevelés ellátás</t>
  </si>
  <si>
    <t>082091 Közművelődés közösségi és társadalmi részvétel fejl</t>
  </si>
  <si>
    <t>082093 Közművelődés egész életre kiterjedő tanulás amatőr művészetek</t>
  </si>
  <si>
    <t>086020 Helyi térségi közösségi tér biztosítása</t>
  </si>
  <si>
    <t>086090 Mindenféle egyéb szabadidős szolgáltatás</t>
  </si>
  <si>
    <t>082042 Könyvtári állomány gyarapítása</t>
  </si>
  <si>
    <t>082063 Múzeumi kiállítási tevékenység</t>
  </si>
  <si>
    <t>GESZ és int. össz:</t>
  </si>
  <si>
    <t xml:space="preserve">102024 Demens betegek tartós bentlakásos ellátása </t>
  </si>
  <si>
    <t>államigaz-gatási</t>
  </si>
  <si>
    <t xml:space="preserve">082030 művészeti tevékenység </t>
  </si>
  <si>
    <t>102024 Demens betegek tartós bentlakásos ellátása</t>
  </si>
  <si>
    <t>072210 Járóbetegek gyógyító szakellátása</t>
  </si>
  <si>
    <t>072220 Járóbetegek rehabilitációs szakellátása</t>
  </si>
  <si>
    <t>DAKK Zrt. működési támogatása</t>
  </si>
  <si>
    <t xml:space="preserve">Járulékok </t>
  </si>
  <si>
    <t xml:space="preserve">Foglalkoztatottak személyi juttatásai </t>
  </si>
  <si>
    <t>Választott tisztségviselők juttatásai</t>
  </si>
  <si>
    <t>Munkavégzésre irányuló egyéb jogviszonyban
 nem saját foglalkoztatottnak fizetett juttatások</t>
  </si>
  <si>
    <t>Egyéb külső személyi juttatások</t>
  </si>
  <si>
    <t>Külső személyi juttatások (=15+16+17)</t>
  </si>
  <si>
    <t>Személyi juttatások (=14+18)</t>
  </si>
  <si>
    <t>Foglalkozás-egészségügyi alapellátás</t>
  </si>
  <si>
    <t>Foglalkozás-egészségügyi szolg. 266.751 Ft/név</t>
  </si>
  <si>
    <t>Tolmácsolás</t>
  </si>
  <si>
    <t>Alföld Néptáncegyüttes</t>
  </si>
  <si>
    <t>10. Hivatali feladat</t>
  </si>
  <si>
    <t>083030 Egyéb kiadói tevékenység</t>
  </si>
  <si>
    <t>Csongrád, Dob u. 3-5. (fürdő)</t>
  </si>
  <si>
    <t>051050 Veszélyes hulladék elszállítása</t>
  </si>
  <si>
    <t>081071 Üdülő szálláshely (Körös)</t>
  </si>
  <si>
    <t>013350 Önkormányzati vagyonnal való gazdálkodás</t>
  </si>
  <si>
    <t>104037 Intézményen kívüli gyermekétkeztetés (rászoruló)</t>
  </si>
  <si>
    <t>084070 A fiatalok társadalmi integrációját segítő struktúra, szakmai szolgáltatások fejlesztése, működtetése</t>
  </si>
  <si>
    <t>102023 Időskorúak tartós bentlakásos ellátása</t>
  </si>
  <si>
    <t>074032 Ifjúság-eü.gondozás</t>
  </si>
  <si>
    <t>104031 Gyermekek bölcsődei ellátása</t>
  </si>
  <si>
    <t>Módosított</t>
  </si>
  <si>
    <t xml:space="preserve">041237 Közfoglalkoztatási Mintaprogram </t>
  </si>
  <si>
    <t xml:space="preserve">041233 Hosszabb időtartamú közfoglalkoztatás </t>
  </si>
  <si>
    <t xml:space="preserve">045140 Városi és elővárosi közúti személyszállítás </t>
  </si>
  <si>
    <t>074051 Nem fertőző megbetegedések megelőzése</t>
  </si>
  <si>
    <t>083050 Televíziós műsorszolgáltatás</t>
  </si>
  <si>
    <t>eredeti</t>
  </si>
  <si>
    <t>Egyéb kiadói tevékenység</t>
  </si>
  <si>
    <t>Színjátszó Egyesület</t>
  </si>
  <si>
    <t>Fedezetéül szolgáló pénzeszközök eredeteForrás</t>
  </si>
  <si>
    <t>Eu</t>
  </si>
  <si>
    <t>Központi</t>
  </si>
  <si>
    <t xml:space="preserve">1.GESZ  </t>
  </si>
  <si>
    <t xml:space="preserve">személyi juttatások </t>
  </si>
  <si>
    <t xml:space="preserve">munkaadókat terhelő jár. és szociális hozzájárulási adó </t>
  </si>
  <si>
    <t>dologi kiadások</t>
  </si>
  <si>
    <t xml:space="preserve"> -Szakmai anyagok beszerzése</t>
  </si>
  <si>
    <t>- Üzemeltetési anyagok beszerzése</t>
  </si>
  <si>
    <t>-Árubeszerzés</t>
  </si>
  <si>
    <t>-Informatikai szolgáltatás igénybevétele</t>
  </si>
  <si>
    <t>- Egyéb kommunikációs szolgáltatás</t>
  </si>
  <si>
    <t>- Közüzemi díjak</t>
  </si>
  <si>
    <t>- Bérleti és lízing díjak</t>
  </si>
  <si>
    <t>- Karbantartás, kisjavítási szolg.</t>
  </si>
  <si>
    <t>- Közvetített szolgáltatás</t>
  </si>
  <si>
    <t>-Szakmai tevékenységet segítő szolgáltatások</t>
  </si>
  <si>
    <t>-Egyéb szolgáltatások</t>
  </si>
  <si>
    <t>-Kiküldetés kiadásai</t>
  </si>
  <si>
    <t xml:space="preserve">-Működési célú ÁFA </t>
  </si>
  <si>
    <t>- Kamatkiadások</t>
  </si>
  <si>
    <t>- Egyéb dologi kiadások</t>
  </si>
  <si>
    <t>dologi kiadások összesen:</t>
  </si>
  <si>
    <t xml:space="preserve">ellátottak pénzbeli juttatásai </t>
  </si>
  <si>
    <t xml:space="preserve">egyéb működési célú kiadások : </t>
  </si>
  <si>
    <t xml:space="preserve">      ebből  egyéb működési célú támogatás ÁHT-on belülre </t>
  </si>
  <si>
    <t xml:space="preserve">                 egyéb működési célú kölcsönök ÁHT-on belülre</t>
  </si>
  <si>
    <t xml:space="preserve">                 egyéb működési célú kölcsönök ÁHT-on kívülre</t>
  </si>
  <si>
    <t xml:space="preserve">beruházások  </t>
  </si>
  <si>
    <t>felújítások</t>
  </si>
  <si>
    <t xml:space="preserve">egyéb felhalmozási célú kiadások </t>
  </si>
  <si>
    <t xml:space="preserve">          ebből felhalmozási célú tám. ÁHT-on belülre</t>
  </si>
  <si>
    <t xml:space="preserve">                    felhalmozási célú kölcsönök ÁHT-on belülre</t>
  </si>
  <si>
    <t xml:space="preserve">                    lakástámogatás</t>
  </si>
  <si>
    <t xml:space="preserve">                   felhalmozási célú tám. ÁHT-on kívülre </t>
  </si>
  <si>
    <t xml:space="preserve">                   felhalmozási célú kölcsönök ÁHT-on kívülre </t>
  </si>
  <si>
    <t>finanszírozási kiadások( hitelek, kölcsönök törlesztése)</t>
  </si>
  <si>
    <t>Összesen :</t>
  </si>
  <si>
    <t xml:space="preserve">2.Városellátó Intézmény </t>
  </si>
  <si>
    <t xml:space="preserve">3.Óvodák Igazgatósága </t>
  </si>
  <si>
    <t>10. Önkormányzati feladatok</t>
  </si>
  <si>
    <t>forintban</t>
  </si>
  <si>
    <t xml:space="preserve">074054 Komplex egészségfejlesztési program </t>
  </si>
  <si>
    <t>Likvid hitel törlesztés</t>
  </si>
  <si>
    <t xml:space="preserve">Esély Szociális és Gyermekjóléti Alapellátási Központ támogatása </t>
  </si>
  <si>
    <t>- Vásárolt élelmezés</t>
  </si>
  <si>
    <t>hirdetmény feladásának, vagy ajánlattételi felhívás elküldésének  ideje</t>
  </si>
  <si>
    <t xml:space="preserve">Cs.V.Ö. Homokhátság Gesztor Intézménye </t>
  </si>
  <si>
    <t xml:space="preserve">11. Cs.V.Ö. Homokhátság Gesztor Intézménye </t>
  </si>
  <si>
    <t xml:space="preserve">Kormányzati funkciók </t>
  </si>
  <si>
    <t xml:space="preserve">102023 Időskorúak tartós bentlakásos ellátása </t>
  </si>
  <si>
    <t>Intézmények  összesen</t>
  </si>
  <si>
    <t>ATMÖT működéséhez hozzájárulás</t>
  </si>
  <si>
    <t>Esély Szociális és Gyermekjóléti Alapellátási Központ támog.</t>
  </si>
  <si>
    <t xml:space="preserve">ÖSSZESEN </t>
  </si>
  <si>
    <t>Tény</t>
  </si>
  <si>
    <t>-  Reklám- és propagandakiadások</t>
  </si>
  <si>
    <t xml:space="preserve">                 egyéb működési célú támogatás ÁHT-on kívülre</t>
  </si>
  <si>
    <t>045160  Közutak, hidak üzemeltetése</t>
  </si>
  <si>
    <t>013320 Köztemető fenntartása és működtetése</t>
  </si>
  <si>
    <t>084070 A fiatalok társadalmi integrációját segítő struktúra, szakmai szolgáltatások fejlsztése, működtetése</t>
  </si>
  <si>
    <t>- Fizetendő ÁFA</t>
  </si>
  <si>
    <t>Röpülj Páva Kör</t>
  </si>
  <si>
    <t>Csongrádi Sporthorgászok Egyesülete halasításra</t>
  </si>
  <si>
    <t>Pedagógus Nyugdíjas Klub</t>
  </si>
  <si>
    <t>Összesen:</t>
  </si>
  <si>
    <t>Bokrosi városrészi feladatok támogatása</t>
  </si>
  <si>
    <t>Szociális szövetkezetek működési, likviditási gondjainak kezelésére</t>
  </si>
  <si>
    <t>Helyi bormarketing feladatok támogatása</t>
  </si>
  <si>
    <t>Közmű Kft. támogatása</t>
  </si>
  <si>
    <t>104242 Család- és Gyermekjóléti szolgáltatások</t>
  </si>
  <si>
    <t>104043 Család- és  Gyermekjóléti Központ</t>
  </si>
  <si>
    <t xml:space="preserve">Megnevezés  </t>
  </si>
  <si>
    <t xml:space="preserve">Városi rendezvények </t>
  </si>
  <si>
    <t>Jelzáloggal  terhelt</t>
  </si>
  <si>
    <t>Cs.V.Ö. Homokhátság Munkaszervezet Konzorcium</t>
  </si>
  <si>
    <t>Tőketörlesztés + kamatkiadás</t>
  </si>
  <si>
    <t>- Tőketörlesztés + kamatkiadás</t>
  </si>
  <si>
    <t>- Tőketörlesztés + Kamatkiadás</t>
  </si>
  <si>
    <t>2021.</t>
  </si>
  <si>
    <t>2022.</t>
  </si>
  <si>
    <t>Szolidaritási hozzájárulás</t>
  </si>
  <si>
    <t>018030 Támogatási célú finanszírozási műveletek</t>
  </si>
  <si>
    <t>081045 Sportorvosi ellátás</t>
  </si>
  <si>
    <t>072111 Háziorvosi alapellátás</t>
  </si>
  <si>
    <t>2023.</t>
  </si>
  <si>
    <t>"Fussuk le" Sportegyesület támogatása /félmaraton futásra/</t>
  </si>
  <si>
    <t>Bokrosi Busójárás</t>
  </si>
  <si>
    <t xml:space="preserve">011130 Önkormányzatok és önkormányzati hivatalok jogalkotó és általános igazgatási tevékenysége </t>
  </si>
  <si>
    <t>074040 Fertőző megbetegedések megelőzése</t>
  </si>
  <si>
    <t xml:space="preserve">ATMÖT </t>
  </si>
  <si>
    <t>Államháztartáson belül megelőlegezés visszafizetése</t>
  </si>
  <si>
    <t xml:space="preserve">Nyomdaköltség </t>
  </si>
  <si>
    <t>Terjesztés  költsége</t>
  </si>
  <si>
    <t xml:space="preserve">072111 Háziorvosi alapellátás </t>
  </si>
  <si>
    <t>2024.</t>
  </si>
  <si>
    <t>2025.</t>
  </si>
  <si>
    <t>2026.</t>
  </si>
  <si>
    <t>082044 Könyvtári szolgáltatás</t>
  </si>
  <si>
    <t xml:space="preserve">MINDÖSSZESEN </t>
  </si>
  <si>
    <t>Sor-szám</t>
  </si>
  <si>
    <t>Csongrád, Fő u. 3. (szálloda)</t>
  </si>
  <si>
    <t>Fejlesztés pályázatokból</t>
  </si>
  <si>
    <t>Saját forrásból:</t>
  </si>
  <si>
    <t>Önkormányzati lakások felújítása</t>
  </si>
  <si>
    <t>Összes fejlesztés:</t>
  </si>
  <si>
    <t>Működés</t>
  </si>
  <si>
    <t>Telefonköltségek (vagyonvédelmi riasztás)</t>
  </si>
  <si>
    <t>Gázenergia szolgáltatási díj</t>
  </si>
  <si>
    <t xml:space="preserve">Önkormányzati lakások karbantartása </t>
  </si>
  <si>
    <t xml:space="preserve">Nem lakáscélú bérlemények karbantartása </t>
  </si>
  <si>
    <t>Felújítási alap (társasházak) lakás és nem lakás</t>
  </si>
  <si>
    <t>Társasházak közös üzemeltetési költségei (részben továbbszámlázott)</t>
  </si>
  <si>
    <t>Üzemelés kiadásai</t>
  </si>
  <si>
    <t xml:space="preserve"> - Közbeszerzési díj</t>
  </si>
  <si>
    <t xml:space="preserve"> - Forgalmiérték-becslés</t>
  </si>
  <si>
    <t xml:space="preserve"> - Tulajdoni lap, tulajdoni jog költségei</t>
  </si>
  <si>
    <t xml:space="preserve"> - Kilakoltatás, költöztetés, végrehajtási díj, közjegyzői költség </t>
  </si>
  <si>
    <t xml:space="preserve"> - Attila utcai ipartelep portaszolgálat</t>
  </si>
  <si>
    <t xml:space="preserve"> - Beruházások üzembehelyezésének díjai, műszaki ellenőri díj (pályázatban nem elszámolható)</t>
  </si>
  <si>
    <t xml:space="preserve"> -  Ipari parki térvilágítás, gátvilágítás és térfigyelő rendszer karbantartása</t>
  </si>
  <si>
    <t>Egyéb üzemeltetési költségek (pl.: felszámolás, eljárások költsége, riasztó rendszer karbantartása)</t>
  </si>
  <si>
    <t xml:space="preserve">Vásárolt term. és szolg ÁFÁ-ja </t>
  </si>
  <si>
    <t>Hirdetési költségek</t>
  </si>
  <si>
    <t>Egyéb befizetési kötelezettség (önellenőrzési pótlék, mulasztási bírság)</t>
  </si>
  <si>
    <t>OTP kezelési költségek</t>
  </si>
  <si>
    <t>Likvid hitel kamat</t>
  </si>
  <si>
    <t>Önkormányzati vagyonbiztosítás</t>
  </si>
  <si>
    <t>Érdekeltségnövelő keret</t>
  </si>
  <si>
    <t>Bérbeadás bevételek után fizetendő ÁFA</t>
  </si>
  <si>
    <t>Összes működési kiadás:</t>
  </si>
  <si>
    <t>Összes vagyongazdálkodási kiadás: (saját)</t>
  </si>
  <si>
    <t>Támogatott kiadás</t>
  </si>
  <si>
    <t>Mindösszesen:</t>
  </si>
  <si>
    <t xml:space="preserve">Igénybe vett hitel összege </t>
  </si>
  <si>
    <t>Hitelfel-vétel időpontja</t>
  </si>
  <si>
    <t>Fők.  szla</t>
  </si>
  <si>
    <t>adatok Ft-ban</t>
  </si>
  <si>
    <t>Önkormányzat által nyújtott kezességgel felvett hitelek lejárata</t>
  </si>
  <si>
    <t>Mindösszesen (kamat)</t>
  </si>
  <si>
    <t>Mindösszesen (tőke)</t>
  </si>
  <si>
    <t>kamat</t>
  </si>
  <si>
    <t>2018-2019</t>
  </si>
  <si>
    <t xml:space="preserve">Több célú fejlesztési hitel </t>
  </si>
  <si>
    <t>Igénybe vétel idő-pontja</t>
  </si>
  <si>
    <t>Ifjúsági Ház üzemeltetéshez pénzeszk. átadás a Cs-i Tiszapart SE részére</t>
  </si>
  <si>
    <t>Kisposta üzemeltetéséhez pénzeszköz átadás Magyar Posta Zrt. részére</t>
  </si>
  <si>
    <t>TOP_PLUSZ-1.3.1-21-CS1-2022-00003 Fenntartható városfejlesztési stratégiák támogatása</t>
  </si>
  <si>
    <t xml:space="preserve">3.4.2 EURÓPAI UNIÓS TÁMOGATÁSSAL MEGVALÓSULÓ PROGRAMOK, PROJEKTEK BEVÉTELEI, KIADÁSAI 
</t>
  </si>
  <si>
    <t xml:space="preserve">Jó tanuló, jó sportoló </t>
  </si>
  <si>
    <t>CSOTERM támogatása</t>
  </si>
  <si>
    <t>Belső ellenőr</t>
  </si>
  <si>
    <t>072460 Terápiás célú gyógyfürdő- és kapcsolódó szolgáltatások</t>
  </si>
  <si>
    <t>013350 Az önkormányzati vagyonnal való gazdálkodással kapcs.feladatok</t>
  </si>
  <si>
    <t>013210 Átfogó tervezési és statisztikai szolgáltatások</t>
  </si>
  <si>
    <t>2022-2023</t>
  </si>
  <si>
    <t>074011 Foglalkozási Eü-i ellátás</t>
  </si>
  <si>
    <t>Jó tanuló, jó sportoló</t>
  </si>
  <si>
    <t>Fiatalok társadalmi integrációját segítő szakm. szolg. fejl., működtetése</t>
  </si>
  <si>
    <t>Önkor-mányzati önrész</t>
  </si>
  <si>
    <t>Tisza Tenisz Klub támogatása pályafenntartásra</t>
  </si>
  <si>
    <t>Színjátszócsoport vezetése 39.885 Ft/hó</t>
  </si>
  <si>
    <t>Új Esély Állatotthon támogatása</t>
  </si>
  <si>
    <t>építés</t>
  </si>
  <si>
    <t>db</t>
  </si>
  <si>
    <t>Csongrád Városi Önkormányzat</t>
  </si>
  <si>
    <t>Hitel kamat</t>
  </si>
  <si>
    <t>Fejlesztési hitel törlesztése</t>
  </si>
  <si>
    <t xml:space="preserve">     - Fejlesztés</t>
  </si>
  <si>
    <t xml:space="preserve">     - Működés</t>
  </si>
  <si>
    <t xml:space="preserve">     - Fejlesztési hitel tőke törlesztés </t>
  </si>
  <si>
    <t>nyílt eljárás</t>
  </si>
  <si>
    <t>szolgáltatás</t>
  </si>
  <si>
    <t>Homokföveny Szociális Szövetkezet támogatása</t>
  </si>
  <si>
    <t xml:space="preserve">Módosított
</t>
  </si>
  <si>
    <t>Várható 
XII. 31.</t>
  </si>
  <si>
    <t>Várható
 XII. 31.</t>
  </si>
  <si>
    <t>Várható
XII. 31.</t>
  </si>
  <si>
    <t>%</t>
  </si>
  <si>
    <t>4. Csemegi Károly Könyvtár</t>
  </si>
  <si>
    <t>5. Tari László Múzeum</t>
  </si>
  <si>
    <t xml:space="preserve">6. Művelődési Központ és Városi Galéria </t>
  </si>
  <si>
    <t>7. Alkotóház</t>
  </si>
  <si>
    <t>Pénzeszköz betétként elhelyezése</t>
  </si>
  <si>
    <t>016010 Országgyűlési, önkormányzati és európai parlamenti képviselő választáshoz kapcs. tev.</t>
  </si>
  <si>
    <t>Csemegi Károly Könyvtár</t>
  </si>
  <si>
    <t>Tari László Múzeum</t>
  </si>
  <si>
    <t>082061 Múzeumi gyűjteményi tevékenység</t>
  </si>
  <si>
    <t>082064 Múzeumi, közművelődési, közönség kapcsolati tevékenység</t>
  </si>
  <si>
    <t>081045 Sportorvosi elltás</t>
  </si>
  <si>
    <t>Csongrád TV támogatása</t>
  </si>
  <si>
    <t>103010 Elhunyt személyek hátramaradottainak pénzbeli ellátásai</t>
  </si>
  <si>
    <t>4. Tari László Múzeum</t>
  </si>
  <si>
    <t>6. Művelődési Központ és Városi Galéria</t>
  </si>
  <si>
    <t>8. Dr. Szarka Ö. Egyesített Eü.és Szociális intézmény</t>
  </si>
  <si>
    <t>9. Alkotóház</t>
  </si>
  <si>
    <t>10. Hivatali feladatok</t>
  </si>
  <si>
    <t>11. Önkormányzati feladatok</t>
  </si>
  <si>
    <t xml:space="preserve">12. Homokhátsági Konzorcium Munkaszervezet </t>
  </si>
  <si>
    <t>-intézményfinanszírozás</t>
  </si>
  <si>
    <t>-</t>
  </si>
  <si>
    <t xml:space="preserve"> forintban</t>
  </si>
  <si>
    <t>Csemegi Könyvtár Könyvtár</t>
  </si>
  <si>
    <t>16.</t>
  </si>
  <si>
    <t xml:space="preserve">Tari László Múzeum </t>
  </si>
  <si>
    <t xml:space="preserve">2025. évi </t>
  </si>
  <si>
    <t>Galli János Általános Iskola támogatása "Csongorádi Gulyajárás" II. Országos 
Népzenei Verseny megrendezésére</t>
  </si>
  <si>
    <t>3 éves megáll.</t>
  </si>
  <si>
    <t>Városi Fúvószenekar vezetői megbízási díj 150.000 Ft/hó</t>
  </si>
  <si>
    <t>Villamos energia beszerzése-Csongrád város közvilágítás és intézményi villamosenergia ellátás a 2026. évre vonatkozóan</t>
  </si>
  <si>
    <t>TOP_PLUSZ 3.1.3-23-CS1-2024-00025 Helyi humán fejlesztések</t>
  </si>
  <si>
    <t>TOP_Plusz-1.1.1-21-CS1-2024-00015 Ipari park fejlesztése 2</t>
  </si>
  <si>
    <t>TOP_PLUSZ-1.2.1-21-CS1-2024-00049 KözPONT városrehabilitáció</t>
  </si>
  <si>
    <t>TOP_PLUSZ-1.2.1-21-CS1-2024-00050 Csapadékvíz elvezető rendszer fejlesztése</t>
  </si>
  <si>
    <t>Top_PLUSZ-1.2.3-21-CS1-2024-00032 KözPONT belterületi utak felújítása</t>
  </si>
  <si>
    <t>TOP_PLUSZ-2.1.1-21-CS1-2024-00028 Könyvtár épület energetikai felújítása</t>
  </si>
  <si>
    <t>TOP_PLUSZ 2.1.1-21-CS1-2024-00027 GEO-LÉT - a Csongrádi Gyógyfürdő és Uszoda energetikai korszerűsítése</t>
  </si>
  <si>
    <t>TOP_Plusz-3.3.2-21-CS1-2024-00013 Szentháromság téri orvosi rendelő felújítása Csongrádon</t>
  </si>
  <si>
    <t>TOP_Plusz-3.3.1-21-CS1-2024-00013  Kalandvár! - óvodai fejlesztések Csongrádon!</t>
  </si>
  <si>
    <t>TOP_PLUSZ -6.1.4-23-CS1-2024-00001 EuroVelo11 nemzetközi kerékpárút hálózat aktív turisztikai fejlesztése Csongrád-Csanád vármegyében</t>
  </si>
  <si>
    <t>TOP_PLUSZ-6.1.4-23-CS1-2024-00002 Az Alsó-Tisza  és a Maros aktív vízi turizmusának fejlesztése</t>
  </si>
  <si>
    <t xml:space="preserve">Állatvédelmi feladatok ellátása </t>
  </si>
  <si>
    <t>Vízpótlásra (Györgyvíz, Aranysziget. Serház-zugi Holtág</t>
  </si>
  <si>
    <t>3 fő gar.bérminimum</t>
  </si>
  <si>
    <t>2029.  és ezt követő időszak</t>
  </si>
  <si>
    <t>Barna mezős területek rehab. Kiegészítő forrás</t>
  </si>
  <si>
    <t>2022. évi fejlesztési hitelkeret K&amp;H Bank, komm. Gépek és energetika</t>
  </si>
  <si>
    <t>2024. évi fejlesztési hitelkeret K&amp;H Bank, Mars parkoló, körforgalom, futókör, járdák</t>
  </si>
  <si>
    <t>Folyószámlahitel 300.000.000,- Ft keretösszeg</t>
  </si>
  <si>
    <t xml:space="preserve"> - Honlap fenntartás</t>
  </si>
  <si>
    <t>082092 Közművelődés hagyományos közösségi kulturális 
értékek gondozása</t>
  </si>
  <si>
    <t xml:space="preserve">      ebből  elvonások, befizetési kötelezettség</t>
  </si>
  <si>
    <t xml:space="preserve">Piroskavárosi 
SZCSGYI </t>
  </si>
  <si>
    <t>7. Piroskavárosi Szoc. Család- és Gyermekjóléti Intézmény</t>
  </si>
  <si>
    <t>Piroskavárosi Szociális Család és Gyermekjóléi Intézmény</t>
  </si>
  <si>
    <t>9. Piroskavárosi Szociális Család- és Gyermekjóléti Intézmény</t>
  </si>
  <si>
    <t>Polgármesteri
Hivatal</t>
  </si>
  <si>
    <t>2025. évi terv
eredeti</t>
  </si>
  <si>
    <t xml:space="preserve">2026. </t>
  </si>
  <si>
    <t xml:space="preserve">2025. évi terv </t>
  </si>
  <si>
    <t>2026.évi terv</t>
  </si>
  <si>
    <t>2026. évi saját kiadás</t>
  </si>
  <si>
    <t xml:space="preserve">2026. évi </t>
  </si>
  <si>
    <t>2025. évi terv 
eredeti</t>
  </si>
  <si>
    <t xml:space="preserve">2026. évi terv </t>
  </si>
  <si>
    <t>2025.évi terv eredeti</t>
  </si>
  <si>
    <t>2026. évi terv</t>
  </si>
  <si>
    <t xml:space="preserve">2026. évi
 eredeti </t>
  </si>
  <si>
    <t>8. Dr. Szarka Ödön Egyesített Eü-i és Szociális Int.</t>
  </si>
  <si>
    <t>Művelődési Központ átalakítás III. (HUSRB)</t>
  </si>
  <si>
    <t>2026. I. negyedév</t>
  </si>
  <si>
    <t>2026. II. negyedév</t>
  </si>
  <si>
    <t>2026. III. negyedév</t>
  </si>
  <si>
    <t>2027.IV. negyedév</t>
  </si>
  <si>
    <t>n.a.</t>
  </si>
  <si>
    <t>Ipari park fejlesztése 2    TOP_Plusz-1.1.1-21-CS1-2024-00015</t>
  </si>
  <si>
    <t>Külterületi utak fejlesztése Csongrádon (Szántói út, Kisréti út) KAP-RD43-1-25</t>
  </si>
  <si>
    <t>Szentháromság téri orvosi rendelő felújítása Csongrádon TOP_Plusz-3.3.2-21-CS1-2024-00013</t>
  </si>
  <si>
    <t>2027.II. negyedév</t>
  </si>
  <si>
    <t>Közvilágítási hálózat üzemeltetése</t>
  </si>
  <si>
    <t>meghívásos eljárás</t>
  </si>
  <si>
    <t>2027.</t>
  </si>
  <si>
    <t>KAP-RD43-1-25 Külterületi utak fejlesztése Csongrádon</t>
  </si>
  <si>
    <t>3.4.5 Csongrád Városi Önkormányzat hitel lejárati nyilvántartás 2026. január 1-i állapot szerint</t>
  </si>
  <si>
    <t>2025. évi fejlesztési hitelkeret K&amp;H Bank, Ipari Park villamoshálózat fejlesztés, közvilágítás</t>
  </si>
  <si>
    <t>Folyószámlahitel Csoterm K&amp;H</t>
  </si>
  <si>
    <t>Folyószámlahitel Közmű Kft</t>
  </si>
  <si>
    <t xml:space="preserve"> Csongrád, Dózsa Gy. tér 1. (Posta)</t>
  </si>
  <si>
    <t>Csongrád Iskola utca 2. fsz. 3.</t>
  </si>
  <si>
    <t>88/2/A/35</t>
  </si>
  <si>
    <t>59 m²</t>
  </si>
  <si>
    <t xml:space="preserve">jelzáloggal terhelt </t>
  </si>
  <si>
    <t>88/2/A/36</t>
  </si>
  <si>
    <t>118 m²</t>
  </si>
  <si>
    <t xml:space="preserve">           Adatok Ft-ban</t>
  </si>
  <si>
    <t>2026. évi támogatott kiadás/beruházási hitel</t>
  </si>
  <si>
    <t>2026. évi összes kiadás bruttó</t>
  </si>
  <si>
    <t>TOP/HUSBR  EU projektek összesen</t>
  </si>
  <si>
    <t>VJP Pályázat (Medence fedés, kerek medence)</t>
  </si>
  <si>
    <t xml:space="preserve">VP pályázat külterületi utak </t>
  </si>
  <si>
    <t xml:space="preserve">Teleki pályázat (belvárosi házak felújítása) </t>
  </si>
  <si>
    <t>Közvilágítás 2025. évről áthúzodó</t>
  </si>
  <si>
    <t xml:space="preserve">Belvárosi vendégházak </t>
  </si>
  <si>
    <t>Ipari parki területvásálás</t>
  </si>
  <si>
    <t xml:space="preserve">Parkoló építés </t>
  </si>
  <si>
    <t>Múzeum előtér és kiállító tér felújítása</t>
  </si>
  <si>
    <t>Könyvtár tetőfelújítás</t>
  </si>
  <si>
    <t>Vekerdi Ház vételár részlet</t>
  </si>
  <si>
    <t xml:space="preserve">Fejlesztési tartalék </t>
  </si>
  <si>
    <t xml:space="preserve">védőnők telefon, informatikai karbantartás </t>
  </si>
  <si>
    <t xml:space="preserve">Áramdíj (fürdő áramdíj) </t>
  </si>
  <si>
    <t xml:space="preserve">áramdíj (térfigyelők) </t>
  </si>
  <si>
    <t>Víz- és csatornadíj + távhő (Sporttelep, üres lakások  )</t>
  </si>
  <si>
    <t xml:space="preserve"> - energetikai tanácsadás</t>
  </si>
  <si>
    <t xml:space="preserve">Adótanácsadás, </t>
  </si>
  <si>
    <t>Virágosítás, szúnyogírtás</t>
  </si>
  <si>
    <t>Idegenforgalmi adóhoz kapcsolódó pályázat</t>
  </si>
  <si>
    <t xml:space="preserve">Tagdíjak, Homokhátsági Reg. Hulladék lerakó önkormányzati - társulás, ivóvíz, </t>
  </si>
  <si>
    <t>Civil pályázati alap , támogatás megelőlegezés</t>
  </si>
  <si>
    <t xml:space="preserve">Jégpálya pályázat önrész+ üzemeltetési költség </t>
  </si>
  <si>
    <t>Környezetvéd.Alap</t>
  </si>
  <si>
    <t>Ár- és belvízvédelem</t>
  </si>
  <si>
    <t>Helyi kitüntettek díjazásának kiadásai (emléktárgy,oklevél, virág)</t>
  </si>
  <si>
    <t>042181 Kóbor állatokkal kapcsolatos feladatok</t>
  </si>
  <si>
    <t>051030 Települési hulladék begyűjtése (Köztisztaság)</t>
  </si>
  <si>
    <t>Iparűzési adó többletbevétel utáni befizetési kötelezettség</t>
  </si>
  <si>
    <t>62020 Területfejlesztési projektek és támogatásuk</t>
  </si>
  <si>
    <t xml:space="preserve">047050 Szektorhoz nem köthető komplex gazdaságfejlesztési projektek tám. </t>
  </si>
  <si>
    <t>Pályázatok megtérítése PH számlára</t>
  </si>
  <si>
    <t>091110 Óvodai nevelés, ellátás szakmai feladatai</t>
  </si>
  <si>
    <t>045110 Közúti közlekedés igazgatása és támogatása</t>
  </si>
  <si>
    <t>Gondozási Központ Rózsafűzér Szociális Otthon</t>
  </si>
  <si>
    <t>Alsó Tisza -menti Többcélú Óvodák és Mini Bölcsődék</t>
  </si>
  <si>
    <t xml:space="preserve">081045 Sportegyesületek támog., bizottsági keret </t>
  </si>
  <si>
    <t>Piroskavárosi Szoc. Családs.- és Gyermekjóléti Int.</t>
  </si>
  <si>
    <t>Remény Szociális Alapszolgáltatási Központ</t>
  </si>
  <si>
    <t>Piroskavárosi Szoc. Családs.- és Gyermekjóléti Intézmény</t>
  </si>
  <si>
    <t>Vis maior (tartalék keret)</t>
  </si>
  <si>
    <t>Dologi kiadások és egyéb folyó kiadások *</t>
  </si>
  <si>
    <t>Pénzeszköz átadás, egyéb támogatás**</t>
  </si>
  <si>
    <t>* A dologi és egyéb kiadás tartalmazza az önkormányzat által fizetendő szolidaritási hozzájárulás összegét és a 34/2025. (XI.11.) NGM rendelet alapján befizetett kötelezettség részösszegét.</t>
  </si>
  <si>
    <t>** A pénzeszköz átadás és egyéb támogatás összege között szerepel az ATMÖT által fenntartott intézményeknek átadott költségvetési támogatás.</t>
  </si>
  <si>
    <t>Vis maior , tartalék keret</t>
  </si>
  <si>
    <t xml:space="preserve">Beruházási hitel Csoterm Kft (termálkút felújítás) </t>
  </si>
  <si>
    <t>018030 ATMÖT közös ktg. Hozzájárulás</t>
  </si>
  <si>
    <t>ATMÖT közös ktg. hozzájárulás</t>
  </si>
  <si>
    <t>2017.
dec. 31.</t>
  </si>
  <si>
    <t xml:space="preserve">2018.
dec. 31. </t>
  </si>
  <si>
    <t xml:space="preserve">2019.
dec. 31. </t>
  </si>
  <si>
    <t xml:space="preserve">2020.
dec. 31. </t>
  </si>
  <si>
    <t xml:space="preserve">2021.
dec. 31. </t>
  </si>
  <si>
    <t xml:space="preserve">2022.
dec. 31. </t>
  </si>
  <si>
    <t xml:space="preserve">2023.
dec. 31. </t>
  </si>
  <si>
    <t>2024.        dec. 31.</t>
  </si>
  <si>
    <t>2025.  december 31.        Ft</t>
  </si>
  <si>
    <t>össz.
eFt</t>
  </si>
  <si>
    <t xml:space="preserve">összesen </t>
  </si>
  <si>
    <t xml:space="preserve">1-30 nap
</t>
  </si>
  <si>
    <t xml:space="preserve">30-60 nap
</t>
  </si>
  <si>
    <t xml:space="preserve">61-90 nap
</t>
  </si>
  <si>
    <t xml:space="preserve">90 napon túli 
</t>
  </si>
  <si>
    <t>Kifizetetlen számlák állományai szállítók felé</t>
  </si>
  <si>
    <t>Óvodák Ig.</t>
  </si>
  <si>
    <t>Művelődési Központ</t>
  </si>
  <si>
    <t>Dr. Szarka Ödön Egy. Eü-i Intézmény</t>
  </si>
  <si>
    <t>Polgármesteri Hivatal</t>
  </si>
  <si>
    <t xml:space="preserve">     - működés </t>
  </si>
  <si>
    <t xml:space="preserve">     - projektek Áfa</t>
  </si>
  <si>
    <t>Polg. Hiv. összesen</t>
  </si>
  <si>
    <t>Önkormányzat</t>
  </si>
  <si>
    <t>Homokhátsági Munka-szervezet</t>
  </si>
  <si>
    <t xml:space="preserve">Mindösszesen  </t>
  </si>
  <si>
    <t>Intézményi kintlevőségek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</si>
</sst>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F_t_-;\-* #,##0.00\ _F_t_-;_-* &quot;-&quot;??\ _F_t_-;_-@_-"/>
    <numFmt numFmtId="165" formatCode="0.0%"/>
    <numFmt numFmtId="166" formatCode="#,##0\ _F_t"/>
    <numFmt numFmtId="167" formatCode="00"/>
    <numFmt numFmtId="168" formatCode="\ ##########"/>
    <numFmt numFmtId="169" formatCode="0__"/>
    <numFmt numFmtId="170" formatCode="_-* #,##0\ _F_t_-;\-* #,##0\ _F_t_-;_-* &quot;-&quot;??\ _F_t_-;_-@_-"/>
    <numFmt numFmtId="171" formatCode="0.0"/>
  </numFmts>
  <fonts count="78" x14ac:knownFonts="1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  <charset val="238"/>
    </font>
    <font>
      <sz val="13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  <font>
      <sz val="11"/>
      <name val="Times New Roman"/>
      <family val="1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Times New Roman"/>
      <family val="1"/>
    </font>
    <font>
      <b/>
      <sz val="10.5"/>
      <color indexed="8"/>
      <name val="Times New Roman"/>
      <family val="1"/>
      <charset val="238"/>
    </font>
    <font>
      <sz val="10.5"/>
      <name val="Times New Roman"/>
      <family val="1"/>
      <charset val="238"/>
    </font>
    <font>
      <sz val="10.5"/>
      <color indexed="8"/>
      <name val="Times New Roman"/>
      <family val="1"/>
      <charset val="238"/>
    </font>
    <font>
      <b/>
      <sz val="10.5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</font>
    <font>
      <b/>
      <i/>
      <sz val="9"/>
      <name val="Times New Roman"/>
      <family val="1"/>
    </font>
    <font>
      <b/>
      <sz val="9"/>
      <name val="Times New Roman"/>
      <family val="1"/>
    </font>
    <font>
      <sz val="11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.5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 ce"/>
    </font>
    <font>
      <sz val="10"/>
      <color rgb="FF00000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8"/>
      <name val="Times New Roman"/>
      <family val="1"/>
    </font>
    <font>
      <sz val="7"/>
      <name val="Times New Roman"/>
      <family val="1"/>
      <charset val="238"/>
    </font>
    <font>
      <b/>
      <sz val="7"/>
      <name val="Times New Roman"/>
      <family val="1"/>
    </font>
    <font>
      <sz val="10.5"/>
      <color rgb="FF000000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sz val="10.5"/>
      <name val="Arial ce"/>
    </font>
    <font>
      <b/>
      <sz val="10.5"/>
      <color rgb="FF000000"/>
      <name val="Times New Roman"/>
      <family val="1"/>
      <charset val="238"/>
    </font>
    <font>
      <b/>
      <i/>
      <sz val="10.5"/>
      <color rgb="FF000000"/>
      <name val="Times New Roman"/>
      <family val="1"/>
      <charset val="238"/>
    </font>
    <font>
      <sz val="10.5"/>
      <name val="Arial CE"/>
      <charset val="238"/>
    </font>
    <font>
      <sz val="9"/>
      <color theme="1"/>
      <name val="Times New Roman"/>
      <family val="1"/>
      <charset val="238"/>
    </font>
    <font>
      <sz val="9"/>
      <color theme="1"/>
      <name val="Times New Roman"/>
      <family val="1"/>
    </font>
    <font>
      <sz val="9.5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b/>
      <sz val="10"/>
      <color theme="1"/>
      <name val="Times New Roman"/>
      <family val="1"/>
    </font>
    <font>
      <b/>
      <i/>
      <sz val="9"/>
      <name val="Times New Roman"/>
      <family val="1"/>
      <charset val="238"/>
    </font>
    <font>
      <b/>
      <i/>
      <sz val="10.5"/>
      <color theme="1"/>
      <name val="Times New Roman"/>
      <family val="1"/>
      <charset val="238"/>
    </font>
    <font>
      <b/>
      <i/>
      <sz val="10"/>
      <color theme="1"/>
      <name val="Arial"/>
      <family val="2"/>
      <charset val="238"/>
    </font>
    <font>
      <i/>
      <sz val="10.5"/>
      <color theme="1"/>
      <name val="Times New Roman"/>
      <family val="1"/>
      <charset val="238"/>
    </font>
    <font>
      <b/>
      <i/>
      <sz val="9"/>
      <color theme="1"/>
      <name val="Arial CE"/>
      <charset val="238"/>
    </font>
    <font>
      <i/>
      <sz val="10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10"/>
      <color theme="1"/>
      <name val="Arial CE"/>
      <charset val="238"/>
    </font>
    <font>
      <sz val="10.5"/>
      <name val="Times New Roman"/>
      <family val="1"/>
    </font>
    <font>
      <b/>
      <sz val="10.5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3" fillId="0" borderId="0"/>
    <xf numFmtId="0" fontId="31" fillId="0" borderId="0"/>
    <xf numFmtId="0" fontId="31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0" fontId="31" fillId="0" borderId="0"/>
    <xf numFmtId="16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1" fillId="0" borderId="0"/>
    <xf numFmtId="9" fontId="3" fillId="0" borderId="0" applyFont="0" applyFill="0" applyBorder="0" applyAlignment="0" applyProtection="0"/>
  </cellStyleXfs>
  <cellXfs count="843">
    <xf numFmtId="0" fontId="0" fillId="0" borderId="0" xfId="0"/>
    <xf numFmtId="0" fontId="16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3" fontId="16" fillId="0" borderId="0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 wrapText="1"/>
    </xf>
    <xf numFmtId="3" fontId="23" fillId="0" borderId="6" xfId="0" applyNumberFormat="1" applyFont="1" applyFill="1" applyBorder="1" applyAlignment="1"/>
    <xf numFmtId="3" fontId="5" fillId="0" borderId="6" xfId="0" applyNumberFormat="1" applyFont="1" applyFill="1" applyBorder="1" applyAlignment="1"/>
    <xf numFmtId="3" fontId="24" fillId="0" borderId="6" xfId="0" applyNumberFormat="1" applyFont="1" applyFill="1" applyBorder="1" applyAlignment="1"/>
    <xf numFmtId="3" fontId="9" fillId="0" borderId="6" xfId="0" applyNumberFormat="1" applyFont="1" applyFill="1" applyBorder="1" applyAlignment="1"/>
    <xf numFmtId="1" fontId="7" fillId="0" borderId="6" xfId="0" applyNumberFormat="1" applyFont="1" applyFill="1" applyBorder="1" applyAlignment="1">
      <alignment horizontal="center" vertical="center"/>
    </xf>
    <xf numFmtId="3" fontId="10" fillId="0" borderId="6" xfId="0" applyNumberFormat="1" applyFont="1" applyFill="1" applyBorder="1" applyAlignment="1"/>
    <xf numFmtId="0" fontId="29" fillId="0" borderId="0" xfId="0" applyFont="1" applyFill="1"/>
    <xf numFmtId="0" fontId="29" fillId="0" borderId="0" xfId="0" applyFont="1" applyFill="1" applyBorder="1"/>
    <xf numFmtId="0" fontId="27" fillId="0" borderId="0" xfId="0" applyFont="1" applyFill="1"/>
    <xf numFmtId="167" fontId="29" fillId="0" borderId="0" xfId="0" applyNumberFormat="1" applyFont="1" applyFill="1"/>
    <xf numFmtId="0" fontId="29" fillId="0" borderId="0" xfId="0" applyFont="1" applyFill="1" applyAlignment="1">
      <alignment vertical="center"/>
    </xf>
    <xf numFmtId="0" fontId="33" fillId="0" borderId="0" xfId="0" applyFont="1" applyAlignment="1">
      <alignment horizontal="center" vertical="center"/>
    </xf>
    <xf numFmtId="0" fontId="34" fillId="0" borderId="0" xfId="0" applyFont="1"/>
    <xf numFmtId="0" fontId="7" fillId="0" borderId="0" xfId="0" applyFont="1"/>
    <xf numFmtId="0" fontId="16" fillId="0" borderId="0" xfId="5" applyFont="1" applyBorder="1" applyAlignment="1">
      <alignment vertical="center"/>
    </xf>
    <xf numFmtId="0" fontId="16" fillId="0" borderId="6" xfId="5" applyFont="1" applyBorder="1" applyAlignment="1">
      <alignment vertical="center"/>
    </xf>
    <xf numFmtId="0" fontId="19" fillId="0" borderId="6" xfId="5" applyFont="1" applyBorder="1" applyAlignment="1">
      <alignment horizontal="center" vertical="center" wrapText="1"/>
    </xf>
    <xf numFmtId="49" fontId="19" fillId="0" borderId="6" xfId="5" applyNumberFormat="1" applyFont="1" applyBorder="1" applyAlignment="1">
      <alignment horizontal="center" vertical="center" wrapText="1"/>
    </xf>
    <xf numFmtId="0" fontId="16" fillId="0" borderId="6" xfId="5" applyFont="1" applyBorder="1" applyAlignment="1">
      <alignment vertical="center" wrapText="1"/>
    </xf>
    <xf numFmtId="49" fontId="16" fillId="0" borderId="6" xfId="5" applyNumberFormat="1" applyFont="1" applyBorder="1" applyAlignment="1">
      <alignment horizontal="right" vertical="center" wrapText="1"/>
    </xf>
    <xf numFmtId="0" fontId="16" fillId="0" borderId="6" xfId="5" applyFont="1" applyBorder="1" applyAlignment="1">
      <alignment horizontal="right" vertical="center" wrapText="1"/>
    </xf>
    <xf numFmtId="3" fontId="16" fillId="0" borderId="6" xfId="5" applyNumberFormat="1" applyFont="1" applyBorder="1" applyAlignment="1">
      <alignment horizontal="right" vertical="center" wrapText="1"/>
    </xf>
    <xf numFmtId="0" fontId="16" fillId="0" borderId="8" xfId="5" applyFont="1" applyBorder="1" applyAlignment="1">
      <alignment vertical="center" wrapText="1"/>
    </xf>
    <xf numFmtId="3" fontId="16" fillId="0" borderId="0" xfId="5" applyNumberFormat="1" applyFont="1" applyBorder="1" applyAlignment="1">
      <alignment vertical="center"/>
    </xf>
    <xf numFmtId="49" fontId="16" fillId="0" borderId="6" xfId="5" applyNumberFormat="1" applyFont="1" applyFill="1" applyBorder="1" applyAlignment="1">
      <alignment horizontal="right" vertical="center" wrapText="1"/>
    </xf>
    <xf numFmtId="0" fontId="16" fillId="0" borderId="6" xfId="5" applyFont="1" applyFill="1" applyBorder="1" applyAlignment="1">
      <alignment horizontal="right" vertical="center" wrapText="1"/>
    </xf>
    <xf numFmtId="3" fontId="16" fillId="0" borderId="6" xfId="5" applyNumberFormat="1" applyFont="1" applyFill="1" applyBorder="1" applyAlignment="1">
      <alignment horizontal="right" vertical="center" wrapText="1"/>
    </xf>
    <xf numFmtId="0" fontId="16" fillId="0" borderId="0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/>
    </xf>
    <xf numFmtId="0" fontId="16" fillId="0" borderId="6" xfId="5" applyFont="1" applyFill="1" applyBorder="1" applyAlignment="1">
      <alignment vertical="center" wrapText="1"/>
    </xf>
    <xf numFmtId="0" fontId="14" fillId="0" borderId="6" xfId="5" applyFont="1" applyBorder="1" applyAlignment="1">
      <alignment vertical="center"/>
    </xf>
    <xf numFmtId="49" fontId="14" fillId="0" borderId="6" xfId="5" applyNumberFormat="1" applyFont="1" applyBorder="1" applyAlignment="1">
      <alignment vertical="center"/>
    </xf>
    <xf numFmtId="3" fontId="14" fillId="0" borderId="6" xfId="5" applyNumberFormat="1" applyFont="1" applyBorder="1" applyAlignment="1">
      <alignment vertical="center"/>
    </xf>
    <xf numFmtId="49" fontId="16" fillId="0" borderId="0" xfId="5" applyNumberFormat="1" applyFont="1" applyBorder="1" applyAlignment="1">
      <alignment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 vertical="center"/>
    </xf>
    <xf numFmtId="3" fontId="24" fillId="0" borderId="6" xfId="0" applyNumberFormat="1" applyFont="1" applyFill="1" applyBorder="1" applyAlignment="1">
      <alignment horizontal="center" vertical="center"/>
    </xf>
    <xf numFmtId="1" fontId="23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vertical="center"/>
    </xf>
    <xf numFmtId="1" fontId="5" fillId="0" borderId="6" xfId="0" applyNumberFormat="1" applyFont="1" applyFill="1" applyBorder="1"/>
    <xf numFmtId="165" fontId="9" fillId="0" borderId="11" xfId="0" applyNumberFormat="1" applyFont="1" applyFill="1" applyBorder="1"/>
    <xf numFmtId="165" fontId="23" fillId="0" borderId="11" xfId="0" applyNumberFormat="1" applyFont="1" applyFill="1" applyBorder="1"/>
    <xf numFmtId="1" fontId="4" fillId="0" borderId="6" xfId="0" applyNumberFormat="1" applyFont="1" applyFill="1" applyBorder="1"/>
    <xf numFmtId="165" fontId="24" fillId="0" borderId="11" xfId="0" applyNumberFormat="1" applyFont="1" applyFill="1" applyBorder="1"/>
    <xf numFmtId="1" fontId="10" fillId="0" borderId="11" xfId="0" applyNumberFormat="1" applyFont="1" applyFill="1" applyBorder="1"/>
    <xf numFmtId="1" fontId="24" fillId="0" borderId="6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/>
    <xf numFmtId="1" fontId="10" fillId="0" borderId="6" xfId="0" applyNumberFormat="1" applyFont="1" applyFill="1" applyBorder="1"/>
    <xf numFmtId="1" fontId="16" fillId="0" borderId="11" xfId="0" applyNumberFormat="1" applyFont="1" applyFill="1" applyBorder="1"/>
    <xf numFmtId="1" fontId="8" fillId="0" borderId="6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/>
    <xf numFmtId="1" fontId="23" fillId="0" borderId="5" xfId="0" applyNumberFormat="1" applyFont="1" applyFill="1" applyBorder="1"/>
    <xf numFmtId="1" fontId="25" fillId="0" borderId="5" xfId="0" applyNumberFormat="1" applyFont="1" applyFill="1" applyBorder="1" applyAlignment="1">
      <alignment wrapText="1"/>
    </xf>
    <xf numFmtId="0" fontId="25" fillId="0" borderId="5" xfId="0" applyFont="1" applyFill="1" applyBorder="1" applyAlignment="1">
      <alignment horizontal="justify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3" fontId="24" fillId="0" borderId="5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/>
    <xf numFmtId="3" fontId="10" fillId="0" borderId="2" xfId="0" applyNumberFormat="1" applyFont="1" applyFill="1" applyBorder="1" applyAlignment="1"/>
    <xf numFmtId="0" fontId="29" fillId="0" borderId="6" xfId="0" applyFont="1" applyFill="1" applyBorder="1" applyAlignment="1">
      <alignment horizontal="center" vertical="center"/>
    </xf>
    <xf numFmtId="1" fontId="10" fillId="0" borderId="5" xfId="0" applyNumberFormat="1" applyFont="1" applyFill="1" applyBorder="1"/>
    <xf numFmtId="3" fontId="10" fillId="0" borderId="9" xfId="0" applyNumberFormat="1" applyFont="1" applyFill="1" applyBorder="1" applyAlignment="1"/>
    <xf numFmtId="165" fontId="10" fillId="0" borderId="11" xfId="0" applyNumberFormat="1" applyFont="1" applyFill="1" applyBorder="1"/>
    <xf numFmtId="1" fontId="14" fillId="0" borderId="5" xfId="0" applyNumberFormat="1" applyFont="1" applyFill="1" applyBorder="1"/>
    <xf numFmtId="1" fontId="9" fillId="0" borderId="5" xfId="0" applyNumberFormat="1" applyFont="1" applyFill="1" applyBorder="1"/>
    <xf numFmtId="3" fontId="9" fillId="0" borderId="9" xfId="0" applyNumberFormat="1" applyFont="1" applyFill="1" applyBorder="1" applyAlignment="1"/>
    <xf numFmtId="1" fontId="10" fillId="0" borderId="9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/>
    <xf numFmtId="0" fontId="17" fillId="0" borderId="15" xfId="0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vertical="center"/>
    </xf>
    <xf numFmtId="1" fontId="5" fillId="0" borderId="16" xfId="0" applyNumberFormat="1" applyFont="1" applyFill="1" applyBorder="1"/>
    <xf numFmtId="1" fontId="5" fillId="0" borderId="12" xfId="0" applyNumberFormat="1" applyFont="1" applyFill="1" applyBorder="1"/>
    <xf numFmtId="1" fontId="9" fillId="0" borderId="12" xfId="0" applyNumberFormat="1" applyFont="1" applyFill="1" applyBorder="1"/>
    <xf numFmtId="0" fontId="0" fillId="0" borderId="6" xfId="0" applyBorder="1"/>
    <xf numFmtId="1" fontId="40" fillId="0" borderId="17" xfId="0" applyNumberFormat="1" applyFont="1" applyFill="1" applyBorder="1" applyAlignment="1">
      <alignment horizontal="center" vertical="center"/>
    </xf>
    <xf numFmtId="0" fontId="40" fillId="0" borderId="17" xfId="0" quotePrefix="1" applyFont="1" applyFill="1" applyBorder="1" applyAlignment="1">
      <alignment horizontal="center" vertical="center"/>
    </xf>
    <xf numFmtId="0" fontId="40" fillId="0" borderId="17" xfId="0" applyFont="1" applyFill="1" applyBorder="1" applyAlignment="1">
      <alignment horizontal="left" vertical="center" wrapText="1"/>
    </xf>
    <xf numFmtId="3" fontId="39" fillId="0" borderId="6" xfId="0" applyNumberFormat="1" applyFont="1" applyFill="1" applyBorder="1" applyAlignment="1">
      <alignment horizontal="center" vertical="center"/>
    </xf>
    <xf numFmtId="3" fontId="40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/>
    <xf numFmtId="0" fontId="39" fillId="0" borderId="17" xfId="0" quotePrefix="1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horizontal="left" vertical="center" wrapText="1"/>
    </xf>
    <xf numFmtId="3" fontId="1" fillId="0" borderId="6" xfId="0" applyNumberFormat="1" applyFont="1" applyBorder="1" applyAlignment="1">
      <alignment horizontal="center"/>
    </xf>
    <xf numFmtId="0" fontId="3" fillId="0" borderId="0" xfId="4"/>
    <xf numFmtId="0" fontId="5" fillId="0" borderId="6" xfId="4" applyFont="1" applyBorder="1" applyAlignment="1">
      <alignment horizontal="center" vertical="center" wrapText="1"/>
    </xf>
    <xf numFmtId="0" fontId="3" fillId="0" borderId="0" xfId="4" applyFont="1"/>
    <xf numFmtId="0" fontId="43" fillId="0" borderId="0" xfId="0" applyFont="1"/>
    <xf numFmtId="3" fontId="16" fillId="0" borderId="0" xfId="4" applyNumberFormat="1" applyFont="1" applyBorder="1" applyAlignment="1">
      <alignment vertical="center" wrapText="1"/>
    </xf>
    <xf numFmtId="3" fontId="10" fillId="0" borderId="6" xfId="0" applyNumberFormat="1" applyFont="1" applyFill="1" applyBorder="1"/>
    <xf numFmtId="3" fontId="21" fillId="3" borderId="20" xfId="0" applyNumberFormat="1" applyFont="1" applyFill="1" applyBorder="1" applyAlignment="1">
      <alignment vertical="center" wrapText="1"/>
    </xf>
    <xf numFmtId="3" fontId="21" fillId="3" borderId="9" xfId="0" applyNumberFormat="1" applyFont="1" applyFill="1" applyBorder="1" applyAlignment="1">
      <alignment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166" fontId="21" fillId="0" borderId="0" xfId="0" applyNumberFormat="1" applyFont="1" applyBorder="1" applyAlignment="1">
      <alignment vertical="center" wrapText="1"/>
    </xf>
    <xf numFmtId="3" fontId="9" fillId="0" borderId="17" xfId="4" applyNumberFormat="1" applyFont="1" applyFill="1" applyBorder="1" applyAlignment="1">
      <alignment horizontal="center" vertical="center" wrapText="1"/>
    </xf>
    <xf numFmtId="3" fontId="9" fillId="0" borderId="6" xfId="4" applyNumberFormat="1" applyFont="1" applyFill="1" applyBorder="1" applyAlignment="1">
      <alignment horizontal="center" vertical="center" wrapText="1"/>
    </xf>
    <xf numFmtId="3" fontId="44" fillId="0" borderId="6" xfId="0" applyNumberFormat="1" applyFont="1" applyBorder="1" applyAlignment="1">
      <alignment horizontal="center" vertical="center"/>
    </xf>
    <xf numFmtId="0" fontId="9" fillId="0" borderId="29" xfId="4" applyFont="1" applyFill="1" applyBorder="1" applyAlignment="1">
      <alignment horizontal="left" vertical="center" wrapText="1" shrinkToFit="1"/>
    </xf>
    <xf numFmtId="3" fontId="44" fillId="0" borderId="6" xfId="0" applyNumberFormat="1" applyFont="1" applyFill="1" applyBorder="1" applyAlignment="1">
      <alignment horizontal="center" vertical="center"/>
    </xf>
    <xf numFmtId="0" fontId="3" fillId="0" borderId="0" xfId="4" applyFill="1"/>
    <xf numFmtId="0" fontId="0" fillId="0" borderId="0" xfId="0" applyFill="1"/>
    <xf numFmtId="3" fontId="20" fillId="0" borderId="0" xfId="0" applyNumberFormat="1" applyFont="1" applyAlignment="1">
      <alignment vertical="center" wrapText="1"/>
    </xf>
    <xf numFmtId="1" fontId="26" fillId="0" borderId="5" xfId="0" applyNumberFormat="1" applyFont="1" applyFill="1" applyBorder="1"/>
    <xf numFmtId="1" fontId="26" fillId="0" borderId="5" xfId="0" applyNumberFormat="1" applyFont="1" applyFill="1" applyBorder="1" applyAlignment="1">
      <alignment wrapText="1"/>
    </xf>
    <xf numFmtId="3" fontId="11" fillId="0" borderId="6" xfId="0" applyNumberFormat="1" applyFont="1" applyBorder="1"/>
    <xf numFmtId="3" fontId="12" fillId="0" borderId="6" xfId="0" applyNumberFormat="1" applyFont="1" applyBorder="1"/>
    <xf numFmtId="0" fontId="10" fillId="0" borderId="5" xfId="0" applyFont="1" applyBorder="1"/>
    <xf numFmtId="3" fontId="39" fillId="3" borderId="6" xfId="0" applyNumberFormat="1" applyFont="1" applyFill="1" applyBorder="1" applyAlignment="1">
      <alignment horizontal="center" vertical="center"/>
    </xf>
    <xf numFmtId="3" fontId="40" fillId="3" borderId="6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/>
    <xf numFmtId="0" fontId="9" fillId="3" borderId="29" xfId="4" applyFont="1" applyFill="1" applyBorder="1" applyAlignment="1">
      <alignment horizontal="left" vertical="center" wrapText="1" shrinkToFit="1"/>
    </xf>
    <xf numFmtId="3" fontId="9" fillId="3" borderId="17" xfId="4" applyNumberFormat="1" applyFont="1" applyFill="1" applyBorder="1" applyAlignment="1">
      <alignment horizontal="center" vertical="center" wrapText="1"/>
    </xf>
    <xf numFmtId="0" fontId="44" fillId="3" borderId="29" xfId="0" applyFont="1" applyFill="1" applyBorder="1" applyAlignment="1">
      <alignment vertical="center" wrapText="1" shrinkToFit="1"/>
    </xf>
    <xf numFmtId="1" fontId="22" fillId="0" borderId="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4" fillId="0" borderId="29" xfId="0" applyFont="1" applyBorder="1" applyAlignment="1">
      <alignment vertical="center" wrapText="1" shrinkToFit="1"/>
    </xf>
    <xf numFmtId="0" fontId="45" fillId="3" borderId="43" xfId="0" applyFont="1" applyFill="1" applyBorder="1" applyAlignment="1">
      <alignment horizontal="center" vertical="center" wrapText="1" shrinkToFit="1"/>
    </xf>
    <xf numFmtId="0" fontId="17" fillId="0" borderId="18" xfId="0" applyFont="1" applyFill="1" applyBorder="1" applyAlignment="1">
      <alignment horizontal="center" vertical="center" wrapText="1"/>
    </xf>
    <xf numFmtId="3" fontId="21" fillId="3" borderId="34" xfId="0" applyNumberFormat="1" applyFont="1" applyFill="1" applyBorder="1" applyAlignment="1">
      <alignment vertical="center" wrapText="1"/>
    </xf>
    <xf numFmtId="3" fontId="21" fillId="3" borderId="29" xfId="0" applyNumberFormat="1" applyFont="1" applyFill="1" applyBorder="1" applyAlignment="1">
      <alignment vertical="center" wrapText="1"/>
    </xf>
    <xf numFmtId="0" fontId="40" fillId="0" borderId="6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vertical="center" wrapText="1"/>
    </xf>
    <xf numFmtId="3" fontId="21" fillId="0" borderId="9" xfId="0" applyNumberFormat="1" applyFont="1" applyBorder="1" applyAlignment="1">
      <alignment vertical="center" wrapText="1"/>
    </xf>
    <xf numFmtId="0" fontId="47" fillId="0" borderId="46" xfId="0" applyFont="1" applyBorder="1" applyAlignment="1">
      <alignment horizontal="center" vertical="center"/>
    </xf>
    <xf numFmtId="0" fontId="47" fillId="0" borderId="0" xfId="0" applyFont="1"/>
    <xf numFmtId="0" fontId="0" fillId="0" borderId="0" xfId="0" applyFont="1" applyAlignment="1"/>
    <xf numFmtId="3" fontId="24" fillId="0" borderId="9" xfId="0" applyNumberFormat="1" applyFont="1" applyFill="1" applyBorder="1" applyAlignment="1"/>
    <xf numFmtId="3" fontId="24" fillId="0" borderId="11" xfId="0" applyNumberFormat="1" applyFont="1" applyFill="1" applyBorder="1" applyAlignment="1">
      <alignment horizontal="center" vertical="center"/>
    </xf>
    <xf numFmtId="3" fontId="10" fillId="0" borderId="19" xfId="0" applyNumberFormat="1" applyFont="1" applyFill="1" applyBorder="1" applyAlignment="1"/>
    <xf numFmtId="3" fontId="24" fillId="0" borderId="9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/>
    <xf numFmtId="0" fontId="31" fillId="0" borderId="0" xfId="7"/>
    <xf numFmtId="3" fontId="33" fillId="0" borderId="6" xfId="7" applyNumberFormat="1" applyFont="1" applyBorder="1" applyAlignment="1">
      <alignment horizontal="right" vertical="center" wrapText="1"/>
    </xf>
    <xf numFmtId="3" fontId="33" fillId="0" borderId="6" xfId="7" applyNumberFormat="1" applyFont="1" applyBorder="1" applyAlignment="1">
      <alignment vertical="center" wrapText="1"/>
    </xf>
    <xf numFmtId="0" fontId="33" fillId="0" borderId="6" xfId="7" applyFont="1" applyBorder="1" applyAlignment="1">
      <alignment horizontal="left" vertical="center" wrapText="1"/>
    </xf>
    <xf numFmtId="0" fontId="49" fillId="0" borderId="6" xfId="7" applyFont="1" applyBorder="1" applyAlignment="1">
      <alignment horizontal="left" vertical="center" wrapText="1"/>
    </xf>
    <xf numFmtId="3" fontId="34" fillId="0" borderId="6" xfId="7" applyNumberFormat="1" applyFont="1" applyBorder="1" applyAlignment="1">
      <alignment horizontal="right" vertical="center" wrapText="1"/>
    </xf>
    <xf numFmtId="0" fontId="49" fillId="0" borderId="6" xfId="7" applyFont="1" applyBorder="1" applyAlignment="1">
      <alignment horizontal="center" vertical="center" wrapText="1"/>
    </xf>
    <xf numFmtId="3" fontId="51" fillId="0" borderId="0" xfId="7" applyNumberFormat="1" applyFont="1" applyBorder="1" applyAlignment="1">
      <alignment horizontal="right" vertical="center" wrapText="1"/>
    </xf>
    <xf numFmtId="3" fontId="6" fillId="0" borderId="0" xfId="7" applyNumberFormat="1" applyFont="1" applyBorder="1" applyAlignment="1">
      <alignment horizontal="right" vertical="center" wrapText="1"/>
    </xf>
    <xf numFmtId="0" fontId="6" fillId="0" borderId="0" xfId="7" applyFont="1" applyBorder="1" applyAlignment="1">
      <alignment horizontal="center" vertical="center" wrapText="1"/>
    </xf>
    <xf numFmtId="0" fontId="33" fillId="0" borderId="0" xfId="7" applyFont="1" applyBorder="1" applyAlignment="1">
      <alignment horizontal="left" vertical="center" wrapText="1"/>
    </xf>
    <xf numFmtId="0" fontId="6" fillId="0" borderId="0" xfId="7" applyFont="1" applyBorder="1" applyAlignment="1">
      <alignment horizontal="left" vertical="center" wrapText="1"/>
    </xf>
    <xf numFmtId="3" fontId="51" fillId="0" borderId="6" xfId="7" applyNumberFormat="1" applyFont="1" applyBorder="1" applyAlignment="1">
      <alignment horizontal="right" vertical="center" wrapText="1"/>
    </xf>
    <xf numFmtId="3" fontId="6" fillId="0" borderId="6" xfId="7" applyNumberFormat="1" applyFont="1" applyBorder="1" applyAlignment="1">
      <alignment horizontal="right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left" vertical="center" wrapText="1"/>
    </xf>
    <xf numFmtId="3" fontId="8" fillId="0" borderId="6" xfId="7" applyNumberFormat="1" applyFont="1" applyFill="1" applyBorder="1" applyAlignment="1">
      <alignment horizontal="right" vertical="center" wrapText="1"/>
    </xf>
    <xf numFmtId="0" fontId="8" fillId="0" borderId="6" xfId="7" applyFont="1" applyFill="1" applyBorder="1" applyAlignment="1">
      <alignment horizontal="center" vertical="center" wrapText="1"/>
    </xf>
    <xf numFmtId="0" fontId="8" fillId="0" borderId="6" xfId="7" applyFont="1" applyFill="1" applyBorder="1" applyAlignment="1">
      <alignment horizontal="left" vertical="center" wrapText="1"/>
    </xf>
    <xf numFmtId="3" fontId="34" fillId="0" borderId="6" xfId="7" applyNumberFormat="1" applyFont="1" applyFill="1" applyBorder="1" applyAlignment="1">
      <alignment horizontal="right" vertical="center" wrapText="1"/>
    </xf>
    <xf numFmtId="0" fontId="34" fillId="0" borderId="6" xfId="7" applyFont="1" applyFill="1" applyBorder="1" applyAlignment="1">
      <alignment horizontal="left" vertical="center" wrapText="1"/>
    </xf>
    <xf numFmtId="0" fontId="49" fillId="0" borderId="6" xfId="7" applyFont="1" applyFill="1" applyBorder="1" applyAlignment="1">
      <alignment horizontal="left" vertical="center" wrapText="1"/>
    </xf>
    <xf numFmtId="0" fontId="50" fillId="0" borderId="6" xfId="7" applyFont="1" applyFill="1" applyBorder="1" applyAlignment="1">
      <alignment horizontal="center" vertical="center" wrapText="1"/>
    </xf>
    <xf numFmtId="0" fontId="34" fillId="0" borderId="0" xfId="7" applyFont="1" applyFill="1" applyBorder="1" applyAlignment="1">
      <alignment horizontal="right" vertical="center" wrapText="1"/>
    </xf>
    <xf numFmtId="0" fontId="34" fillId="0" borderId="0" xfId="7" applyFont="1" applyFill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right" vertical="center"/>
    </xf>
    <xf numFmtId="3" fontId="48" fillId="0" borderId="6" xfId="0" applyNumberFormat="1" applyFont="1" applyBorder="1" applyAlignment="1">
      <alignment horizontal="center" vertical="center"/>
    </xf>
    <xf numFmtId="3" fontId="48" fillId="0" borderId="6" xfId="0" applyNumberFormat="1" applyFont="1" applyBorder="1" applyAlignment="1">
      <alignment horizontal="right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12" fillId="3" borderId="6" xfId="0" applyNumberFormat="1" applyFont="1" applyFill="1" applyBorder="1" applyAlignment="1">
      <alignment horizontal="right" vertical="center"/>
    </xf>
    <xf numFmtId="3" fontId="12" fillId="0" borderId="6" xfId="0" applyNumberFormat="1" applyFont="1" applyBorder="1" applyAlignment="1">
      <alignment vertical="center"/>
    </xf>
    <xf numFmtId="3" fontId="12" fillId="0" borderId="6" xfId="0" applyNumberFormat="1" applyFont="1" applyBorder="1" applyAlignment="1"/>
    <xf numFmtId="3" fontId="12" fillId="0" borderId="6" xfId="0" applyNumberFormat="1" applyFont="1" applyBorder="1" applyAlignment="1">
      <alignment horizontal="right"/>
    </xf>
    <xf numFmtId="3" fontId="12" fillId="0" borderId="8" xfId="0" applyNumberFormat="1" applyFont="1" applyBorder="1"/>
    <xf numFmtId="3" fontId="12" fillId="0" borderId="8" xfId="0" applyNumberFormat="1" applyFont="1" applyBorder="1" applyAlignment="1">
      <alignment horizontal="right"/>
    </xf>
    <xf numFmtId="3" fontId="11" fillId="0" borderId="9" xfId="0" applyNumberFormat="1" applyFont="1" applyBorder="1" applyAlignment="1">
      <alignment horizontal="right" vertical="center"/>
    </xf>
    <xf numFmtId="0" fontId="34" fillId="0" borderId="32" xfId="0" applyFont="1" applyBorder="1"/>
    <xf numFmtId="0" fontId="15" fillId="0" borderId="47" xfId="0" applyFont="1" applyBorder="1" applyAlignment="1">
      <alignment horizontal="center" vertical="center" wrapText="1"/>
    </xf>
    <xf numFmtId="3" fontId="21" fillId="0" borderId="48" xfId="0" applyNumberFormat="1" applyFont="1" applyBorder="1" applyAlignment="1">
      <alignment vertical="center" wrapText="1"/>
    </xf>
    <xf numFmtId="3" fontId="21" fillId="0" borderId="49" xfId="0" applyNumberFormat="1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3" fontId="21" fillId="0" borderId="34" xfId="0" applyNumberFormat="1" applyFont="1" applyBorder="1" applyAlignment="1">
      <alignment vertical="center" wrapText="1"/>
    </xf>
    <xf numFmtId="3" fontId="21" fillId="0" borderId="29" xfId="0" applyNumberFormat="1" applyFont="1" applyBorder="1" applyAlignment="1">
      <alignment vertical="center" wrapText="1"/>
    </xf>
    <xf numFmtId="3" fontId="22" fillId="0" borderId="9" xfId="0" applyNumberFormat="1" applyFont="1" applyBorder="1" applyAlignment="1">
      <alignment horizontal="center" vertical="center"/>
    </xf>
    <xf numFmtId="0" fontId="44" fillId="3" borderId="42" xfId="0" applyFont="1" applyFill="1" applyBorder="1" applyAlignment="1">
      <alignment vertical="center" wrapText="1" shrinkToFit="1"/>
    </xf>
    <xf numFmtId="3" fontId="9" fillId="3" borderId="24" xfId="4" applyNumberFormat="1" applyFont="1" applyFill="1" applyBorder="1" applyAlignment="1">
      <alignment horizontal="center" vertical="center" wrapText="1"/>
    </xf>
    <xf numFmtId="0" fontId="52" fillId="0" borderId="46" xfId="0" applyFont="1" applyBorder="1" applyAlignment="1">
      <alignment horizontal="center" vertical="center"/>
    </xf>
    <xf numFmtId="3" fontId="55" fillId="0" borderId="46" xfId="0" applyNumberFormat="1" applyFont="1" applyBorder="1" applyAlignment="1">
      <alignment horizontal="right" vertical="center"/>
    </xf>
    <xf numFmtId="3" fontId="56" fillId="4" borderId="46" xfId="0" applyNumberFormat="1" applyFont="1" applyFill="1" applyBorder="1" applyAlignment="1">
      <alignment horizontal="right" vertical="center"/>
    </xf>
    <xf numFmtId="0" fontId="52" fillId="0" borderId="0" xfId="0" applyFont="1"/>
    <xf numFmtId="0" fontId="57" fillId="0" borderId="0" xfId="0" applyFont="1" applyAlignment="1"/>
    <xf numFmtId="3" fontId="56" fillId="0" borderId="46" xfId="0" applyNumberFormat="1" applyFont="1" applyBorder="1" applyAlignment="1">
      <alignment horizontal="right" vertical="center"/>
    </xf>
    <xf numFmtId="3" fontId="55" fillId="4" borderId="46" xfId="0" applyNumberFormat="1" applyFont="1" applyFill="1" applyBorder="1" applyAlignment="1">
      <alignment horizontal="right" vertical="center"/>
    </xf>
    <xf numFmtId="0" fontId="12" fillId="0" borderId="0" xfId="7" applyFont="1" applyFill="1" applyAlignment="1">
      <alignment vertical="center" wrapText="1"/>
    </xf>
    <xf numFmtId="3" fontId="12" fillId="0" borderId="0" xfId="7" applyNumberFormat="1" applyFont="1" applyFill="1" applyAlignment="1">
      <alignment vertical="center" wrapText="1"/>
    </xf>
    <xf numFmtId="0" fontId="42" fillId="0" borderId="3" xfId="7" applyFont="1" applyBorder="1" applyAlignment="1">
      <alignment horizontal="center" vertical="center" wrapText="1"/>
    </xf>
    <xf numFmtId="3" fontId="14" fillId="0" borderId="4" xfId="7" applyNumberFormat="1" applyFont="1" applyFill="1" applyBorder="1" applyAlignment="1">
      <alignment horizontal="center" vertical="center" wrapText="1"/>
    </xf>
    <xf numFmtId="0" fontId="25" fillId="0" borderId="0" xfId="7" applyFont="1" applyFill="1" applyAlignment="1">
      <alignment horizontal="center" vertical="center" wrapText="1"/>
    </xf>
    <xf numFmtId="3" fontId="12" fillId="0" borderId="25" xfId="7" applyNumberFormat="1" applyFont="1" applyFill="1" applyBorder="1" applyAlignment="1">
      <alignment vertical="center" wrapText="1"/>
    </xf>
    <xf numFmtId="3" fontId="11" fillId="0" borderId="0" xfId="7" applyNumberFormat="1" applyFont="1" applyFill="1" applyBorder="1" applyAlignment="1">
      <alignment vertical="center" wrapText="1"/>
    </xf>
    <xf numFmtId="0" fontId="11" fillId="0" borderId="0" xfId="7" applyFont="1" applyFill="1" applyAlignment="1">
      <alignment vertical="center" wrapText="1"/>
    </xf>
    <xf numFmtId="0" fontId="12" fillId="0" borderId="0" xfId="7" applyFont="1" applyFill="1" applyBorder="1" applyAlignment="1">
      <alignment vertical="center" wrapText="1"/>
    </xf>
    <xf numFmtId="0" fontId="12" fillId="0" borderId="0" xfId="7" applyFont="1" applyAlignment="1">
      <alignment vertical="center" wrapText="1"/>
    </xf>
    <xf numFmtId="3" fontId="12" fillId="0" borderId="0" xfId="7" applyNumberFormat="1" applyFont="1" applyAlignment="1">
      <alignment vertical="center" wrapText="1"/>
    </xf>
    <xf numFmtId="0" fontId="11" fillId="0" borderId="0" xfId="7" applyFont="1" applyAlignment="1">
      <alignment vertical="center" wrapText="1"/>
    </xf>
    <xf numFmtId="0" fontId="12" fillId="0" borderId="0" xfId="7" applyFont="1" applyBorder="1" applyAlignment="1">
      <alignment vertical="center" wrapText="1"/>
    </xf>
    <xf numFmtId="0" fontId="31" fillId="0" borderId="0" xfId="7" applyFill="1"/>
    <xf numFmtId="3" fontId="6" fillId="0" borderId="6" xfId="7" applyNumberFormat="1" applyFont="1" applyFill="1" applyBorder="1" applyAlignment="1">
      <alignment horizontal="right" vertical="center" wrapText="1"/>
    </xf>
    <xf numFmtId="3" fontId="51" fillId="0" borderId="6" xfId="7" applyNumberFormat="1" applyFont="1" applyFill="1" applyBorder="1" applyAlignment="1">
      <alignment horizontal="right" vertical="center" wrapText="1"/>
    </xf>
    <xf numFmtId="3" fontId="51" fillId="0" borderId="0" xfId="7" applyNumberFormat="1" applyFont="1" applyFill="1" applyBorder="1" applyAlignment="1">
      <alignment horizontal="right" vertical="center" wrapText="1"/>
    </xf>
    <xf numFmtId="0" fontId="34" fillId="0" borderId="0" xfId="0" applyFont="1" applyBorder="1"/>
    <xf numFmtId="0" fontId="34" fillId="0" borderId="0" xfId="0" applyFont="1" applyAlignment="1">
      <alignment vertical="center"/>
    </xf>
    <xf numFmtId="0" fontId="14" fillId="0" borderId="5" xfId="0" applyFont="1" applyBorder="1" applyAlignment="1">
      <alignment vertical="center"/>
    </xf>
    <xf numFmtId="0" fontId="35" fillId="0" borderId="0" xfId="0" applyFont="1" applyBorder="1" applyAlignment="1">
      <alignment horizontal="center" vertical="center" wrapText="1"/>
    </xf>
    <xf numFmtId="166" fontId="35" fillId="0" borderId="6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2" fillId="0" borderId="5" xfId="0" applyFont="1" applyBorder="1" applyAlignment="1">
      <alignment vertical="center"/>
    </xf>
    <xf numFmtId="0" fontId="42" fillId="2" borderId="5" xfId="0" applyFont="1" applyFill="1" applyBorder="1" applyAlignment="1">
      <alignment vertical="center"/>
    </xf>
    <xf numFmtId="0" fontId="14" fillId="2" borderId="5" xfId="0" applyFont="1" applyFill="1" applyBorder="1" applyAlignment="1">
      <alignment vertical="center"/>
    </xf>
    <xf numFmtId="0" fontId="42" fillId="0" borderId="5" xfId="0" applyFont="1" applyBorder="1" applyAlignment="1">
      <alignment vertical="center" wrapText="1"/>
    </xf>
    <xf numFmtId="0" fontId="42" fillId="2" borderId="23" xfId="0" applyFont="1" applyFill="1" applyBorder="1" applyAlignment="1">
      <alignment vertical="center"/>
    </xf>
    <xf numFmtId="1" fontId="6" fillId="3" borderId="6" xfId="1" applyNumberFormat="1" applyFont="1" applyFill="1" applyBorder="1" applyAlignment="1">
      <alignment vertical="center"/>
    </xf>
    <xf numFmtId="1" fontId="4" fillId="3" borderId="6" xfId="1" applyNumberFormat="1" applyFont="1" applyFill="1" applyBorder="1" applyAlignment="1">
      <alignment vertical="center"/>
    </xf>
    <xf numFmtId="1" fontId="5" fillId="3" borderId="6" xfId="1" applyNumberFormat="1" applyFont="1" applyFill="1" applyBorder="1" applyAlignment="1">
      <alignment vertical="center"/>
    </xf>
    <xf numFmtId="1" fontId="10" fillId="3" borderId="6" xfId="1" applyNumberFormat="1" applyFont="1" applyFill="1" applyBorder="1" applyAlignment="1">
      <alignment horizontal="center" vertical="center" wrapText="1"/>
    </xf>
    <xf numFmtId="1" fontId="10" fillId="3" borderId="17" xfId="1" applyNumberFormat="1" applyFont="1" applyFill="1" applyBorder="1" applyAlignment="1">
      <alignment horizontal="center" vertical="center" wrapText="1"/>
    </xf>
    <xf numFmtId="1" fontId="7" fillId="3" borderId="6" xfId="1" applyNumberFormat="1" applyFont="1" applyFill="1" applyBorder="1" applyAlignment="1">
      <alignment horizontal="center" vertical="center"/>
    </xf>
    <xf numFmtId="1" fontId="8" fillId="3" borderId="6" xfId="1" applyNumberFormat="1" applyFont="1" applyFill="1" applyBorder="1" applyAlignment="1">
      <alignment vertical="center"/>
    </xf>
    <xf numFmtId="1" fontId="10" fillId="0" borderId="6" xfId="1" applyNumberFormat="1" applyFont="1" applyFill="1" applyBorder="1"/>
    <xf numFmtId="3" fontId="26" fillId="0" borderId="6" xfId="7" applyNumberFormat="1" applyFont="1" applyFill="1" applyBorder="1" applyAlignment="1"/>
    <xf numFmtId="3" fontId="36" fillId="3" borderId="6" xfId="1" applyNumberFormat="1" applyFont="1" applyFill="1" applyBorder="1" applyAlignment="1"/>
    <xf numFmtId="1" fontId="5" fillId="0" borderId="6" xfId="1" applyNumberFormat="1" applyFont="1" applyFill="1" applyBorder="1"/>
    <xf numFmtId="1" fontId="10" fillId="3" borderId="6" xfId="1" applyNumberFormat="1" applyFont="1" applyFill="1" applyBorder="1"/>
    <xf numFmtId="3" fontId="26" fillId="3" borderId="6" xfId="1" applyNumberFormat="1" applyFont="1" applyFill="1" applyBorder="1" applyAlignment="1"/>
    <xf numFmtId="3" fontId="26" fillId="3" borderId="6" xfId="7" applyNumberFormat="1" applyFont="1" applyFill="1" applyBorder="1" applyAlignment="1"/>
    <xf numFmtId="1" fontId="5" fillId="3" borderId="6" xfId="1" applyNumberFormat="1" applyFont="1" applyFill="1" applyBorder="1"/>
    <xf numFmtId="1" fontId="4" fillId="3" borderId="6" xfId="1" applyNumberFormat="1" applyFont="1" applyFill="1" applyBorder="1"/>
    <xf numFmtId="3" fontId="26" fillId="0" borderId="6" xfId="7" applyNumberFormat="1" applyFont="1" applyBorder="1"/>
    <xf numFmtId="3" fontId="26" fillId="3" borderId="6" xfId="7" applyNumberFormat="1" applyFont="1" applyFill="1" applyBorder="1"/>
    <xf numFmtId="1" fontId="24" fillId="3" borderId="6" xfId="1" applyNumberFormat="1" applyFont="1" applyFill="1" applyBorder="1"/>
    <xf numFmtId="1" fontId="9" fillId="3" borderId="6" xfId="1" applyNumberFormat="1" applyFont="1" applyFill="1" applyBorder="1" applyAlignment="1">
      <alignment vertical="center" wrapText="1"/>
    </xf>
    <xf numFmtId="0" fontId="9" fillId="3" borderId="6" xfId="1" applyFont="1" applyFill="1" applyBorder="1" applyAlignment="1">
      <alignment horizontal="justify" vertical="center" wrapText="1"/>
    </xf>
    <xf numFmtId="0" fontId="9" fillId="3" borderId="6" xfId="1" quotePrefix="1" applyFont="1" applyFill="1" applyBorder="1" applyAlignment="1">
      <alignment horizontal="justify" vertical="center" wrapText="1"/>
    </xf>
    <xf numFmtId="0" fontId="44" fillId="3" borderId="6" xfId="1" applyFont="1" applyFill="1" applyBorder="1" applyAlignment="1">
      <alignment horizontal="justify" vertical="center" wrapText="1"/>
    </xf>
    <xf numFmtId="1" fontId="44" fillId="3" borderId="6" xfId="1" applyNumberFormat="1" applyFont="1" applyFill="1" applyBorder="1"/>
    <xf numFmtId="0" fontId="24" fillId="3" borderId="6" xfId="1" applyFont="1" applyFill="1" applyBorder="1" applyAlignment="1">
      <alignment horizontal="center" vertical="center" wrapText="1"/>
    </xf>
    <xf numFmtId="3" fontId="36" fillId="3" borderId="6" xfId="1" applyNumberFormat="1" applyFont="1" applyFill="1" applyBorder="1" applyAlignment="1">
      <alignment horizontal="center" vertical="center"/>
    </xf>
    <xf numFmtId="1" fontId="24" fillId="3" borderId="6" xfId="1" applyNumberFormat="1" applyFont="1" applyFill="1" applyBorder="1" applyAlignment="1">
      <alignment horizontal="center" vertical="center"/>
    </xf>
    <xf numFmtId="0" fontId="24" fillId="3" borderId="6" xfId="1" applyFont="1" applyFill="1" applyBorder="1" applyAlignment="1">
      <alignment horizontal="justify" vertical="center" wrapText="1"/>
    </xf>
    <xf numFmtId="3" fontId="24" fillId="3" borderId="6" xfId="1" applyNumberFormat="1" applyFont="1" applyFill="1" applyBorder="1" applyAlignment="1">
      <alignment horizontal="center" vertical="center" wrapText="1"/>
    </xf>
    <xf numFmtId="3" fontId="24" fillId="3" borderId="6" xfId="1" applyNumberFormat="1" applyFont="1" applyFill="1" applyBorder="1" applyAlignment="1">
      <alignment horizontal="center" vertical="center"/>
    </xf>
    <xf numFmtId="0" fontId="9" fillId="0" borderId="5" xfId="1" applyFont="1" applyBorder="1"/>
    <xf numFmtId="3" fontId="26" fillId="3" borderId="6" xfId="1" applyNumberFormat="1" applyFont="1" applyFill="1" applyBorder="1"/>
    <xf numFmtId="3" fontId="37" fillId="3" borderId="6" xfId="1" applyNumberFormat="1" applyFont="1" applyFill="1" applyBorder="1" applyAlignment="1"/>
    <xf numFmtId="1" fontId="30" fillId="0" borderId="5" xfId="0" applyNumberFormat="1" applyFont="1" applyFill="1" applyBorder="1"/>
    <xf numFmtId="49" fontId="10" fillId="0" borderId="50" xfId="1" applyNumberFormat="1" applyFont="1" applyBorder="1" applyAlignment="1">
      <alignment horizontal="centerContinuous" vertical="center"/>
    </xf>
    <xf numFmtId="1" fontId="10" fillId="0" borderId="51" xfId="1" applyNumberFormat="1" applyFont="1" applyBorder="1" applyAlignment="1">
      <alignment horizontal="centerContinuous" vertical="center" wrapText="1"/>
    </xf>
    <xf numFmtId="1" fontId="10" fillId="0" borderId="52" xfId="1" applyNumberFormat="1" applyFont="1" applyBorder="1" applyAlignment="1">
      <alignment horizontal="centerContinuous" vertical="center" wrapText="1"/>
    </xf>
    <xf numFmtId="1" fontId="9" fillId="0" borderId="53" xfId="1" applyNumberFormat="1" applyFont="1" applyBorder="1" applyAlignment="1">
      <alignment horizontal="centerContinuous" vertical="center" wrapText="1"/>
    </xf>
    <xf numFmtId="1" fontId="9" fillId="0" borderId="6" xfId="1" applyNumberFormat="1" applyFont="1" applyBorder="1" applyAlignment="1">
      <alignment vertical="center"/>
    </xf>
    <xf numFmtId="49" fontId="10" fillId="0" borderId="54" xfId="1" applyNumberFormat="1" applyFont="1" applyBorder="1" applyAlignment="1">
      <alignment horizontal="centerContinuous" vertical="center"/>
    </xf>
    <xf numFmtId="1" fontId="10" fillId="0" borderId="17" xfId="1" applyNumberFormat="1" applyFont="1" applyBorder="1" applyAlignment="1">
      <alignment horizontal="center" wrapText="1"/>
    </xf>
    <xf numFmtId="1" fontId="9" fillId="0" borderId="11" xfId="1" applyNumberFormat="1" applyFont="1" applyBorder="1" applyAlignment="1">
      <alignment vertical="center"/>
    </xf>
    <xf numFmtId="1" fontId="9" fillId="0" borderId="49" xfId="1" applyNumberFormat="1" applyFont="1" applyBorder="1" applyAlignment="1">
      <alignment vertical="center"/>
    </xf>
    <xf numFmtId="49" fontId="7" fillId="0" borderId="36" xfId="1" applyNumberFormat="1" applyFont="1" applyBorder="1" applyAlignment="1">
      <alignment horizontal="center" vertical="center"/>
    </xf>
    <xf numFmtId="1" fontId="7" fillId="0" borderId="13" xfId="1" applyNumberFormat="1" applyFont="1" applyBorder="1" applyAlignment="1">
      <alignment horizontal="center" vertical="center"/>
    </xf>
    <xf numFmtId="1" fontId="7" fillId="0" borderId="2" xfId="1" applyNumberFormat="1" applyFont="1" applyBorder="1" applyAlignment="1">
      <alignment horizontal="center" vertical="center"/>
    </xf>
    <xf numFmtId="1" fontId="8" fillId="0" borderId="19" xfId="1" applyNumberFormat="1" applyFont="1" applyBorder="1" applyAlignment="1">
      <alignment horizontal="center" vertical="center"/>
    </xf>
    <xf numFmtId="1" fontId="8" fillId="0" borderId="47" xfId="1" applyNumberFormat="1" applyFont="1" applyBorder="1" applyAlignment="1">
      <alignment horizontal="center" vertical="center"/>
    </xf>
    <xf numFmtId="49" fontId="24" fillId="0" borderId="5" xfId="1" applyNumberFormat="1" applyFont="1" applyBorder="1"/>
    <xf numFmtId="170" fontId="9" fillId="0" borderId="17" xfId="12" applyNumberFormat="1" applyFont="1" applyFill="1" applyBorder="1" applyAlignment="1"/>
    <xf numFmtId="1" fontId="9" fillId="0" borderId="6" xfId="1" applyNumberFormat="1" applyFont="1" applyBorder="1"/>
    <xf numFmtId="49" fontId="23" fillId="0" borderId="5" xfId="1" applyNumberFormat="1" applyFont="1" applyBorder="1"/>
    <xf numFmtId="170" fontId="9" fillId="0" borderId="6" xfId="12" applyNumberFormat="1" applyFont="1" applyFill="1" applyBorder="1" applyAlignment="1"/>
    <xf numFmtId="171" fontId="23" fillId="0" borderId="11" xfId="1" applyNumberFormat="1" applyFont="1" applyBorder="1" applyAlignment="1">
      <alignment horizontal="right"/>
    </xf>
    <xf numFmtId="171" fontId="23" fillId="0" borderId="49" xfId="1" applyNumberFormat="1" applyFont="1" applyBorder="1" applyAlignment="1">
      <alignment horizontal="right"/>
    </xf>
    <xf numFmtId="1" fontId="23" fillId="0" borderId="6" xfId="1" applyNumberFormat="1" applyFont="1" applyBorder="1"/>
    <xf numFmtId="49" fontId="9" fillId="0" borderId="5" xfId="1" applyNumberFormat="1" applyFont="1" applyBorder="1"/>
    <xf numFmtId="49" fontId="9" fillId="0" borderId="5" xfId="1" applyNumberFormat="1" applyFont="1" applyBorder="1" applyAlignment="1"/>
    <xf numFmtId="49" fontId="23" fillId="0" borderId="5" xfId="1" applyNumberFormat="1" applyFont="1" applyBorder="1" applyAlignment="1">
      <alignment horizontal="center"/>
    </xf>
    <xf numFmtId="170" fontId="10" fillId="0" borderId="6" xfId="12" applyNumberFormat="1" applyFont="1" applyFill="1" applyBorder="1" applyAlignment="1">
      <alignment horizontal="right"/>
    </xf>
    <xf numFmtId="1" fontId="23" fillId="0" borderId="6" xfId="1" applyNumberFormat="1" applyFont="1" applyBorder="1" applyAlignment="1">
      <alignment horizontal="center"/>
    </xf>
    <xf numFmtId="49" fontId="9" fillId="0" borderId="5" xfId="1" applyNumberFormat="1" applyFont="1" applyBorder="1" applyAlignment="1">
      <alignment wrapText="1"/>
    </xf>
    <xf numFmtId="3" fontId="9" fillId="0" borderId="6" xfId="1" applyNumberFormat="1" applyFont="1" applyBorder="1" applyAlignment="1">
      <alignment horizontal="center" vertical="center"/>
    </xf>
    <xf numFmtId="49" fontId="24" fillId="0" borderId="5" xfId="1" applyNumberFormat="1" applyFont="1" applyBorder="1" applyAlignment="1">
      <alignment horizontal="left"/>
    </xf>
    <xf numFmtId="1" fontId="24" fillId="0" borderId="6" xfId="1" applyNumberFormat="1" applyFont="1" applyBorder="1" applyAlignment="1">
      <alignment horizontal="left"/>
    </xf>
    <xf numFmtId="38" fontId="24" fillId="0" borderId="17" xfId="12" applyNumberFormat="1" applyFont="1" applyFill="1" applyBorder="1" applyAlignment="1">
      <alignment horizontal="left"/>
    </xf>
    <xf numFmtId="3" fontId="9" fillId="0" borderId="6" xfId="7" applyNumberFormat="1" applyFont="1" applyBorder="1" applyAlignment="1">
      <alignment horizontal="right" vertical="center" indent="1"/>
    </xf>
    <xf numFmtId="170" fontId="9" fillId="0" borderId="17" xfId="12" applyNumberFormat="1" applyFont="1" applyFill="1" applyBorder="1" applyAlignment="1">
      <alignment horizontal="right"/>
    </xf>
    <xf numFmtId="3" fontId="9" fillId="0" borderId="6" xfId="7" applyNumberFormat="1" applyFont="1" applyBorder="1" applyAlignment="1">
      <alignment horizontal="center"/>
    </xf>
    <xf numFmtId="170" fontId="10" fillId="0" borderId="6" xfId="12" applyNumberFormat="1" applyFont="1" applyFill="1" applyBorder="1" applyAlignment="1"/>
    <xf numFmtId="38" fontId="9" fillId="0" borderId="17" xfId="12" applyNumberFormat="1" applyFont="1" applyFill="1" applyBorder="1" applyAlignment="1"/>
    <xf numFmtId="38" fontId="9" fillId="0" borderId="17" xfId="12" applyNumberFormat="1" applyFont="1" applyFill="1" applyBorder="1" applyAlignment="1">
      <alignment horizontal="right" vertical="center" indent="1"/>
    </xf>
    <xf numFmtId="3" fontId="9" fillId="0" borderId="6" xfId="7" applyNumberFormat="1" applyFont="1" applyBorder="1" applyAlignment="1">
      <alignment horizontal="right" indent="1"/>
    </xf>
    <xf numFmtId="3" fontId="9" fillId="0" borderId="6" xfId="1" applyNumberFormat="1" applyFont="1" applyBorder="1" applyAlignment="1">
      <alignment horizontal="right"/>
    </xf>
    <xf numFmtId="38" fontId="23" fillId="0" borderId="17" xfId="12" applyNumberFormat="1" applyFont="1" applyFill="1" applyBorder="1" applyAlignment="1"/>
    <xf numFmtId="1" fontId="10" fillId="0" borderId="6" xfId="1" applyNumberFormat="1" applyFont="1" applyBorder="1"/>
    <xf numFmtId="3" fontId="9" fillId="0" borderId="6" xfId="1" applyNumberFormat="1" applyFont="1" applyBorder="1" applyAlignment="1">
      <alignment horizontal="right" vertical="center" indent="1"/>
    </xf>
    <xf numFmtId="38" fontId="24" fillId="0" borderId="17" xfId="12" applyNumberFormat="1" applyFont="1" applyFill="1" applyBorder="1" applyAlignment="1"/>
    <xf numFmtId="49" fontId="34" fillId="0" borderId="5" xfId="1" applyNumberFormat="1" applyFont="1" applyBorder="1" applyAlignment="1">
      <alignment horizontal="justify" vertical="center" wrapText="1"/>
    </xf>
    <xf numFmtId="49" fontId="24" fillId="0" borderId="5" xfId="1" applyNumberFormat="1" applyFont="1" applyBorder="1" applyAlignment="1">
      <alignment horizontal="justify" vertical="center" wrapText="1"/>
    </xf>
    <xf numFmtId="3" fontId="9" fillId="0" borderId="6" xfId="1" applyNumberFormat="1" applyFont="1" applyBorder="1" applyAlignment="1">
      <alignment horizontal="right" indent="2"/>
    </xf>
    <xf numFmtId="170" fontId="45" fillId="0" borderId="6" xfId="12" applyNumberFormat="1" applyFont="1" applyFill="1" applyBorder="1" applyAlignment="1"/>
    <xf numFmtId="170" fontId="10" fillId="0" borderId="17" xfId="12" applyNumberFormat="1" applyFont="1" applyFill="1" applyBorder="1" applyAlignment="1"/>
    <xf numFmtId="3" fontId="9" fillId="0" borderId="6" xfId="1" applyNumberFormat="1" applyFont="1" applyBorder="1" applyAlignment="1">
      <alignment horizontal="center"/>
    </xf>
    <xf numFmtId="170" fontId="24" fillId="0" borderId="17" xfId="12" applyNumberFormat="1" applyFont="1" applyFill="1" applyBorder="1" applyAlignment="1">
      <alignment horizontal="center" vertical="center"/>
    </xf>
    <xf numFmtId="1" fontId="24" fillId="0" borderId="6" xfId="1" applyNumberFormat="1" applyFont="1" applyBorder="1" applyAlignment="1">
      <alignment horizontal="center" vertical="center"/>
    </xf>
    <xf numFmtId="49" fontId="10" fillId="0" borderId="5" xfId="1" applyNumberFormat="1" applyFont="1" applyBorder="1"/>
    <xf numFmtId="170" fontId="9" fillId="0" borderId="17" xfId="12" applyNumberFormat="1" applyFont="1" applyFill="1" applyBorder="1" applyAlignment="1">
      <alignment horizontal="left"/>
    </xf>
    <xf numFmtId="1" fontId="9" fillId="0" borderId="6" xfId="1" applyNumberFormat="1" applyFont="1" applyBorder="1" applyAlignment="1">
      <alignment horizontal="left"/>
    </xf>
    <xf numFmtId="3" fontId="9" fillId="0" borderId="6" xfId="7" applyNumberFormat="1" applyFont="1" applyBorder="1" applyAlignment="1">
      <alignment horizontal="right" indent="2"/>
    </xf>
    <xf numFmtId="170" fontId="9" fillId="0" borderId="6" xfId="12" applyNumberFormat="1" applyFont="1" applyFill="1" applyBorder="1" applyAlignment="1">
      <alignment horizontal="right" vertical="center" indent="1"/>
    </xf>
    <xf numFmtId="3" fontId="9" fillId="0" borderId="6" xfId="7" applyNumberFormat="1" applyFont="1" applyBorder="1" applyAlignment="1">
      <alignment horizontal="left"/>
    </xf>
    <xf numFmtId="3" fontId="10" fillId="0" borderId="6" xfId="1" applyNumberFormat="1" applyFont="1" applyFill="1" applyBorder="1" applyAlignment="1">
      <alignment horizontal="left" indent="2"/>
    </xf>
    <xf numFmtId="49" fontId="34" fillId="0" borderId="5" xfId="1" applyNumberFormat="1" applyFont="1" applyBorder="1" applyAlignment="1">
      <alignment horizontal="left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1" fontId="9" fillId="0" borderId="6" xfId="7" applyNumberFormat="1" applyFont="1" applyBorder="1" applyAlignment="1">
      <alignment horizontal="right" indent="1"/>
    </xf>
    <xf numFmtId="170" fontId="10" fillId="0" borderId="17" xfId="12" applyNumberFormat="1" applyFont="1" applyFill="1" applyBorder="1" applyAlignment="1">
      <alignment horizontal="right"/>
    </xf>
    <xf numFmtId="3" fontId="9" fillId="0" borderId="17" xfId="12" applyNumberFormat="1" applyFont="1" applyFill="1" applyBorder="1" applyAlignment="1">
      <alignment horizontal="right"/>
    </xf>
    <xf numFmtId="3" fontId="9" fillId="0" borderId="6" xfId="7" applyNumberFormat="1" applyFont="1" applyBorder="1" applyAlignment="1">
      <alignment horizontal="right"/>
    </xf>
    <xf numFmtId="170" fontId="9" fillId="0" borderId="6" xfId="12" applyNumberFormat="1" applyFont="1" applyFill="1" applyBorder="1" applyAlignment="1">
      <alignment horizontal="right"/>
    </xf>
    <xf numFmtId="170" fontId="10" fillId="0" borderId="17" xfId="12" applyNumberFormat="1" applyFont="1" applyBorder="1"/>
    <xf numFmtId="170" fontId="10" fillId="0" borderId="6" xfId="12" applyNumberFormat="1" applyFont="1" applyBorder="1"/>
    <xf numFmtId="49" fontId="10" fillId="0" borderId="5" xfId="1" applyNumberFormat="1" applyFont="1" applyBorder="1" applyAlignment="1"/>
    <xf numFmtId="49" fontId="24" fillId="0" borderId="5" xfId="1" applyNumberFormat="1" applyFont="1" applyBorder="1" applyAlignment="1">
      <alignment horizontal="center"/>
    </xf>
    <xf numFmtId="49" fontId="10" fillId="0" borderId="5" xfId="1" applyNumberFormat="1" applyFont="1" applyBorder="1" applyAlignment="1">
      <alignment wrapText="1"/>
    </xf>
    <xf numFmtId="170" fontId="9" fillId="0" borderId="17" xfId="12" applyNumberFormat="1" applyFont="1" applyBorder="1"/>
    <xf numFmtId="49" fontId="10" fillId="0" borderId="5" xfId="1" applyNumberFormat="1" applyFont="1" applyBorder="1" applyAlignment="1">
      <alignment horizontal="left" vertical="center"/>
    </xf>
    <xf numFmtId="3" fontId="9" fillId="0" borderId="17" xfId="12" applyNumberFormat="1" applyFont="1" applyBorder="1" applyAlignment="1">
      <alignment horizontal="right" indent="1"/>
    </xf>
    <xf numFmtId="3" fontId="9" fillId="0" borderId="6" xfId="12" applyNumberFormat="1" applyFont="1" applyBorder="1" applyAlignment="1">
      <alignment horizontal="right" indent="1"/>
    </xf>
    <xf numFmtId="1" fontId="9" fillId="0" borderId="11" xfId="1" applyNumberFormat="1" applyFont="1" applyBorder="1"/>
    <xf numFmtId="3" fontId="10" fillId="0" borderId="17" xfId="12" applyNumberFormat="1" applyFont="1" applyBorder="1" applyAlignment="1">
      <alignment horizontal="right" indent="1"/>
    </xf>
    <xf numFmtId="3" fontId="10" fillId="0" borderId="6" xfId="12" applyNumberFormat="1" applyFont="1" applyBorder="1" applyAlignment="1">
      <alignment horizontal="right" indent="1"/>
    </xf>
    <xf numFmtId="3" fontId="9" fillId="0" borderId="17" xfId="12" applyNumberFormat="1" applyFont="1" applyBorder="1"/>
    <xf numFmtId="1" fontId="9" fillId="0" borderId="6" xfId="7" applyNumberFormat="1" applyFont="1" applyBorder="1"/>
    <xf numFmtId="170" fontId="9" fillId="0" borderId="6" xfId="12" applyNumberFormat="1" applyFont="1" applyBorder="1"/>
    <xf numFmtId="49" fontId="10" fillId="0" borderId="5" xfId="1" applyNumberFormat="1" applyFont="1" applyBorder="1" applyAlignment="1">
      <alignment vertical="center"/>
    </xf>
    <xf numFmtId="170" fontId="10" fillId="0" borderId="17" xfId="12" applyNumberFormat="1" applyFont="1" applyBorder="1" applyAlignment="1">
      <alignment horizontal="right" indent="1"/>
    </xf>
    <xf numFmtId="170" fontId="10" fillId="0" borderId="6" xfId="12" applyNumberFormat="1" applyFont="1" applyBorder="1" applyAlignment="1">
      <alignment horizontal="right" vertical="center" indent="1"/>
    </xf>
    <xf numFmtId="170" fontId="10" fillId="0" borderId="6" xfId="12" applyNumberFormat="1" applyFont="1" applyBorder="1" applyAlignment="1">
      <alignment horizontal="right" indent="1"/>
    </xf>
    <xf numFmtId="3" fontId="10" fillId="0" borderId="6" xfId="1" applyNumberFormat="1" applyFont="1" applyBorder="1" applyAlignment="1">
      <alignment horizontal="right" vertical="center" indent="2"/>
    </xf>
    <xf numFmtId="3" fontId="9" fillId="0" borderId="6" xfId="1" applyNumberFormat="1" applyFont="1" applyBorder="1" applyAlignment="1">
      <alignment horizontal="right" vertical="center" indent="2"/>
    </xf>
    <xf numFmtId="170" fontId="10" fillId="0" borderId="6" xfId="12" applyNumberFormat="1" applyFont="1" applyBorder="1" applyAlignment="1">
      <alignment horizontal="right"/>
    </xf>
    <xf numFmtId="3" fontId="9" fillId="0" borderId="6" xfId="7" applyNumberFormat="1" applyFont="1" applyBorder="1"/>
    <xf numFmtId="3" fontId="10" fillId="0" borderId="6" xfId="7" applyNumberFormat="1" applyFont="1" applyBorder="1" applyAlignment="1">
      <alignment horizontal="right" indent="1"/>
    </xf>
    <xf numFmtId="170" fontId="9" fillId="0" borderId="6" xfId="12" applyNumberFormat="1" applyFont="1" applyBorder="1" applyAlignment="1">
      <alignment horizontal="center"/>
    </xf>
    <xf numFmtId="49" fontId="10" fillId="0" borderId="1" xfId="1" applyNumberFormat="1" applyFont="1" applyBorder="1"/>
    <xf numFmtId="3" fontId="10" fillId="0" borderId="2" xfId="1" applyNumberFormat="1" applyFont="1" applyBorder="1" applyAlignment="1">
      <alignment horizontal="center"/>
    </xf>
    <xf numFmtId="3" fontId="10" fillId="0" borderId="2" xfId="1" applyNumberFormat="1" applyFont="1" applyBorder="1" applyAlignment="1">
      <alignment horizontal="left" indent="1"/>
    </xf>
    <xf numFmtId="171" fontId="23" fillId="0" borderId="2" xfId="1" applyNumberFormat="1" applyFont="1" applyBorder="1" applyAlignment="1">
      <alignment horizontal="right"/>
    </xf>
    <xf numFmtId="171" fontId="23" fillId="0" borderId="47" xfId="1" applyNumberFormat="1" applyFont="1" applyBorder="1" applyAlignment="1">
      <alignment horizontal="right"/>
    </xf>
    <xf numFmtId="49" fontId="9" fillId="0" borderId="16" xfId="1" applyNumberFormat="1" applyFont="1" applyBorder="1"/>
    <xf numFmtId="1" fontId="9" fillId="0" borderId="12" xfId="1" applyNumberFormat="1" applyFont="1" applyBorder="1" applyAlignment="1"/>
    <xf numFmtId="1" fontId="9" fillId="0" borderId="12" xfId="1" applyNumberFormat="1" applyFont="1" applyBorder="1" applyAlignment="1">
      <alignment horizontal="left" indent="1"/>
    </xf>
    <xf numFmtId="1" fontId="9" fillId="0" borderId="10" xfId="1" applyNumberFormat="1" applyFont="1" applyBorder="1"/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2" fillId="2" borderId="5" xfId="0" applyFont="1" applyFill="1" applyBorder="1" applyAlignment="1">
      <alignment vertical="center" wrapText="1"/>
    </xf>
    <xf numFmtId="3" fontId="25" fillId="0" borderId="9" xfId="0" applyNumberFormat="1" applyFont="1" applyBorder="1" applyAlignment="1">
      <alignment horizontal="right" vertical="center"/>
    </xf>
    <xf numFmtId="49" fontId="12" fillId="0" borderId="9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3" fontId="11" fillId="0" borderId="2" xfId="0" applyNumberFormat="1" applyFont="1" applyBorder="1" applyAlignment="1">
      <alignment vertical="center"/>
    </xf>
    <xf numFmtId="3" fontId="11" fillId="0" borderId="15" xfId="0" applyNumberFormat="1" applyFont="1" applyBorder="1" applyAlignment="1">
      <alignment horizontal="right" vertical="center"/>
    </xf>
    <xf numFmtId="3" fontId="9" fillId="0" borderId="9" xfId="0" applyNumberFormat="1" applyFont="1" applyBorder="1" applyAlignment="1">
      <alignment horizontal="left" vertical="center"/>
    </xf>
    <xf numFmtId="166" fontId="21" fillId="0" borderId="6" xfId="0" applyNumberFormat="1" applyFont="1" applyBorder="1" applyAlignment="1">
      <alignment vertical="center" wrapText="1"/>
    </xf>
    <xf numFmtId="3" fontId="12" fillId="0" borderId="9" xfId="0" applyNumberFormat="1" applyFont="1" applyBorder="1" applyAlignment="1">
      <alignment horizontal="left" vertical="center"/>
    </xf>
    <xf numFmtId="3" fontId="25" fillId="0" borderId="9" xfId="0" applyNumberFormat="1" applyFont="1" applyBorder="1" applyAlignment="1">
      <alignment horizontal="left" vertical="center"/>
    </xf>
    <xf numFmtId="3" fontId="26" fillId="0" borderId="6" xfId="7" applyNumberFormat="1" applyFont="1" applyFill="1" applyBorder="1" applyAlignment="1"/>
    <xf numFmtId="3" fontId="26" fillId="0" borderId="6" xfId="7" applyNumberFormat="1" applyFont="1" applyFill="1" applyBorder="1" applyAlignment="1"/>
    <xf numFmtId="3" fontId="26" fillId="3" borderId="6" xfId="7" applyNumberFormat="1" applyFont="1" applyFill="1" applyBorder="1" applyAlignment="1"/>
    <xf numFmtId="2" fontId="34" fillId="0" borderId="0" xfId="7" applyNumberFormat="1" applyFont="1" applyFill="1" applyBorder="1" applyAlignment="1">
      <alignment vertical="center" wrapText="1"/>
    </xf>
    <xf numFmtId="3" fontId="31" fillId="0" borderId="0" xfId="7" applyNumberFormat="1"/>
    <xf numFmtId="2" fontId="6" fillId="0" borderId="0" xfId="7" applyNumberFormat="1" applyFont="1" applyBorder="1" applyAlignment="1">
      <alignment horizontal="right" vertical="center" wrapText="1"/>
    </xf>
    <xf numFmtId="3" fontId="51" fillId="0" borderId="0" xfId="7" applyNumberFormat="1" applyFont="1" applyFill="1" applyBorder="1" applyAlignment="1">
      <alignment horizontal="centerContinuous" vertical="center" wrapText="1"/>
    </xf>
    <xf numFmtId="0" fontId="50" fillId="0" borderId="12" xfId="7" applyFont="1" applyFill="1" applyBorder="1" applyAlignment="1">
      <alignment horizontal="center" vertical="center" wrapText="1"/>
    </xf>
    <xf numFmtId="3" fontId="34" fillId="0" borderId="6" xfId="7" applyNumberFormat="1" applyFont="1" applyBorder="1" applyAlignment="1">
      <alignment horizontal="center" vertical="center" wrapText="1"/>
    </xf>
    <xf numFmtId="3" fontId="8" fillId="0" borderId="6" xfId="7" applyNumberFormat="1" applyFont="1" applyBorder="1" applyAlignment="1">
      <alignment horizontal="right" vertical="center" wrapText="1"/>
    </xf>
    <xf numFmtId="2" fontId="31" fillId="0" borderId="0" xfId="7" applyNumberFormat="1"/>
    <xf numFmtId="0" fontId="12" fillId="0" borderId="5" xfId="7" applyFont="1" applyBorder="1" applyAlignment="1">
      <alignment vertical="center" wrapText="1"/>
    </xf>
    <xf numFmtId="3" fontId="12" fillId="2" borderId="9" xfId="7" applyNumberFormat="1" applyFont="1" applyFill="1" applyBorder="1" applyAlignment="1">
      <alignment vertical="center" wrapText="1"/>
    </xf>
    <xf numFmtId="0" fontId="12" fillId="0" borderId="5" xfId="7" applyFont="1" applyFill="1" applyBorder="1" applyAlignment="1">
      <alignment vertical="center" wrapText="1"/>
    </xf>
    <xf numFmtId="3" fontId="12" fillId="0" borderId="9" xfId="7" applyNumberFormat="1" applyFont="1" applyFill="1" applyBorder="1" applyAlignment="1">
      <alignment vertical="center" wrapText="1"/>
    </xf>
    <xf numFmtId="0" fontId="11" fillId="0" borderId="5" xfId="7" applyFont="1" applyBorder="1" applyAlignment="1">
      <alignment vertical="center" wrapText="1"/>
    </xf>
    <xf numFmtId="3" fontId="11" fillId="2" borderId="9" xfId="7" applyNumberFormat="1" applyFont="1" applyFill="1" applyBorder="1" applyAlignment="1">
      <alignment vertical="center" wrapText="1"/>
    </xf>
    <xf numFmtId="166" fontId="11" fillId="2" borderId="9" xfId="7" applyNumberFormat="1" applyFont="1" applyFill="1" applyBorder="1" applyAlignment="1">
      <alignment horizontal="right" vertical="center" wrapText="1"/>
    </xf>
    <xf numFmtId="0" fontId="11" fillId="0" borderId="5" xfId="7" applyFont="1" applyFill="1" applyBorder="1" applyAlignment="1">
      <alignment horizontal="left" vertical="center" wrapText="1"/>
    </xf>
    <xf numFmtId="3" fontId="11" fillId="0" borderId="6" xfId="7" applyNumberFormat="1" applyFont="1" applyFill="1" applyBorder="1" applyAlignment="1">
      <alignment vertical="center" wrapText="1"/>
    </xf>
    <xf numFmtId="3" fontId="12" fillId="0" borderId="6" xfId="7" applyNumberFormat="1" applyFont="1" applyFill="1" applyBorder="1" applyAlignment="1">
      <alignment vertical="center" wrapText="1"/>
    </xf>
    <xf numFmtId="3" fontId="59" fillId="0" borderId="6" xfId="7" applyNumberFormat="1" applyFont="1" applyFill="1" applyBorder="1" applyAlignment="1">
      <alignment horizontal="center"/>
    </xf>
    <xf numFmtId="3" fontId="4" fillId="3" borderId="15" xfId="0" applyNumberFormat="1" applyFont="1" applyFill="1" applyBorder="1" applyAlignment="1">
      <alignment vertical="center" wrapText="1"/>
    </xf>
    <xf numFmtId="3" fontId="4" fillId="0" borderId="18" xfId="0" applyNumberFormat="1" applyFont="1" applyBorder="1" applyAlignment="1">
      <alignment vertical="center" wrapText="1"/>
    </xf>
    <xf numFmtId="49" fontId="60" fillId="0" borderId="9" xfId="0" applyNumberFormat="1" applyFont="1" applyBorder="1" applyAlignment="1">
      <alignment horizontal="left" vertical="center"/>
    </xf>
    <xf numFmtId="3" fontId="55" fillId="3" borderId="46" xfId="0" applyNumberFormat="1" applyFont="1" applyFill="1" applyBorder="1" applyAlignment="1">
      <alignment horizontal="right" vertical="center"/>
    </xf>
    <xf numFmtId="3" fontId="52" fillId="3" borderId="46" xfId="0" applyNumberFormat="1" applyFont="1" applyFill="1" applyBorder="1" applyAlignment="1">
      <alignment horizontal="right" vertical="center"/>
    </xf>
    <xf numFmtId="3" fontId="44" fillId="0" borderId="46" xfId="0" applyNumberFormat="1" applyFont="1" applyBorder="1" applyAlignment="1">
      <alignment vertical="center"/>
    </xf>
    <xf numFmtId="3" fontId="44" fillId="0" borderId="46" xfId="0" applyNumberFormat="1" applyFont="1" applyBorder="1"/>
    <xf numFmtId="3" fontId="44" fillId="0" borderId="46" xfId="0" applyNumberFormat="1" applyFont="1" applyBorder="1" applyAlignment="1"/>
    <xf numFmtId="3" fontId="5" fillId="0" borderId="5" xfId="0" applyNumberFormat="1" applyFont="1" applyFill="1" applyBorder="1"/>
    <xf numFmtId="170" fontId="9" fillId="0" borderId="17" xfId="12" applyNumberFormat="1" applyFont="1" applyFill="1" applyBorder="1" applyAlignment="1"/>
    <xf numFmtId="170" fontId="9" fillId="0" borderId="17" xfId="12" applyNumberFormat="1" applyFont="1" applyFill="1" applyBorder="1" applyAlignment="1"/>
    <xf numFmtId="170" fontId="10" fillId="0" borderId="6" xfId="12" applyNumberFormat="1" applyFont="1" applyFill="1" applyBorder="1" applyAlignment="1"/>
    <xf numFmtId="170" fontId="9" fillId="0" borderId="17" xfId="12" applyNumberFormat="1" applyFont="1" applyFill="1" applyBorder="1" applyAlignment="1"/>
    <xf numFmtId="170" fontId="9" fillId="0" borderId="17" xfId="12" applyNumberFormat="1" applyFont="1" applyFill="1" applyBorder="1" applyAlignment="1"/>
    <xf numFmtId="170" fontId="9" fillId="0" borderId="17" xfId="12" applyNumberFormat="1" applyFont="1" applyFill="1" applyBorder="1" applyAlignment="1"/>
    <xf numFmtId="3" fontId="52" fillId="0" borderId="46" xfId="0" applyNumberFormat="1" applyFont="1" applyBorder="1" applyAlignment="1">
      <alignment horizontal="right" vertical="center"/>
    </xf>
    <xf numFmtId="3" fontId="9" fillId="0" borderId="6" xfId="0" applyNumberFormat="1" applyFont="1" applyFill="1" applyBorder="1"/>
    <xf numFmtId="170" fontId="10" fillId="0" borderId="6" xfId="12" applyNumberFormat="1" applyFont="1" applyFill="1" applyBorder="1" applyAlignment="1">
      <alignment horizontal="right"/>
    </xf>
    <xf numFmtId="170" fontId="9" fillId="0" borderId="17" xfId="12" applyNumberFormat="1" applyFont="1" applyFill="1" applyBorder="1" applyAlignment="1">
      <alignment horizontal="right"/>
    </xf>
    <xf numFmtId="1" fontId="5" fillId="0" borderId="5" xfId="0" applyNumberFormat="1" applyFont="1" applyFill="1" applyBorder="1"/>
    <xf numFmtId="1" fontId="5" fillId="0" borderId="6" xfId="0" applyNumberFormat="1" applyFont="1" applyFill="1" applyBorder="1" applyAlignment="1">
      <alignment vertical="center"/>
    </xf>
    <xf numFmtId="170" fontId="10" fillId="0" borderId="6" xfId="12" applyNumberFormat="1" applyFont="1" applyFill="1" applyBorder="1" applyAlignment="1"/>
    <xf numFmtId="170" fontId="9" fillId="0" borderId="17" xfId="12" applyNumberFormat="1" applyFont="1" applyFill="1" applyBorder="1" applyAlignment="1">
      <alignment horizontal="right"/>
    </xf>
    <xf numFmtId="170" fontId="9" fillId="0" borderId="17" xfId="12" applyNumberFormat="1" applyFont="1" applyFill="1" applyBorder="1" applyAlignment="1">
      <alignment horizontal="left"/>
    </xf>
    <xf numFmtId="170" fontId="9" fillId="0" borderId="17" xfId="12" applyNumberFormat="1" applyFont="1" applyBorder="1" applyAlignment="1">
      <alignment horizontal="left"/>
    </xf>
    <xf numFmtId="3" fontId="9" fillId="0" borderId="17" xfId="12" applyNumberFormat="1" applyFont="1" applyFill="1" applyBorder="1" applyAlignment="1">
      <alignment horizontal="right" indent="1"/>
    </xf>
    <xf numFmtId="170" fontId="9" fillId="0" borderId="17" xfId="12" applyNumberFormat="1" applyFont="1" applyFill="1" applyBorder="1" applyAlignment="1">
      <alignment horizontal="right" indent="1"/>
    </xf>
    <xf numFmtId="170" fontId="10" fillId="0" borderId="17" xfId="12" applyNumberFormat="1" applyFont="1" applyFill="1" applyBorder="1" applyAlignment="1">
      <alignment horizontal="right"/>
    </xf>
    <xf numFmtId="3" fontId="9" fillId="0" borderId="17" xfId="12" applyNumberFormat="1" applyFont="1" applyFill="1" applyBorder="1" applyAlignment="1">
      <alignment horizontal="right"/>
    </xf>
    <xf numFmtId="3" fontId="29" fillId="0" borderId="6" xfId="0" applyNumberFormat="1" applyFont="1" applyFill="1" applyBorder="1" applyAlignment="1">
      <alignment horizontal="right" vertical="center"/>
    </xf>
    <xf numFmtId="3" fontId="41" fillId="0" borderId="6" xfId="0" applyNumberFormat="1" applyFont="1" applyFill="1" applyBorder="1" applyAlignment="1">
      <alignment horizontal="right" vertical="center"/>
    </xf>
    <xf numFmtId="3" fontId="1" fillId="0" borderId="6" xfId="0" applyNumberFormat="1" applyFont="1" applyBorder="1" applyAlignment="1">
      <alignment horizontal="center" vertical="center"/>
    </xf>
    <xf numFmtId="3" fontId="25" fillId="0" borderId="6" xfId="0" applyNumberFormat="1" applyFont="1" applyFill="1" applyBorder="1"/>
    <xf numFmtId="3" fontId="9" fillId="0" borderId="17" xfId="12" applyNumberFormat="1" applyFont="1" applyBorder="1" applyAlignment="1">
      <alignment horizontal="right" indent="1"/>
    </xf>
    <xf numFmtId="3" fontId="10" fillId="0" borderId="17" xfId="12" applyNumberFormat="1" applyFont="1" applyBorder="1" applyAlignment="1">
      <alignment horizontal="right" indent="1"/>
    </xf>
    <xf numFmtId="3" fontId="10" fillId="0" borderId="6" xfId="12" applyNumberFormat="1" applyFont="1" applyBorder="1" applyAlignment="1">
      <alignment horizontal="right" indent="1"/>
    </xf>
    <xf numFmtId="3" fontId="9" fillId="0" borderId="17" xfId="12" applyNumberFormat="1" applyFont="1" applyBorder="1"/>
    <xf numFmtId="3" fontId="29" fillId="3" borderId="6" xfId="0" applyNumberFormat="1" applyFont="1" applyFill="1" applyBorder="1" applyAlignment="1">
      <alignment horizontal="right" vertical="center"/>
    </xf>
    <xf numFmtId="3" fontId="27" fillId="0" borderId="6" xfId="0" applyNumberFormat="1" applyFont="1" applyFill="1" applyBorder="1" applyAlignment="1">
      <alignment horizontal="right" vertical="center"/>
    </xf>
    <xf numFmtId="3" fontId="27" fillId="3" borderId="6" xfId="0" applyNumberFormat="1" applyFont="1" applyFill="1" applyBorder="1" applyAlignment="1">
      <alignment horizontal="right" vertical="center"/>
    </xf>
    <xf numFmtId="3" fontId="62" fillId="3" borderId="6" xfId="0" applyNumberFormat="1" applyFont="1" applyFill="1" applyBorder="1" applyAlignment="1">
      <alignment horizontal="right" vertical="center"/>
    </xf>
    <xf numFmtId="3" fontId="5" fillId="3" borderId="6" xfId="0" applyNumberFormat="1" applyFont="1" applyFill="1" applyBorder="1" applyAlignment="1">
      <alignment vertical="center"/>
    </xf>
    <xf numFmtId="3" fontId="63" fillId="3" borderId="6" xfId="0" applyNumberFormat="1" applyFont="1" applyFill="1" applyBorder="1" applyAlignment="1">
      <alignment horizontal="center" vertical="center"/>
    </xf>
    <xf numFmtId="3" fontId="64" fillId="0" borderId="6" xfId="0" applyNumberFormat="1" applyFont="1" applyFill="1" applyBorder="1" applyAlignment="1">
      <alignment horizontal="center" vertical="center"/>
    </xf>
    <xf numFmtId="3" fontId="65" fillId="0" borderId="6" xfId="0" applyNumberFormat="1" applyFont="1" applyBorder="1" applyAlignment="1">
      <alignment horizontal="center"/>
    </xf>
    <xf numFmtId="3" fontId="66" fillId="0" borderId="6" xfId="0" applyNumberFormat="1" applyFont="1" applyBorder="1" applyAlignment="1">
      <alignment horizontal="center"/>
    </xf>
    <xf numFmtId="3" fontId="63" fillId="0" borderId="6" xfId="0" applyNumberFormat="1" applyFont="1" applyFill="1" applyBorder="1" applyAlignment="1">
      <alignment horizontal="center" vertical="center"/>
    </xf>
    <xf numFmtId="170" fontId="9" fillId="0" borderId="17" xfId="12" applyNumberFormat="1" applyFont="1" applyFill="1" applyBorder="1" applyAlignment="1"/>
    <xf numFmtId="170" fontId="9" fillId="0" borderId="17" xfId="12" applyNumberFormat="1" applyFont="1" applyFill="1" applyBorder="1" applyAlignment="1"/>
    <xf numFmtId="170" fontId="9" fillId="0" borderId="17" xfId="12" applyNumberFormat="1" applyFont="1" applyFill="1" applyBorder="1" applyAlignment="1"/>
    <xf numFmtId="170" fontId="9" fillId="0" borderId="17" xfId="12" applyNumberFormat="1" applyFont="1" applyFill="1" applyBorder="1" applyAlignment="1">
      <alignment horizontal="right"/>
    </xf>
    <xf numFmtId="0" fontId="21" fillId="0" borderId="11" xfId="0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right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right"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3" fontId="22" fillId="3" borderId="6" xfId="1" applyNumberFormat="1" applyFont="1" applyFill="1" applyBorder="1" applyAlignment="1"/>
    <xf numFmtId="0" fontId="15" fillId="0" borderId="7" xfId="0" applyFont="1" applyBorder="1" applyAlignment="1">
      <alignment horizontal="center" vertical="center" wrapText="1"/>
    </xf>
    <xf numFmtId="3" fontId="16" fillId="0" borderId="35" xfId="0" applyNumberFormat="1" applyFont="1" applyBorder="1" applyAlignment="1">
      <alignment vertical="center" wrapText="1"/>
    </xf>
    <xf numFmtId="3" fontId="4" fillId="0" borderId="36" xfId="0" applyNumberFormat="1" applyFont="1" applyBorder="1" applyAlignment="1">
      <alignment vertical="center" wrapText="1"/>
    </xf>
    <xf numFmtId="0" fontId="17" fillId="0" borderId="42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 wrapText="1"/>
    </xf>
    <xf numFmtId="3" fontId="21" fillId="0" borderId="58" xfId="0" applyNumberFormat="1" applyFont="1" applyBorder="1" applyAlignment="1">
      <alignment vertical="center" wrapText="1"/>
    </xf>
    <xf numFmtId="3" fontId="16" fillId="0" borderId="30" xfId="0" applyNumberFormat="1" applyFont="1" applyBorder="1" applyAlignment="1">
      <alignment vertical="center" wrapText="1"/>
    </xf>
    <xf numFmtId="1" fontId="10" fillId="0" borderId="7" xfId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40" fillId="0" borderId="1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4" fillId="0" borderId="6" xfId="7" applyFont="1" applyFill="1" applyBorder="1" applyAlignment="1">
      <alignment horizontal="center" vertical="center" wrapText="1"/>
    </xf>
    <xf numFmtId="14" fontId="33" fillId="0" borderId="6" xfId="7" applyNumberFormat="1" applyFont="1" applyFill="1" applyBorder="1" applyAlignment="1">
      <alignment horizontal="center" vertical="center" wrapText="1"/>
    </xf>
    <xf numFmtId="0" fontId="34" fillId="0" borderId="37" xfId="7" applyFont="1" applyFill="1" applyBorder="1" applyAlignment="1">
      <alignment horizontal="center" vertical="center" wrapText="1"/>
    </xf>
    <xf numFmtId="0" fontId="11" fillId="0" borderId="11" xfId="7" applyFont="1" applyBorder="1" applyAlignment="1">
      <alignment horizontal="left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3" fontId="9" fillId="0" borderId="5" xfId="4" applyNumberFormat="1" applyFont="1" applyBorder="1" applyAlignment="1">
      <alignment horizontal="center" vertical="center" wrapText="1"/>
    </xf>
    <xf numFmtId="3" fontId="9" fillId="0" borderId="9" xfId="4" applyNumberFormat="1" applyFont="1" applyFill="1" applyBorder="1" applyAlignment="1">
      <alignment horizontal="center" vertical="center" wrapText="1"/>
    </xf>
    <xf numFmtId="3" fontId="9" fillId="0" borderId="5" xfId="4" applyNumberFormat="1" applyFont="1" applyFill="1" applyBorder="1" applyAlignment="1">
      <alignment horizontal="center" vertical="center" wrapText="1"/>
    </xf>
    <xf numFmtId="3" fontId="9" fillId="0" borderId="35" xfId="4" applyNumberFormat="1" applyFont="1" applyFill="1" applyBorder="1" applyAlignment="1">
      <alignment horizontal="center" vertical="center" wrapText="1"/>
    </xf>
    <xf numFmtId="3" fontId="9" fillId="3" borderId="5" xfId="4" applyNumberFormat="1" applyFont="1" applyFill="1" applyBorder="1" applyAlignment="1">
      <alignment horizontal="center" vertical="center" wrapText="1"/>
    </xf>
    <xf numFmtId="3" fontId="9" fillId="3" borderId="35" xfId="4" applyNumberFormat="1" applyFont="1" applyFill="1" applyBorder="1" applyAlignment="1">
      <alignment horizontal="center" vertical="center" wrapText="1"/>
    </xf>
    <xf numFmtId="3" fontId="9" fillId="0" borderId="1" xfId="4" applyNumberFormat="1" applyFont="1" applyFill="1" applyBorder="1" applyAlignment="1">
      <alignment horizontal="center" vertical="center" wrapText="1"/>
    </xf>
    <xf numFmtId="3" fontId="9" fillId="0" borderId="2" xfId="4" applyNumberFormat="1" applyFont="1" applyFill="1" applyBorder="1" applyAlignment="1">
      <alignment horizontal="center" vertical="center" wrapText="1"/>
    </xf>
    <xf numFmtId="3" fontId="9" fillId="0" borderId="15" xfId="4" applyNumberFormat="1" applyFont="1" applyFill="1" applyBorder="1" applyAlignment="1">
      <alignment horizontal="center" vertical="center" wrapText="1"/>
    </xf>
    <xf numFmtId="3" fontId="33" fillId="3" borderId="59" xfId="4" applyNumberFormat="1" applyFont="1" applyFill="1" applyBorder="1" applyAlignment="1">
      <alignment horizontal="center" vertical="center" wrapText="1"/>
    </xf>
    <xf numFmtId="3" fontId="33" fillId="3" borderId="60" xfId="4" applyNumberFormat="1" applyFont="1" applyFill="1" applyBorder="1" applyAlignment="1">
      <alignment horizontal="center" vertical="center" wrapText="1"/>
    </xf>
    <xf numFmtId="3" fontId="33" fillId="0" borderId="60" xfId="4" applyNumberFormat="1" applyFont="1" applyFill="1" applyBorder="1" applyAlignment="1">
      <alignment horizontal="center" vertical="center" wrapText="1"/>
    </xf>
    <xf numFmtId="3" fontId="33" fillId="0" borderId="61" xfId="4" applyNumberFormat="1" applyFont="1" applyFill="1" applyBorder="1" applyAlignment="1">
      <alignment horizontal="center" vertical="center" wrapText="1"/>
    </xf>
    <xf numFmtId="14" fontId="33" fillId="0" borderId="27" xfId="7" applyNumberFormat="1" applyFont="1" applyFill="1" applyBorder="1" applyAlignment="1">
      <alignment horizontal="center" vertical="center" wrapText="1"/>
    </xf>
    <xf numFmtId="0" fontId="8" fillId="0" borderId="6" xfId="7" applyFont="1" applyFill="1" applyBorder="1" applyAlignment="1">
      <alignment horizontal="right" vertical="center" wrapText="1"/>
    </xf>
    <xf numFmtId="14" fontId="33" fillId="0" borderId="27" xfId="7" applyNumberFormat="1" applyFont="1" applyBorder="1" applyAlignment="1">
      <alignment horizontal="center" vertical="center" wrapText="1"/>
    </xf>
    <xf numFmtId="0" fontId="31" fillId="0" borderId="6" xfId="7" applyFill="1" applyBorder="1"/>
    <xf numFmtId="0" fontId="33" fillId="0" borderId="0" xfId="7" applyFont="1" applyBorder="1" applyAlignment="1">
      <alignment horizontal="right" vertical="center" wrapText="1"/>
    </xf>
    <xf numFmtId="0" fontId="11" fillId="0" borderId="0" xfId="7" applyFont="1" applyBorder="1" applyAlignment="1">
      <alignment horizontal="left" vertical="center" wrapText="1"/>
    </xf>
    <xf numFmtId="14" fontId="33" fillId="0" borderId="6" xfId="7" applyNumberFormat="1" applyFont="1" applyBorder="1" applyAlignment="1">
      <alignment horizontal="center" vertical="center" wrapText="1"/>
    </xf>
    <xf numFmtId="0" fontId="31" fillId="0" borderId="6" xfId="7" applyBorder="1"/>
    <xf numFmtId="0" fontId="16" fillId="0" borderId="0" xfId="7" applyFont="1" applyBorder="1" applyAlignment="1">
      <alignment vertical="center" wrapText="1"/>
    </xf>
    <xf numFmtId="3" fontId="14" fillId="0" borderId="14" xfId="7" applyNumberFormat="1" applyFont="1" applyFill="1" applyBorder="1" applyAlignment="1">
      <alignment horizontal="center" vertical="center" wrapText="1"/>
    </xf>
    <xf numFmtId="0" fontId="48" fillId="0" borderId="5" xfId="7" applyFont="1" applyFill="1" applyBorder="1" applyAlignment="1">
      <alignment horizontal="left" vertical="center" wrapText="1"/>
    </xf>
    <xf numFmtId="0" fontId="11" fillId="0" borderId="23" xfId="7" applyFont="1" applyFill="1" applyBorder="1" applyAlignment="1">
      <alignment vertical="center" wrapText="1"/>
    </xf>
    <xf numFmtId="3" fontId="11" fillId="0" borderId="8" xfId="7" applyNumberFormat="1" applyFont="1" applyFill="1" applyBorder="1" applyAlignment="1">
      <alignment vertical="center" wrapText="1"/>
    </xf>
    <xf numFmtId="3" fontId="11" fillId="0" borderId="28" xfId="7" applyNumberFormat="1" applyFont="1" applyFill="1" applyBorder="1" applyAlignment="1">
      <alignment vertical="center" wrapText="1"/>
    </xf>
    <xf numFmtId="3" fontId="12" fillId="0" borderId="0" xfId="7" applyNumberFormat="1" applyFont="1" applyFill="1" applyBorder="1" applyAlignment="1">
      <alignment vertical="center" wrapText="1"/>
    </xf>
    <xf numFmtId="0" fontId="48" fillId="0" borderId="5" xfId="7" applyFont="1" applyFill="1" applyBorder="1" applyAlignment="1">
      <alignment vertical="center" wrapText="1"/>
    </xf>
    <xf numFmtId="3" fontId="11" fillId="0" borderId="9" xfId="7" applyNumberFormat="1" applyFont="1" applyFill="1" applyBorder="1" applyAlignment="1">
      <alignment horizontal="right" vertical="center" wrapText="1"/>
    </xf>
    <xf numFmtId="0" fontId="12" fillId="0" borderId="5" xfId="7" applyFont="1" applyFill="1" applyBorder="1" applyAlignment="1">
      <alignment horizontal="left" vertical="center" wrapText="1"/>
    </xf>
    <xf numFmtId="3" fontId="12" fillId="0" borderId="9" xfId="7" applyNumberFormat="1" applyFont="1" applyFill="1" applyBorder="1" applyAlignment="1">
      <alignment horizontal="right" vertical="center" wrapText="1"/>
    </xf>
    <xf numFmtId="0" fontId="12" fillId="0" borderId="23" xfId="7" applyFont="1" applyFill="1" applyBorder="1" applyAlignment="1">
      <alignment vertical="center" wrapText="1"/>
    </xf>
    <xf numFmtId="3" fontId="12" fillId="0" borderId="8" xfId="7" applyNumberFormat="1" applyFont="1" applyFill="1" applyBorder="1" applyAlignment="1">
      <alignment vertical="center" wrapText="1"/>
    </xf>
    <xf numFmtId="0" fontId="12" fillId="0" borderId="62" xfId="7" applyFont="1" applyFill="1" applyBorder="1" applyAlignment="1">
      <alignment vertical="center" wrapText="1"/>
    </xf>
    <xf numFmtId="3" fontId="12" fillId="0" borderId="63" xfId="7" applyNumberFormat="1" applyFont="1" applyFill="1" applyBorder="1" applyAlignment="1">
      <alignment vertical="center" wrapText="1"/>
    </xf>
    <xf numFmtId="3" fontId="12" fillId="0" borderId="64" xfId="7" applyNumberFormat="1" applyFont="1" applyFill="1" applyBorder="1" applyAlignment="1">
      <alignment vertical="center" wrapText="1"/>
    </xf>
    <xf numFmtId="0" fontId="11" fillId="0" borderId="3" xfId="7" applyFont="1" applyBorder="1" applyAlignment="1">
      <alignment horizontal="center" vertical="center" wrapText="1"/>
    </xf>
    <xf numFmtId="0" fontId="11" fillId="2" borderId="14" xfId="7" applyFont="1" applyFill="1" applyBorder="1" applyAlignment="1">
      <alignment horizontal="center" vertical="center" wrapText="1"/>
    </xf>
    <xf numFmtId="0" fontId="48" fillId="0" borderId="5" xfId="7" applyFont="1" applyBorder="1" applyAlignment="1">
      <alignment horizontal="left" vertical="center" wrapText="1"/>
    </xf>
    <xf numFmtId="0" fontId="12" fillId="2" borderId="9" xfId="7" applyFont="1" applyFill="1" applyBorder="1" applyAlignment="1">
      <alignment vertical="center" wrapText="1"/>
    </xf>
    <xf numFmtId="0" fontId="48" fillId="0" borderId="5" xfId="7" applyFont="1" applyBorder="1" applyAlignment="1">
      <alignment vertical="center" wrapText="1"/>
    </xf>
    <xf numFmtId="49" fontId="12" fillId="0" borderId="5" xfId="7" applyNumberFormat="1" applyFont="1" applyBorder="1" applyAlignment="1">
      <alignment vertical="center" wrapText="1"/>
    </xf>
    <xf numFmtId="49" fontId="12" fillId="2" borderId="9" xfId="7" applyNumberFormat="1" applyFont="1" applyFill="1" applyBorder="1" applyAlignment="1">
      <alignment vertical="center" wrapText="1"/>
    </xf>
    <xf numFmtId="166" fontId="11" fillId="2" borderId="9" xfId="7" applyNumberFormat="1" applyFont="1" applyFill="1" applyBorder="1" applyAlignment="1">
      <alignment vertical="center" wrapText="1"/>
    </xf>
    <xf numFmtId="0" fontId="11" fillId="0" borderId="6" xfId="7" applyFont="1" applyBorder="1" applyAlignment="1">
      <alignment vertical="center" wrapText="1"/>
    </xf>
    <xf numFmtId="0" fontId="12" fillId="0" borderId="17" xfId="7" applyFont="1" applyFill="1" applyBorder="1" applyAlignment="1">
      <alignment vertical="center" wrapText="1"/>
    </xf>
    <xf numFmtId="3" fontId="12" fillId="0" borderId="26" xfId="7" applyNumberFormat="1" applyFont="1" applyFill="1" applyBorder="1" applyAlignment="1">
      <alignment vertical="center" wrapText="1"/>
    </xf>
    <xf numFmtId="3" fontId="12" fillId="0" borderId="11" xfId="7" applyNumberFormat="1" applyFont="1" applyFill="1" applyBorder="1" applyAlignment="1">
      <alignment vertical="center" wrapText="1"/>
    </xf>
    <xf numFmtId="0" fontId="11" fillId="0" borderId="6" xfId="7" applyFont="1" applyFill="1" applyBorder="1" applyAlignment="1">
      <alignment horizontal="left" vertical="center" wrapText="1"/>
    </xf>
    <xf numFmtId="3" fontId="26" fillId="0" borderId="6" xfId="7" applyNumberFormat="1" applyFont="1" applyFill="1" applyBorder="1" applyAlignment="1"/>
    <xf numFmtId="3" fontId="59" fillId="0" borderId="6" xfId="7" applyNumberFormat="1" applyFont="1" applyFill="1" applyBorder="1" applyAlignment="1"/>
    <xf numFmtId="3" fontId="58" fillId="0" borderId="46" xfId="15" applyNumberFormat="1" applyFont="1" applyFill="1" applyBorder="1" applyAlignment="1"/>
    <xf numFmtId="3" fontId="58" fillId="0" borderId="46" xfId="15" applyNumberFormat="1" applyFont="1" applyFill="1" applyBorder="1"/>
    <xf numFmtId="3" fontId="26" fillId="0" borderId="6" xfId="7" applyNumberFormat="1" applyFont="1" applyFill="1" applyBorder="1" applyAlignment="1"/>
    <xf numFmtId="3" fontId="58" fillId="0" borderId="46" xfId="15" applyNumberFormat="1" applyFont="1" applyFill="1" applyBorder="1" applyAlignment="1"/>
    <xf numFmtId="3" fontId="58" fillId="0" borderId="46" xfId="15" applyNumberFormat="1" applyFont="1" applyFill="1" applyBorder="1"/>
    <xf numFmtId="3" fontId="44" fillId="0" borderId="46" xfId="0" applyNumberFormat="1" applyFont="1" applyFill="1" applyBorder="1" applyAlignment="1">
      <alignment vertical="center"/>
    </xf>
    <xf numFmtId="3" fontId="44" fillId="0" borderId="46" xfId="0" applyNumberFormat="1" applyFont="1" applyFill="1" applyBorder="1"/>
    <xf numFmtId="3" fontId="44" fillId="0" borderId="46" xfId="0" applyNumberFormat="1" applyFont="1" applyFill="1" applyBorder="1" applyAlignment="1">
      <alignment vertical="center"/>
    </xf>
    <xf numFmtId="3" fontId="44" fillId="0" borderId="46" xfId="0" applyNumberFormat="1" applyFont="1" applyFill="1" applyBorder="1"/>
    <xf numFmtId="3" fontId="44" fillId="0" borderId="46" xfId="0" applyNumberFormat="1" applyFont="1" applyFill="1" applyBorder="1" applyAlignment="1"/>
    <xf numFmtId="3" fontId="44" fillId="0" borderId="46" xfId="0" applyNumberFormat="1" applyFont="1" applyFill="1" applyBorder="1"/>
    <xf numFmtId="3" fontId="44" fillId="0" borderId="46" xfId="0" applyNumberFormat="1" applyFont="1" applyFill="1" applyBorder="1" applyAlignment="1"/>
    <xf numFmtId="3" fontId="44" fillId="0" borderId="46" xfId="0" applyNumberFormat="1" applyFont="1" applyFill="1" applyBorder="1"/>
    <xf numFmtId="3" fontId="44" fillId="0" borderId="46" xfId="0" applyNumberFormat="1" applyFont="1" applyFill="1" applyBorder="1" applyAlignment="1"/>
    <xf numFmtId="3" fontId="44" fillId="0" borderId="46" xfId="0" applyNumberFormat="1" applyFont="1" applyFill="1" applyBorder="1"/>
    <xf numFmtId="3" fontId="44" fillId="0" borderId="46" xfId="0" applyNumberFormat="1" applyFont="1" applyFill="1" applyBorder="1" applyAlignment="1"/>
    <xf numFmtId="170" fontId="9" fillId="0" borderId="17" xfId="12" applyNumberFormat="1" applyFont="1" applyFill="1" applyBorder="1" applyAlignment="1"/>
    <xf numFmtId="170" fontId="10" fillId="0" borderId="6" xfId="12" applyNumberFormat="1" applyFont="1" applyFill="1" applyBorder="1" applyAlignment="1">
      <alignment horizontal="right"/>
    </xf>
    <xf numFmtId="170" fontId="9" fillId="0" borderId="17" xfId="12" applyNumberFormat="1" applyFont="1" applyFill="1" applyBorder="1" applyAlignment="1"/>
    <xf numFmtId="170" fontId="10" fillId="0" borderId="6" xfId="12" applyNumberFormat="1" applyFont="1" applyFill="1" applyBorder="1" applyAlignment="1"/>
    <xf numFmtId="170" fontId="9" fillId="0" borderId="17" xfId="12" applyNumberFormat="1" applyFont="1" applyFill="1" applyBorder="1" applyAlignment="1"/>
    <xf numFmtId="170" fontId="10" fillId="0" borderId="6" xfId="12" applyNumberFormat="1" applyFont="1" applyFill="1" applyBorder="1" applyAlignment="1"/>
    <xf numFmtId="170" fontId="45" fillId="0" borderId="6" xfId="12" applyNumberFormat="1" applyFont="1" applyFill="1" applyBorder="1" applyAlignment="1"/>
    <xf numFmtId="170" fontId="9" fillId="0" borderId="17" xfId="12" applyNumberFormat="1" applyFont="1" applyFill="1" applyBorder="1" applyAlignment="1"/>
    <xf numFmtId="170" fontId="10" fillId="0" borderId="6" xfId="12" applyNumberFormat="1" applyFont="1" applyFill="1" applyBorder="1" applyAlignment="1"/>
    <xf numFmtId="3" fontId="52" fillId="0" borderId="46" xfId="0" applyNumberFormat="1" applyFont="1" applyBorder="1" applyAlignment="1">
      <alignment horizontal="right" vertical="center"/>
    </xf>
    <xf numFmtId="170" fontId="9" fillId="0" borderId="17" xfId="12" applyNumberFormat="1" applyFont="1" applyFill="1" applyBorder="1" applyAlignment="1"/>
    <xf numFmtId="170" fontId="10" fillId="0" borderId="6" xfId="12" applyNumberFormat="1" applyFont="1" applyFill="1" applyBorder="1" applyAlignment="1"/>
    <xf numFmtId="3" fontId="58" fillId="3" borderId="6" xfId="7" applyNumberFormat="1" applyFont="1" applyFill="1" applyBorder="1"/>
    <xf numFmtId="3" fontId="58" fillId="3" borderId="6" xfId="1" applyNumberFormat="1" applyFont="1" applyFill="1" applyBorder="1"/>
    <xf numFmtId="3" fontId="5" fillId="0" borderId="6" xfId="0" applyNumberFormat="1" applyFont="1" applyBorder="1"/>
    <xf numFmtId="9" fontId="5" fillId="0" borderId="6" xfId="16" applyFont="1" applyBorder="1"/>
    <xf numFmtId="3" fontId="29" fillId="0" borderId="0" xfId="0" applyNumberFormat="1" applyFont="1" applyFill="1" applyAlignment="1">
      <alignment vertical="center"/>
    </xf>
    <xf numFmtId="1" fontId="67" fillId="3" borderId="6" xfId="1" applyNumberFormat="1" applyFont="1" applyFill="1" applyBorder="1" applyAlignment="1">
      <alignment wrapText="1"/>
    </xf>
    <xf numFmtId="3" fontId="68" fillId="3" borderId="6" xfId="7" applyNumberFormat="1" applyFont="1" applyFill="1" applyBorder="1"/>
    <xf numFmtId="0" fontId="15" fillId="0" borderId="1" xfId="0" applyFont="1" applyBorder="1" applyAlignment="1">
      <alignment horizontal="center" vertical="center" wrapText="1"/>
    </xf>
    <xf numFmtId="3" fontId="16" fillId="0" borderId="4" xfId="0" applyNumberFormat="1" applyFont="1" applyBorder="1" applyAlignment="1">
      <alignment vertical="center" wrapText="1"/>
    </xf>
    <xf numFmtId="3" fontId="16" fillId="0" borderId="6" xfId="0" applyNumberFormat="1" applyFont="1" applyBorder="1" applyAlignment="1">
      <alignment vertical="center" wrapText="1"/>
    </xf>
    <xf numFmtId="0" fontId="14" fillId="0" borderId="28" xfId="0" applyFont="1" applyBorder="1" applyAlignment="1">
      <alignment horizontal="center" vertical="center" wrapText="1"/>
    </xf>
    <xf numFmtId="3" fontId="16" fillId="0" borderId="14" xfId="0" applyNumberFormat="1" applyFont="1" applyBorder="1" applyAlignment="1">
      <alignment vertical="center" wrapText="1"/>
    </xf>
    <xf numFmtId="3" fontId="16" fillId="0" borderId="9" xfId="0" applyNumberFormat="1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31" fillId="0" borderId="25" xfId="7" applyBorder="1"/>
    <xf numFmtId="0" fontId="11" fillId="0" borderId="6" xfId="7" applyFont="1" applyBorder="1" applyAlignment="1">
      <alignment horizontal="left" vertical="center" wrapText="1"/>
    </xf>
    <xf numFmtId="3" fontId="69" fillId="0" borderId="6" xfId="0" applyNumberFormat="1" applyFont="1" applyFill="1" applyBorder="1" applyAlignment="1">
      <alignment horizontal="right" vertical="center"/>
    </xf>
    <xf numFmtId="0" fontId="71" fillId="0" borderId="6" xfId="0" applyFont="1" applyFill="1" applyBorder="1" applyAlignment="1">
      <alignment horizontal="center" vertical="center"/>
    </xf>
    <xf numFmtId="3" fontId="71" fillId="0" borderId="6" xfId="0" applyNumberFormat="1" applyFont="1" applyFill="1" applyBorder="1" applyAlignment="1">
      <alignment horizontal="right" vertical="center"/>
    </xf>
    <xf numFmtId="0" fontId="71" fillId="0" borderId="0" xfId="0" applyFont="1" applyFill="1"/>
    <xf numFmtId="3" fontId="72" fillId="0" borderId="6" xfId="0" applyNumberFormat="1" applyFont="1" applyBorder="1" applyAlignment="1">
      <alignment horizontal="center"/>
    </xf>
    <xf numFmtId="0" fontId="73" fillId="0" borderId="17" xfId="0" applyFont="1" applyFill="1" applyBorder="1" applyAlignment="1">
      <alignment horizontal="center" vertical="center"/>
    </xf>
    <xf numFmtId="3" fontId="70" fillId="0" borderId="6" xfId="0" applyNumberFormat="1" applyFont="1" applyFill="1" applyBorder="1" applyAlignment="1">
      <alignment horizontal="center" vertical="center"/>
    </xf>
    <xf numFmtId="3" fontId="73" fillId="0" borderId="6" xfId="0" applyNumberFormat="1" applyFont="1" applyFill="1" applyBorder="1" applyAlignment="1">
      <alignment horizontal="center" vertical="center"/>
    </xf>
    <xf numFmtId="3" fontId="74" fillId="0" borderId="6" xfId="0" applyNumberFormat="1" applyFont="1" applyFill="1" applyBorder="1" applyAlignment="1">
      <alignment horizontal="center" vertical="center"/>
    </xf>
    <xf numFmtId="0" fontId="75" fillId="0" borderId="0" xfId="0" applyFont="1"/>
    <xf numFmtId="49" fontId="24" fillId="0" borderId="16" xfId="1" applyNumberFormat="1" applyFont="1" applyBorder="1"/>
    <xf numFmtId="170" fontId="9" fillId="0" borderId="22" xfId="12" applyNumberFormat="1" applyFont="1" applyFill="1" applyBorder="1" applyAlignment="1"/>
    <xf numFmtId="38" fontId="9" fillId="0" borderId="12" xfId="12" applyNumberFormat="1" applyFont="1" applyFill="1" applyBorder="1" applyAlignment="1"/>
    <xf numFmtId="9" fontId="23" fillId="0" borderId="10" xfId="1" applyNumberFormat="1" applyFont="1" applyBorder="1" applyAlignment="1">
      <alignment horizontal="right"/>
    </xf>
    <xf numFmtId="9" fontId="23" fillId="0" borderId="48" xfId="1" applyNumberFormat="1" applyFont="1" applyBorder="1" applyAlignment="1">
      <alignment horizontal="right"/>
    </xf>
    <xf numFmtId="1" fontId="9" fillId="0" borderId="12" xfId="1" applyNumberFormat="1" applyFont="1" applyBorder="1"/>
    <xf numFmtId="1" fontId="8" fillId="0" borderId="2" xfId="1" applyNumberFormat="1" applyFont="1" applyBorder="1" applyAlignment="1">
      <alignment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12" xfId="0" applyFont="1" applyBorder="1" applyAlignment="1">
      <alignment horizontal="center" vertical="center" wrapText="1"/>
    </xf>
    <xf numFmtId="9" fontId="21" fillId="0" borderId="6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11" fillId="0" borderId="28" xfId="7" applyNumberFormat="1" applyFont="1" applyFill="1" applyBorder="1" applyAlignment="1">
      <alignment horizontal="right" vertical="center" wrapText="1"/>
    </xf>
    <xf numFmtId="166" fontId="11" fillId="0" borderId="9" xfId="7" applyNumberFormat="1" applyFont="1" applyBorder="1" applyAlignment="1">
      <alignment vertical="center" wrapText="1"/>
    </xf>
    <xf numFmtId="3" fontId="35" fillId="0" borderId="7" xfId="2" applyNumberFormat="1" applyFont="1" applyFill="1" applyBorder="1" applyAlignment="1">
      <alignment horizontal="center" vertical="center" wrapText="1"/>
    </xf>
    <xf numFmtId="3" fontId="35" fillId="0" borderId="4" xfId="2" applyNumberFormat="1" applyFont="1" applyFill="1" applyBorder="1" applyAlignment="1">
      <alignment horizontal="center" vertical="center" wrapText="1"/>
    </xf>
    <xf numFmtId="3" fontId="35" fillId="0" borderId="31" xfId="2" applyNumberFormat="1" applyFont="1" applyFill="1" applyBorder="1" applyAlignment="1">
      <alignment horizontal="center" vertical="center" wrapText="1"/>
    </xf>
    <xf numFmtId="3" fontId="35" fillId="0" borderId="21" xfId="2" applyNumberFormat="1" applyFont="1" applyFill="1" applyBorder="1" applyAlignment="1">
      <alignment horizontal="center" vertical="center" wrapText="1"/>
    </xf>
    <xf numFmtId="3" fontId="35" fillId="0" borderId="14" xfId="2" applyNumberFormat="1" applyFont="1" applyFill="1" applyBorder="1" applyAlignment="1">
      <alignment horizontal="center" vertical="center" wrapText="1"/>
    </xf>
    <xf numFmtId="3" fontId="35" fillId="0" borderId="0" xfId="2" applyNumberFormat="1" applyFont="1" applyFill="1" applyAlignment="1">
      <alignment horizontal="center" vertical="center" wrapText="1"/>
    </xf>
    <xf numFmtId="3" fontId="35" fillId="0" borderId="13" xfId="2" applyNumberFormat="1" applyFont="1" applyFill="1" applyBorder="1" applyAlignment="1">
      <alignment horizontal="center" vertical="center" wrapText="1"/>
    </xf>
    <xf numFmtId="3" fontId="35" fillId="0" borderId="2" xfId="2" applyNumberFormat="1" applyFont="1" applyFill="1" applyBorder="1" applyAlignment="1">
      <alignment horizontal="center" vertical="center" wrapText="1"/>
    </xf>
    <xf numFmtId="3" fontId="35" fillId="0" borderId="66" xfId="2" applyNumberFormat="1" applyFont="1" applyFill="1" applyBorder="1" applyAlignment="1">
      <alignment horizontal="center" vertical="center" wrapText="1"/>
    </xf>
    <xf numFmtId="3" fontId="35" fillId="0" borderId="1" xfId="2" applyNumberFormat="1" applyFont="1" applyFill="1" applyBorder="1" applyAlignment="1">
      <alignment horizontal="center" vertical="center" wrapText="1"/>
    </xf>
    <xf numFmtId="3" fontId="4" fillId="0" borderId="15" xfId="2" applyNumberFormat="1" applyFont="1" applyFill="1" applyBorder="1" applyAlignment="1">
      <alignment horizontal="center" vertical="center" wrapText="1"/>
    </xf>
    <xf numFmtId="3" fontId="35" fillId="5" borderId="0" xfId="2" applyNumberFormat="1" applyFont="1" applyFill="1" applyAlignment="1">
      <alignment horizontal="center" vertical="center" wrapText="1"/>
    </xf>
    <xf numFmtId="3" fontId="21" fillId="0" borderId="5" xfId="2" applyNumberFormat="1" applyFont="1" applyFill="1" applyBorder="1" applyAlignment="1">
      <alignment vertical="center" wrapText="1"/>
    </xf>
    <xf numFmtId="3" fontId="35" fillId="0" borderId="6" xfId="2" applyNumberFormat="1" applyFont="1" applyFill="1" applyBorder="1" applyAlignment="1">
      <alignment vertical="center" wrapText="1"/>
    </xf>
    <xf numFmtId="3" fontId="35" fillId="0" borderId="11" xfId="2" applyNumberFormat="1" applyFont="1" applyFill="1" applyBorder="1" applyAlignment="1">
      <alignment vertical="center" wrapText="1"/>
    </xf>
    <xf numFmtId="3" fontId="11" fillId="0" borderId="6" xfId="2" applyNumberFormat="1" applyFont="1" applyFill="1" applyBorder="1" applyAlignment="1">
      <alignment vertical="center" wrapText="1"/>
    </xf>
    <xf numFmtId="3" fontId="11" fillId="0" borderId="26" xfId="2" applyNumberFormat="1" applyFont="1" applyFill="1" applyBorder="1" applyAlignment="1">
      <alignment vertical="center" wrapText="1"/>
    </xf>
    <xf numFmtId="3" fontId="11" fillId="0" borderId="9" xfId="2" applyNumberFormat="1" applyFont="1" applyFill="1" applyBorder="1" applyAlignment="1">
      <alignment vertical="center" wrapText="1"/>
    </xf>
    <xf numFmtId="3" fontId="12" fillId="0" borderId="5" xfId="2" applyNumberFormat="1" applyFont="1" applyFill="1" applyBorder="1" applyAlignment="1">
      <alignment vertical="center" wrapText="1"/>
    </xf>
    <xf numFmtId="3" fontId="12" fillId="0" borderId="6" xfId="2" applyNumberFormat="1" applyFont="1" applyFill="1" applyBorder="1" applyAlignment="1">
      <alignment vertical="center" wrapText="1"/>
    </xf>
    <xf numFmtId="3" fontId="21" fillId="0" borderId="0" xfId="2" applyNumberFormat="1" applyFont="1" applyFill="1" applyAlignment="1">
      <alignment vertical="center" wrapText="1"/>
    </xf>
    <xf numFmtId="3" fontId="76" fillId="0" borderId="5" xfId="2" applyNumberFormat="1" applyFont="1" applyFill="1" applyBorder="1" applyAlignment="1">
      <alignment vertical="center" wrapText="1"/>
    </xf>
    <xf numFmtId="3" fontId="12" fillId="0" borderId="11" xfId="2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vertical="center" wrapText="1"/>
    </xf>
    <xf numFmtId="3" fontId="35" fillId="0" borderId="2" xfId="2" applyNumberFormat="1" applyFont="1" applyFill="1" applyBorder="1" applyAlignment="1">
      <alignment vertical="center" wrapText="1"/>
    </xf>
    <xf numFmtId="3" fontId="35" fillId="0" borderId="19" xfId="2" applyNumberFormat="1" applyFont="1" applyFill="1" applyBorder="1" applyAlignment="1">
      <alignment vertical="center" wrapText="1"/>
    </xf>
    <xf numFmtId="3" fontId="35" fillId="0" borderId="47" xfId="2" applyNumberFormat="1" applyFont="1" applyFill="1" applyBorder="1" applyAlignment="1">
      <alignment vertical="center" wrapText="1"/>
    </xf>
    <xf numFmtId="3" fontId="35" fillId="0" borderId="1" xfId="2" applyNumberFormat="1" applyFont="1" applyFill="1" applyBorder="1" applyAlignment="1">
      <alignment vertical="center" wrapText="1"/>
    </xf>
    <xf numFmtId="3" fontId="35" fillId="0" borderId="66" xfId="2" applyNumberFormat="1" applyFont="1" applyFill="1" applyBorder="1" applyAlignment="1">
      <alignment vertical="center" wrapText="1"/>
    </xf>
    <xf numFmtId="3" fontId="35" fillId="0" borderId="15" xfId="2" applyNumberFormat="1" applyFont="1" applyFill="1" applyBorder="1" applyAlignment="1">
      <alignment vertical="center" wrapText="1"/>
    </xf>
    <xf numFmtId="3" fontId="21" fillId="0" borderId="0" xfId="2" applyNumberFormat="1" applyFont="1" applyFill="1" applyBorder="1" applyAlignment="1">
      <alignment vertical="center" wrapText="1"/>
    </xf>
    <xf numFmtId="3" fontId="21" fillId="0" borderId="67" xfId="2" applyNumberFormat="1" applyFont="1" applyFill="1" applyBorder="1" applyAlignment="1">
      <alignment vertical="center" wrapText="1"/>
    </xf>
    <xf numFmtId="3" fontId="35" fillId="0" borderId="26" xfId="2" applyNumberFormat="1" applyFont="1" applyFill="1" applyBorder="1" applyAlignment="1">
      <alignment vertical="center" wrapText="1"/>
    </xf>
    <xf numFmtId="3" fontId="12" fillId="0" borderId="6" xfId="2" applyNumberFormat="1" applyFont="1" applyFill="1" applyBorder="1" applyAlignment="1">
      <alignment horizontal="center" vertical="center" wrapText="1"/>
    </xf>
    <xf numFmtId="3" fontId="28" fillId="0" borderId="5" xfId="2" applyNumberFormat="1" applyFont="1" applyFill="1" applyBorder="1" applyAlignment="1">
      <alignment vertical="center" wrapText="1"/>
    </xf>
    <xf numFmtId="3" fontId="77" fillId="0" borderId="36" xfId="2" applyNumberFormat="1" applyFont="1" applyFill="1" applyBorder="1" applyAlignment="1">
      <alignment vertical="center" wrapText="1"/>
    </xf>
    <xf numFmtId="3" fontId="77" fillId="0" borderId="2" xfId="2" applyNumberFormat="1" applyFont="1" applyFill="1" applyBorder="1" applyAlignment="1">
      <alignment vertical="center" wrapText="1"/>
    </xf>
    <xf numFmtId="3" fontId="77" fillId="0" borderId="47" xfId="2" applyNumberFormat="1" applyFont="1" applyFill="1" applyBorder="1" applyAlignment="1">
      <alignment vertical="center" wrapText="1"/>
    </xf>
    <xf numFmtId="3" fontId="19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Border="1" applyAlignment="1">
      <alignment vertical="center" wrapText="1"/>
    </xf>
    <xf numFmtId="3" fontId="16" fillId="0" borderId="0" xfId="2" applyNumberFormat="1" applyFont="1" applyFill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1" fontId="4" fillId="3" borderId="17" xfId="1" applyNumberFormat="1" applyFont="1" applyFill="1" applyBorder="1" applyAlignment="1">
      <alignment horizontal="center" vertical="center"/>
    </xf>
    <xf numFmtId="1" fontId="4" fillId="3" borderId="26" xfId="1" applyNumberFormat="1" applyFont="1" applyFill="1" applyBorder="1" applyAlignment="1">
      <alignment horizontal="center" vertical="center"/>
    </xf>
    <xf numFmtId="1" fontId="4" fillId="3" borderId="6" xfId="1" applyNumberFormat="1" applyFont="1" applyFill="1" applyBorder="1" applyAlignment="1">
      <alignment horizontal="center" vertical="center"/>
    </xf>
    <xf numFmtId="0" fontId="3" fillId="3" borderId="26" xfId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14" xfId="0" applyNumberFormat="1" applyFont="1" applyFill="1" applyBorder="1" applyAlignment="1">
      <alignment horizontal="center" vertical="center"/>
    </xf>
    <xf numFmtId="1" fontId="19" fillId="0" borderId="37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1" fontId="4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7" fillId="0" borderId="17" xfId="0" quotePrefix="1" applyNumberFormat="1" applyFont="1" applyFill="1" applyBorder="1" applyAlignment="1">
      <alignment horizontal="center" vertical="center"/>
    </xf>
    <xf numFmtId="167" fontId="27" fillId="0" borderId="11" xfId="0" quotePrefix="1" applyNumberFormat="1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168" fontId="27" fillId="0" borderId="17" xfId="0" applyNumberFormat="1" applyFont="1" applyFill="1" applyBorder="1" applyAlignment="1">
      <alignment vertical="center"/>
    </xf>
    <xf numFmtId="168" fontId="27" fillId="0" borderId="26" xfId="0" applyNumberFormat="1" applyFont="1" applyFill="1" applyBorder="1" applyAlignment="1">
      <alignment vertical="center"/>
    </xf>
    <xf numFmtId="167" fontId="29" fillId="0" borderId="17" xfId="0" quotePrefix="1" applyNumberFormat="1" applyFont="1" applyFill="1" applyBorder="1" applyAlignment="1">
      <alignment horizontal="center" vertical="center"/>
    </xf>
    <xf numFmtId="167" fontId="29" fillId="0" borderId="11" xfId="0" quotePrefix="1" applyNumberFormat="1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168" fontId="29" fillId="0" borderId="6" xfId="0" applyNumberFormat="1" applyFont="1" applyFill="1" applyBorder="1" applyAlignment="1">
      <alignment vertical="center"/>
    </xf>
    <xf numFmtId="0" fontId="30" fillId="0" borderId="17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168" fontId="27" fillId="0" borderId="6" xfId="0" applyNumberFormat="1" applyFont="1" applyFill="1" applyBorder="1" applyAlignment="1">
      <alignment vertical="center"/>
    </xf>
    <xf numFmtId="0" fontId="29" fillId="0" borderId="17" xfId="0" applyFont="1" applyFill="1" applyBorder="1" applyAlignment="1">
      <alignment horizontal="left" vertical="center"/>
    </xf>
    <xf numFmtId="0" fontId="29" fillId="0" borderId="26" xfId="0" applyFont="1" applyFill="1" applyBorder="1" applyAlignment="1">
      <alignment horizontal="left" vertical="center"/>
    </xf>
    <xf numFmtId="0" fontId="29" fillId="0" borderId="17" xfId="0" applyFont="1" applyFill="1" applyBorder="1" applyAlignment="1">
      <alignment horizontal="left" vertical="center" wrapText="1"/>
    </xf>
    <xf numFmtId="169" fontId="29" fillId="0" borderId="17" xfId="0" applyNumberFormat="1" applyFont="1" applyFill="1" applyBorder="1" applyAlignment="1">
      <alignment horizontal="left" vertical="center"/>
    </xf>
    <xf numFmtId="169" fontId="29" fillId="0" borderId="26" xfId="0" applyNumberFormat="1" applyFont="1" applyFill="1" applyBorder="1" applyAlignment="1">
      <alignment horizontal="left" vertical="center"/>
    </xf>
    <xf numFmtId="0" fontId="28" fillId="0" borderId="17" xfId="0" applyFont="1" applyFill="1" applyBorder="1" applyAlignment="1">
      <alignment vertical="center"/>
    </xf>
    <xf numFmtId="0" fontId="28" fillId="0" borderId="26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 wrapText="1"/>
    </xf>
    <xf numFmtId="0" fontId="28" fillId="2" borderId="17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left" vertical="center" wrapText="1"/>
    </xf>
    <xf numFmtId="0" fontId="29" fillId="0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horizontal="left" vertical="center" wrapText="1"/>
    </xf>
    <xf numFmtId="0" fontId="29" fillId="2" borderId="17" xfId="0" applyFont="1" applyFill="1" applyBorder="1" applyAlignment="1">
      <alignment horizontal="left" vertical="center" wrapText="1"/>
    </xf>
    <xf numFmtId="0" fontId="29" fillId="2" borderId="26" xfId="0" applyFont="1" applyFill="1" applyBorder="1" applyAlignment="1">
      <alignment horizontal="left" vertical="center" wrapText="1"/>
    </xf>
    <xf numFmtId="0" fontId="27" fillId="0" borderId="17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0" fontId="29" fillId="0" borderId="26" xfId="0" applyFont="1" applyFill="1" applyBorder="1" applyAlignment="1">
      <alignment vertical="center" wrapText="1"/>
    </xf>
    <xf numFmtId="168" fontId="29" fillId="0" borderId="17" xfId="0" applyNumberFormat="1" applyFont="1" applyFill="1" applyBorder="1" applyAlignment="1">
      <alignment vertical="center"/>
    </xf>
    <xf numFmtId="168" fontId="29" fillId="0" borderId="26" xfId="0" applyNumberFormat="1" applyFont="1" applyFill="1" applyBorder="1" applyAlignment="1">
      <alignment vertical="center"/>
    </xf>
    <xf numFmtId="0" fontId="29" fillId="0" borderId="17" xfId="0" applyFont="1" applyFill="1" applyBorder="1" applyAlignment="1">
      <alignment vertical="center"/>
    </xf>
    <xf numFmtId="0" fontId="29" fillId="0" borderId="26" xfId="0" applyFont="1" applyFill="1" applyBorder="1" applyAlignment="1">
      <alignment vertical="center"/>
    </xf>
    <xf numFmtId="0" fontId="29" fillId="0" borderId="17" xfId="0" applyNumberFormat="1" applyFont="1" applyFill="1" applyBorder="1" applyAlignment="1">
      <alignment vertical="center"/>
    </xf>
    <xf numFmtId="0" fontId="29" fillId="0" borderId="26" xfId="0" applyNumberFormat="1" applyFont="1" applyFill="1" applyBorder="1" applyAlignment="1">
      <alignment vertical="center"/>
    </xf>
    <xf numFmtId="0" fontId="45" fillId="0" borderId="44" xfId="0" applyFont="1" applyBorder="1" applyAlignment="1">
      <alignment horizontal="center" vertical="center" textRotation="90" wrapText="1"/>
    </xf>
    <xf numFmtId="0" fontId="46" fillId="0" borderId="45" xfId="0" applyFont="1" applyBorder="1"/>
    <xf numFmtId="0" fontId="30" fillId="0" borderId="6" xfId="0" applyFont="1" applyBorder="1" applyAlignment="1">
      <alignment horizontal="center" vertical="center" textRotation="90" wrapText="1"/>
    </xf>
    <xf numFmtId="0" fontId="28" fillId="0" borderId="6" xfId="0" applyFont="1" applyBorder="1" applyAlignment="1">
      <alignment horizontal="center" vertical="center" textRotation="90"/>
    </xf>
    <xf numFmtId="1" fontId="29" fillId="0" borderId="17" xfId="0" applyNumberFormat="1" applyFont="1" applyFill="1" applyBorder="1" applyAlignment="1">
      <alignment horizontal="center" vertic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right"/>
    </xf>
    <xf numFmtId="0" fontId="28" fillId="0" borderId="0" xfId="0" applyFont="1" applyBorder="1" applyAlignment="1"/>
    <xf numFmtId="167" fontId="27" fillId="0" borderId="24" xfId="0" applyNumberFormat="1" applyFont="1" applyFill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0" borderId="24" xfId="0" applyFont="1" applyFill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0" fontId="53" fillId="0" borderId="44" xfId="0" applyFont="1" applyBorder="1" applyAlignment="1">
      <alignment horizontal="center" vertical="center" textRotation="90" wrapText="1"/>
    </xf>
    <xf numFmtId="0" fontId="54" fillId="0" borderId="45" xfId="0" applyFont="1" applyBorder="1"/>
    <xf numFmtId="0" fontId="30" fillId="0" borderId="8" xfId="0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wrapText="1"/>
    </xf>
    <xf numFmtId="0" fontId="70" fillId="0" borderId="8" xfId="0" applyFont="1" applyBorder="1" applyAlignment="1">
      <alignment horizontal="center" vertical="center" textRotation="90" wrapText="1"/>
    </xf>
    <xf numFmtId="0" fontId="70" fillId="0" borderId="12" xfId="0" applyFont="1" applyBorder="1" applyAlignment="1">
      <alignment horizontal="center" vertical="center" textRotation="90" wrapText="1"/>
    </xf>
    <xf numFmtId="0" fontId="30" fillId="0" borderId="6" xfId="0" applyFont="1" applyBorder="1" applyAlignment="1">
      <alignment horizontal="center" vertical="center" textRotation="90"/>
    </xf>
    <xf numFmtId="0" fontId="31" fillId="0" borderId="17" xfId="0" applyFont="1" applyFill="1" applyBorder="1" applyAlignment="1">
      <alignment horizontal="left" vertical="center"/>
    </xf>
    <xf numFmtId="0" fontId="31" fillId="0" borderId="26" xfId="0" applyFont="1" applyFill="1" applyBorder="1" applyAlignment="1">
      <alignment horizontal="left" vertical="center"/>
    </xf>
    <xf numFmtId="0" fontId="31" fillId="0" borderId="17" xfId="0" applyFont="1" applyFill="1" applyBorder="1" applyAlignment="1">
      <alignment horizontal="left" vertical="center" wrapText="1"/>
    </xf>
    <xf numFmtId="0" fontId="31" fillId="0" borderId="26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32" fillId="0" borderId="17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0" fillId="0" borderId="12" xfId="0" applyFont="1" applyBorder="1" applyAlignment="1">
      <alignment horizontal="center" vertical="center" textRotation="90" wrapText="1"/>
    </xf>
    <xf numFmtId="0" fontId="40" fillId="0" borderId="17" xfId="0" applyFont="1" applyFill="1" applyBorder="1" applyAlignment="1">
      <alignment horizontal="center" vertical="center"/>
    </xf>
    <xf numFmtId="0" fontId="40" fillId="0" borderId="26" xfId="0" applyFont="1" applyFill="1" applyBorder="1" applyAlignment="1">
      <alignment horizontal="center" vertical="center"/>
    </xf>
    <xf numFmtId="0" fontId="32" fillId="0" borderId="8" xfId="0" applyFont="1" applyBorder="1" applyAlignment="1">
      <alignment horizontal="center" vertical="center" textRotation="90" wrapText="1"/>
    </xf>
    <xf numFmtId="0" fontId="32" fillId="0" borderId="12" xfId="0" applyFont="1" applyBorder="1" applyAlignment="1">
      <alignment horizontal="center" vertical="center" textRotation="90" wrapText="1"/>
    </xf>
    <xf numFmtId="0" fontId="32" fillId="0" borderId="8" xfId="0" applyFont="1" applyBorder="1" applyAlignment="1">
      <alignment horizontal="center" vertical="center" textRotation="90"/>
    </xf>
    <xf numFmtId="0" fontId="32" fillId="0" borderId="12" xfId="0" applyFont="1" applyBorder="1" applyAlignment="1">
      <alignment horizontal="center" vertical="center" textRotation="90"/>
    </xf>
    <xf numFmtId="0" fontId="39" fillId="0" borderId="39" xfId="0" applyFont="1" applyFill="1" applyBorder="1" applyAlignment="1">
      <alignment horizontal="right"/>
    </xf>
    <xf numFmtId="167" fontId="39" fillId="0" borderId="8" xfId="0" applyNumberFormat="1" applyFont="1" applyFill="1" applyBorder="1" applyAlignment="1">
      <alignment horizontal="center" vertical="center" wrapText="1"/>
    </xf>
    <xf numFmtId="167" fontId="39" fillId="0" borderId="40" xfId="0" applyNumberFormat="1" applyFont="1" applyFill="1" applyBorder="1" applyAlignment="1">
      <alignment horizontal="center" vertical="center" wrapText="1"/>
    </xf>
    <xf numFmtId="167" fontId="39" fillId="0" borderId="12" xfId="0" applyNumberFormat="1" applyFont="1" applyFill="1" applyBorder="1" applyAlignment="1">
      <alignment horizontal="center" vertical="center" wrapText="1"/>
    </xf>
    <xf numFmtId="0" fontId="39" fillId="0" borderId="24" xfId="0" applyFont="1" applyFill="1" applyBorder="1" applyAlignment="1">
      <alignment horizontal="center" vertical="center"/>
    </xf>
    <xf numFmtId="0" fontId="39" fillId="0" borderId="27" xfId="0" applyFont="1" applyFill="1" applyBorder="1" applyAlignment="1">
      <alignment horizontal="center" vertical="center"/>
    </xf>
    <xf numFmtId="0" fontId="39" fillId="0" borderId="37" xfId="0" applyFont="1" applyFill="1" applyBorder="1" applyAlignment="1">
      <alignment horizontal="center" vertical="center"/>
    </xf>
    <xf numFmtId="0" fontId="39" fillId="0" borderId="25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38" xfId="0" applyFont="1" applyFill="1" applyBorder="1" applyAlignment="1">
      <alignment horizontal="center" vertical="center"/>
    </xf>
    <xf numFmtId="0" fontId="39" fillId="0" borderId="22" xfId="0" applyFont="1" applyFill="1" applyBorder="1" applyAlignment="1">
      <alignment horizontal="center" vertical="center"/>
    </xf>
    <xf numFmtId="0" fontId="39" fillId="0" borderId="39" xfId="0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 vertical="center"/>
    </xf>
    <xf numFmtId="0" fontId="39" fillId="0" borderId="8" xfId="0" applyFont="1" applyFill="1" applyBorder="1" applyAlignment="1">
      <alignment horizontal="center" vertical="center" wrapText="1"/>
    </xf>
    <xf numFmtId="0" fontId="39" fillId="0" borderId="40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12" fillId="2" borderId="28" xfId="7" applyNumberFormat="1" applyFont="1" applyFill="1" applyBorder="1" applyAlignment="1">
      <alignment horizontal="right" vertical="center" wrapText="1"/>
    </xf>
    <xf numFmtId="0" fontId="31" fillId="0" borderId="20" xfId="7" applyBorder="1"/>
    <xf numFmtId="0" fontId="14" fillId="0" borderId="30" xfId="4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33" xfId="4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9" fillId="0" borderId="39" xfId="5" applyFont="1" applyBorder="1" applyAlignment="1">
      <alignment horizontal="center" vertical="center"/>
    </xf>
    <xf numFmtId="0" fontId="3" fillId="0" borderId="39" xfId="5" applyBorder="1" applyAlignment="1">
      <alignment horizontal="center" vertical="center"/>
    </xf>
    <xf numFmtId="0" fontId="33" fillId="0" borderId="39" xfId="7" applyFont="1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0" fontId="0" fillId="0" borderId="39" xfId="0" applyBorder="1" applyAlignment="1">
      <alignment vertical="center" wrapText="1"/>
    </xf>
    <xf numFmtId="0" fontId="11" fillId="0" borderId="0" xfId="7" applyFont="1" applyFill="1" applyBorder="1" applyAlignment="1">
      <alignment horizontal="center" vertical="center" wrapText="1"/>
    </xf>
    <xf numFmtId="0" fontId="38" fillId="0" borderId="0" xfId="7" applyFont="1" applyFill="1" applyBorder="1" applyAlignment="1">
      <alignment vertical="center" wrapText="1"/>
    </xf>
    <xf numFmtId="0" fontId="49" fillId="0" borderId="6" xfId="7" applyFont="1" applyFill="1" applyBorder="1" applyAlignment="1">
      <alignment horizontal="center" vertical="center" wrapText="1"/>
    </xf>
    <xf numFmtId="0" fontId="34" fillId="0" borderId="6" xfId="7" applyFont="1" applyFill="1" applyBorder="1" applyAlignment="1">
      <alignment horizontal="center" vertical="center" wrapText="1"/>
    </xf>
    <xf numFmtId="0" fontId="34" fillId="0" borderId="27" xfId="7" applyFont="1" applyFill="1" applyBorder="1" applyAlignment="1">
      <alignment horizontal="center" vertical="center" wrapText="1"/>
    </xf>
    <xf numFmtId="0" fontId="34" fillId="0" borderId="37" xfId="7" applyFont="1" applyFill="1" applyBorder="1" applyAlignment="1">
      <alignment horizontal="center" vertical="center" wrapText="1"/>
    </xf>
    <xf numFmtId="0" fontId="34" fillId="0" borderId="8" xfId="7" applyFont="1" applyFill="1" applyBorder="1" applyAlignment="1">
      <alignment horizontal="center" vertical="center" wrapText="1"/>
    </xf>
    <xf numFmtId="0" fontId="13" fillId="0" borderId="12" xfId="7" applyFont="1" applyFill="1" applyBorder="1" applyAlignment="1">
      <alignment horizontal="center" vertical="center" wrapText="1"/>
    </xf>
    <xf numFmtId="0" fontId="34" fillId="0" borderId="8" xfId="7" applyFont="1" applyBorder="1" applyAlignment="1">
      <alignment horizontal="center" vertical="center" wrapText="1"/>
    </xf>
    <xf numFmtId="0" fontId="34" fillId="0" borderId="12" xfId="7" applyFont="1" applyBorder="1" applyAlignment="1">
      <alignment horizontal="center" vertical="center" wrapText="1"/>
    </xf>
    <xf numFmtId="0" fontId="11" fillId="0" borderId="17" xfId="7" applyFont="1" applyBorder="1" applyAlignment="1">
      <alignment horizontal="left" vertical="center" wrapText="1"/>
    </xf>
    <xf numFmtId="0" fontId="11" fillId="0" borderId="26" xfId="7" applyFont="1" applyBorder="1" applyAlignment="1">
      <alignment horizontal="left" vertical="center" wrapText="1"/>
    </xf>
    <xf numFmtId="0" fontId="11" fillId="0" borderId="11" xfId="7" applyFont="1" applyBorder="1" applyAlignment="1">
      <alignment horizontal="left" vertical="center" wrapText="1"/>
    </xf>
    <xf numFmtId="0" fontId="49" fillId="0" borderId="8" xfId="7" applyFont="1" applyBorder="1" applyAlignment="1">
      <alignment horizontal="center" vertical="center" wrapText="1"/>
    </xf>
    <xf numFmtId="0" fontId="49" fillId="0" borderId="12" xfId="7" applyFont="1" applyBorder="1" applyAlignment="1">
      <alignment horizontal="center" vertical="center" wrapText="1"/>
    </xf>
    <xf numFmtId="0" fontId="34" fillId="0" borderId="26" xfId="7" applyFont="1" applyFill="1" applyBorder="1" applyAlignment="1">
      <alignment horizontal="center" vertical="center" wrapText="1"/>
    </xf>
    <xf numFmtId="0" fontId="34" fillId="0" borderId="11" xfId="7" applyFont="1" applyFill="1" applyBorder="1" applyAlignment="1">
      <alignment horizontal="center" vertical="center" wrapText="1"/>
    </xf>
    <xf numFmtId="3" fontId="35" fillId="0" borderId="65" xfId="2" applyNumberFormat="1" applyFont="1" applyFill="1" applyBorder="1" applyAlignment="1">
      <alignment horizontal="center" vertical="center" wrapText="1"/>
    </xf>
    <xf numFmtId="3" fontId="38" fillId="0" borderId="62" xfId="2" applyNumberFormat="1" applyFont="1" applyBorder="1" applyAlignment="1">
      <alignment horizontal="center" vertical="center" wrapText="1"/>
    </xf>
    <xf numFmtId="3" fontId="35" fillId="0" borderId="3" xfId="2" applyNumberFormat="1" applyFont="1" applyFill="1" applyBorder="1" applyAlignment="1">
      <alignment horizontal="center" vertical="center" wrapText="1"/>
    </xf>
    <xf numFmtId="3" fontId="38" fillId="0" borderId="4" xfId="2" applyNumberFormat="1" applyFont="1" applyFill="1" applyBorder="1" applyAlignment="1">
      <alignment horizontal="center" vertical="center" wrapText="1"/>
    </xf>
    <xf numFmtId="3" fontId="38" fillId="0" borderId="14" xfId="2" applyNumberFormat="1" applyFont="1" applyFill="1" applyBorder="1" applyAlignment="1">
      <alignment horizontal="center" vertical="center" wrapText="1"/>
    </xf>
    <xf numFmtId="3" fontId="35" fillId="5" borderId="30" xfId="2" applyNumberFormat="1" applyFont="1" applyFill="1" applyBorder="1" applyAlignment="1">
      <alignment horizontal="left" vertical="center" wrapText="1"/>
    </xf>
    <xf numFmtId="0" fontId="3" fillId="5" borderId="21" xfId="1" applyFill="1" applyBorder="1" applyAlignment="1">
      <alignment vertical="center" wrapText="1"/>
    </xf>
    <xf numFmtId="0" fontId="31" fillId="0" borderId="21" xfId="7" applyBorder="1" applyAlignment="1">
      <alignment vertical="center" wrapText="1"/>
    </xf>
    <xf numFmtId="0" fontId="31" fillId="0" borderId="41" xfId="7" applyBorder="1" applyAlignment="1">
      <alignment vertical="center" wrapText="1"/>
    </xf>
  </cellXfs>
  <cellStyles count="17">
    <cellStyle name="Ezres 2" xfId="6"/>
    <cellStyle name="Ezres 2 2" xfId="9"/>
    <cellStyle name="Ezres 2 2 2" xfId="10"/>
    <cellStyle name="Ezres 2 2 3" xfId="11"/>
    <cellStyle name="Ezres 2 2 4" xfId="14"/>
    <cellStyle name="Ezres 2 3" xfId="12"/>
    <cellStyle name="Ezres 3" xfId="8"/>
    <cellStyle name="Ezres 3 2" xfId="13"/>
    <cellStyle name="Normál" xfId="0" builtinId="0"/>
    <cellStyle name="Normál 2" xfId="1"/>
    <cellStyle name="Normál 2 2" xfId="7"/>
    <cellStyle name="Normál 3" xfId="2"/>
    <cellStyle name="Normál 4" xfId="3"/>
    <cellStyle name="Normál 5" xfId="4"/>
    <cellStyle name="Normál 6" xfId="15"/>
    <cellStyle name="Normál_ingatlanok jelzálog" xfId="5"/>
    <cellStyle name="Százalék" xfId="16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view="pageLayout" zoomScaleSheetLayoutView="100" workbookViewId="0">
      <selection activeCell="C1" sqref="C1:D1"/>
    </sheetView>
  </sheetViews>
  <sheetFormatPr defaultColWidth="9.140625" defaultRowHeight="24.75" customHeight="1" x14ac:dyDescent="0.2"/>
  <cols>
    <col min="1" max="1" width="4.42578125" style="1" customWidth="1"/>
    <col min="2" max="2" width="25.28515625" style="1" customWidth="1"/>
    <col min="3" max="3" width="12.42578125" style="1" customWidth="1"/>
    <col min="4" max="5" width="12.5703125" style="1" customWidth="1"/>
    <col min="6" max="6" width="12.85546875" style="1" customWidth="1"/>
    <col min="7" max="8" width="13.28515625" style="1" customWidth="1"/>
    <col min="9" max="9" width="13.85546875" style="1" customWidth="1"/>
    <col min="10" max="10" width="13.5703125" style="1" customWidth="1"/>
    <col min="11" max="11" width="14.85546875" style="1" customWidth="1"/>
    <col min="12" max="12" width="14" style="1" customWidth="1"/>
    <col min="13" max="13" width="14.140625" style="1" customWidth="1"/>
    <col min="14" max="16384" width="9.140625" style="1"/>
  </cols>
  <sheetData>
    <row r="1" spans="1:14" ht="24.75" customHeight="1" x14ac:dyDescent="0.2">
      <c r="A1" s="657" t="s">
        <v>0</v>
      </c>
      <c r="B1" s="658"/>
      <c r="C1" s="661" t="s">
        <v>624</v>
      </c>
      <c r="D1" s="662"/>
      <c r="E1" s="663" t="s">
        <v>625</v>
      </c>
      <c r="F1" s="662"/>
      <c r="G1" s="664" t="s">
        <v>630</v>
      </c>
      <c r="H1" s="665"/>
      <c r="I1" s="138" t="s">
        <v>640</v>
      </c>
      <c r="J1" s="138" t="s">
        <v>640</v>
      </c>
      <c r="K1" s="463" t="s">
        <v>641</v>
      </c>
      <c r="L1" s="584" t="s">
        <v>641</v>
      </c>
      <c r="M1" s="585" t="s">
        <v>783</v>
      </c>
      <c r="N1" s="9"/>
    </row>
    <row r="2" spans="1:14" ht="24.75" customHeight="1" thickBot="1" x14ac:dyDescent="0.25">
      <c r="A2" s="659"/>
      <c r="B2" s="660"/>
      <c r="C2" s="134" t="s">
        <v>14</v>
      </c>
      <c r="D2" s="84" t="s">
        <v>13</v>
      </c>
      <c r="E2" s="195" t="s">
        <v>14</v>
      </c>
      <c r="F2" s="192" t="s">
        <v>13</v>
      </c>
      <c r="G2" s="192" t="s">
        <v>14</v>
      </c>
      <c r="H2" s="192" t="s">
        <v>13</v>
      </c>
      <c r="I2" s="139" t="s">
        <v>14</v>
      </c>
      <c r="J2" s="466" t="s">
        <v>13</v>
      </c>
      <c r="K2" s="467" t="s">
        <v>14</v>
      </c>
      <c r="L2" s="586" t="s">
        <v>410</v>
      </c>
      <c r="M2" s="581" t="s">
        <v>14</v>
      </c>
      <c r="N2" s="9"/>
    </row>
    <row r="3" spans="1:14" ht="24.75" customHeight="1" x14ac:dyDescent="0.2">
      <c r="A3" s="2" t="s">
        <v>8</v>
      </c>
      <c r="B3" s="3" t="s">
        <v>15</v>
      </c>
      <c r="C3" s="135">
        <v>1482642014</v>
      </c>
      <c r="D3" s="105">
        <v>1767236443</v>
      </c>
      <c r="E3" s="196">
        <v>1997189308</v>
      </c>
      <c r="F3" s="193">
        <v>2160670268</v>
      </c>
      <c r="G3" s="140">
        <v>2227957128</v>
      </c>
      <c r="H3" s="193">
        <v>2420457274</v>
      </c>
      <c r="I3" s="140">
        <v>2630496254</v>
      </c>
      <c r="J3" s="468">
        <v>2833329395</v>
      </c>
      <c r="K3" s="469">
        <v>2936126449</v>
      </c>
      <c r="L3" s="579">
        <v>3142408077</v>
      </c>
      <c r="M3" s="582">
        <v>2947027390</v>
      </c>
      <c r="N3" s="9"/>
    </row>
    <row r="4" spans="1:14" ht="34.5" customHeight="1" x14ac:dyDescent="0.2">
      <c r="A4" s="4" t="s">
        <v>9</v>
      </c>
      <c r="B4" s="5" t="s">
        <v>16</v>
      </c>
      <c r="C4" s="136">
        <v>227760105</v>
      </c>
      <c r="D4" s="106">
        <v>263460516</v>
      </c>
      <c r="E4" s="197">
        <v>247705649</v>
      </c>
      <c r="F4" s="194">
        <v>274658598</v>
      </c>
      <c r="G4" s="141">
        <v>271453048</v>
      </c>
      <c r="H4" s="194">
        <v>300373419</v>
      </c>
      <c r="I4" s="141">
        <v>321926152</v>
      </c>
      <c r="J4" s="194">
        <v>335421824</v>
      </c>
      <c r="K4" s="464">
        <v>343979608</v>
      </c>
      <c r="L4" s="580">
        <v>370263505</v>
      </c>
      <c r="M4" s="583">
        <v>352117314</v>
      </c>
      <c r="N4" s="9"/>
    </row>
    <row r="5" spans="1:14" ht="33.75" customHeight="1" x14ac:dyDescent="0.2">
      <c r="A5" s="4" t="s">
        <v>80</v>
      </c>
      <c r="B5" s="5" t="s">
        <v>863</v>
      </c>
      <c r="C5" s="136">
        <v>1489919034</v>
      </c>
      <c r="D5" s="106">
        <v>1703222466</v>
      </c>
      <c r="E5" s="197">
        <v>1779970609</v>
      </c>
      <c r="F5" s="194">
        <v>1867149379</v>
      </c>
      <c r="G5" s="141">
        <v>2316697446</v>
      </c>
      <c r="H5" s="194">
        <v>3815162988</v>
      </c>
      <c r="I5" s="141">
        <v>2351858995</v>
      </c>
      <c r="J5" s="194">
        <v>3455722325</v>
      </c>
      <c r="K5" s="464">
        <v>2413048816</v>
      </c>
      <c r="L5" s="580">
        <v>2281438027</v>
      </c>
      <c r="M5" s="583">
        <v>2968877565</v>
      </c>
      <c r="N5" s="9"/>
    </row>
    <row r="6" spans="1:14" ht="32.25" customHeight="1" x14ac:dyDescent="0.2">
      <c r="A6" s="4" t="s">
        <v>10</v>
      </c>
      <c r="B6" s="5" t="s">
        <v>864</v>
      </c>
      <c r="C6" s="136">
        <v>146571244</v>
      </c>
      <c r="D6" s="106">
        <v>326071340</v>
      </c>
      <c r="E6" s="197">
        <v>185541374</v>
      </c>
      <c r="F6" s="194">
        <v>320479561</v>
      </c>
      <c r="G6" s="141">
        <v>228885015</v>
      </c>
      <c r="H6" s="194">
        <v>499733462</v>
      </c>
      <c r="I6" s="141">
        <v>222831270</v>
      </c>
      <c r="J6" s="194">
        <v>449042699</v>
      </c>
      <c r="K6" s="464">
        <v>239424390</v>
      </c>
      <c r="L6" s="580">
        <v>458006874</v>
      </c>
      <c r="M6" s="583">
        <v>1432118659</v>
      </c>
      <c r="N6" s="9"/>
    </row>
    <row r="7" spans="1:14" ht="36.75" customHeight="1" x14ac:dyDescent="0.2">
      <c r="A7" s="4" t="s">
        <v>82</v>
      </c>
      <c r="B7" s="5" t="s">
        <v>17</v>
      </c>
      <c r="C7" s="136">
        <v>30800000</v>
      </c>
      <c r="D7" s="106">
        <v>27923115</v>
      </c>
      <c r="E7" s="197">
        <v>36000000</v>
      </c>
      <c r="F7" s="194">
        <v>33772229</v>
      </c>
      <c r="G7" s="141">
        <v>44800000</v>
      </c>
      <c r="H7" s="194">
        <v>37946754</v>
      </c>
      <c r="I7" s="141">
        <v>49900000</v>
      </c>
      <c r="J7" s="194">
        <v>43978810</v>
      </c>
      <c r="K7" s="464">
        <v>43790000</v>
      </c>
      <c r="L7" s="580">
        <v>44408314</v>
      </c>
      <c r="M7" s="583">
        <v>44720000</v>
      </c>
      <c r="N7" s="9"/>
    </row>
    <row r="8" spans="1:14" ht="24.75" customHeight="1" x14ac:dyDescent="0.2">
      <c r="A8" s="4" t="s">
        <v>83</v>
      </c>
      <c r="B8" s="5" t="s">
        <v>18</v>
      </c>
      <c r="C8" s="136">
        <v>462263000</v>
      </c>
      <c r="D8" s="106">
        <v>471151370</v>
      </c>
      <c r="E8" s="197">
        <v>858213732</v>
      </c>
      <c r="F8" s="194">
        <v>921763855</v>
      </c>
      <c r="G8" s="141">
        <v>289504000</v>
      </c>
      <c r="H8" s="194">
        <v>583995036</v>
      </c>
      <c r="I8" s="141">
        <v>536994000</v>
      </c>
      <c r="J8" s="194">
        <v>1021273232</v>
      </c>
      <c r="K8" s="464">
        <v>134102676</v>
      </c>
      <c r="L8" s="580">
        <v>389949105</v>
      </c>
      <c r="M8" s="583">
        <v>564399000</v>
      </c>
      <c r="N8" s="9"/>
    </row>
    <row r="9" spans="1:14" s="7" customFormat="1" ht="37.5" customHeight="1" thickBot="1" x14ac:dyDescent="0.25">
      <c r="A9" s="578"/>
      <c r="B9" s="6" t="s">
        <v>19</v>
      </c>
      <c r="C9" s="405">
        <f t="shared" ref="C9:M9" si="0">SUM(C3:C8)</f>
        <v>3839955397</v>
      </c>
      <c r="D9" s="405">
        <f t="shared" si="0"/>
        <v>4559065250</v>
      </c>
      <c r="E9" s="406">
        <f t="shared" si="0"/>
        <v>5104620672</v>
      </c>
      <c r="F9" s="406">
        <f t="shared" si="0"/>
        <v>5578493890</v>
      </c>
      <c r="G9" s="406">
        <f t="shared" si="0"/>
        <v>5379296637</v>
      </c>
      <c r="H9" s="406">
        <f t="shared" si="0"/>
        <v>7657668933</v>
      </c>
      <c r="I9" s="406">
        <f t="shared" si="0"/>
        <v>6114006671</v>
      </c>
      <c r="J9" s="406">
        <f t="shared" si="0"/>
        <v>8138768285</v>
      </c>
      <c r="K9" s="465">
        <f t="shared" si="0"/>
        <v>6110471939</v>
      </c>
      <c r="L9" s="465">
        <f t="shared" si="0"/>
        <v>6686473902</v>
      </c>
      <c r="M9" s="406">
        <f t="shared" si="0"/>
        <v>8309259928</v>
      </c>
      <c r="N9" s="10"/>
    </row>
    <row r="11" spans="1:14" ht="24.75" customHeight="1" x14ac:dyDescent="0.2">
      <c r="B11" s="655" t="s">
        <v>865</v>
      </c>
      <c r="C11" s="656"/>
      <c r="D11" s="656"/>
      <c r="E11" s="656"/>
      <c r="F11" s="656"/>
      <c r="G11" s="656"/>
      <c r="H11" s="656"/>
      <c r="I11" s="656"/>
      <c r="J11" s="656"/>
      <c r="K11" s="656"/>
      <c r="L11" s="656"/>
      <c r="M11" s="656"/>
    </row>
    <row r="12" spans="1:14" ht="24.75" customHeight="1" x14ac:dyDescent="0.2">
      <c r="B12" s="655" t="s">
        <v>866</v>
      </c>
      <c r="C12" s="656"/>
      <c r="D12" s="656"/>
      <c r="E12" s="656"/>
      <c r="F12" s="656"/>
      <c r="G12" s="656"/>
      <c r="H12" s="656"/>
      <c r="I12" s="656"/>
      <c r="J12" s="656"/>
      <c r="K12" s="656"/>
      <c r="L12" s="656"/>
    </row>
  </sheetData>
  <mergeCells count="6">
    <mergeCell ref="B12:L12"/>
    <mergeCell ref="A1:B2"/>
    <mergeCell ref="C1:D1"/>
    <mergeCell ref="E1:F1"/>
    <mergeCell ref="G1:H1"/>
    <mergeCell ref="B11:M11"/>
  </mergeCells>
  <pageMargins left="0.74803149606299213" right="0.55118110236220474" top="1.4173228346456694" bottom="0.98425196850393704" header="0.78740157480314965" footer="0.51181102362204722"/>
  <pageSetup paperSize="9" scale="75" orientation="landscape" horizontalDpi="4294967293" r:id="rId1"/>
  <headerFooter alignWithMargins="0">
    <oddHeader>&amp;C&amp;"Arial CE,Félkövér"&amp;12
Kiadások alakulása 2021-2026. években&amp;R
3. melléklet a ...../2026. (II. ...) önkormányzati rendelethez  
adatok Ft-ban</oddHeader>
    <oddFooter>&amp;C&amp;Z&amp;F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showWhiteSpace="0" view="pageLayout" zoomScale="98" zoomScaleSheetLayoutView="100" zoomScalePageLayoutView="98" workbookViewId="0">
      <selection activeCell="A2" sqref="A2:S18"/>
    </sheetView>
  </sheetViews>
  <sheetFormatPr defaultColWidth="0.140625" defaultRowHeight="66.75" customHeight="1" x14ac:dyDescent="0.2"/>
  <cols>
    <col min="1" max="1" width="26.5703125" style="8" customWidth="1"/>
    <col min="2" max="2" width="8.7109375" style="9" customWidth="1"/>
    <col min="3" max="4" width="10.140625" style="9" customWidth="1"/>
    <col min="5" max="5" width="9.42578125" style="9" customWidth="1"/>
    <col min="6" max="6" width="10.140625" style="9" customWidth="1"/>
    <col min="7" max="7" width="8.7109375" style="9" customWidth="1"/>
    <col min="8" max="8" width="9.28515625" style="9" customWidth="1"/>
    <col min="9" max="9" width="9.85546875" style="9" customWidth="1"/>
    <col min="10" max="13" width="10.140625" style="9" customWidth="1"/>
    <col min="14" max="14" width="8.42578125" style="9" customWidth="1"/>
    <col min="15" max="16" width="10.140625" style="9" customWidth="1"/>
    <col min="17" max="17" width="9.85546875" style="9" customWidth="1"/>
    <col min="18" max="19" width="10.140625" style="9" customWidth="1"/>
    <col min="20" max="16384" width="0.140625" style="9"/>
  </cols>
  <sheetData>
    <row r="1" spans="1:23" ht="13.15" customHeight="1" x14ac:dyDescent="0.2">
      <c r="Q1" s="477"/>
      <c r="R1" s="477"/>
      <c r="S1" s="477"/>
    </row>
    <row r="2" spans="1:23" s="10" customFormat="1" ht="35.25" customHeight="1" thickBot="1" x14ac:dyDescent="0.25">
      <c r="A2" s="806" t="s">
        <v>693</v>
      </c>
      <c r="B2" s="807"/>
      <c r="C2" s="807"/>
      <c r="D2" s="807"/>
      <c r="E2" s="807"/>
      <c r="F2" s="807"/>
      <c r="G2" s="807"/>
      <c r="H2" s="807"/>
      <c r="I2" s="807"/>
      <c r="J2" s="807"/>
      <c r="K2" s="807"/>
      <c r="L2" s="807"/>
      <c r="M2" s="656"/>
      <c r="N2" s="131"/>
      <c r="O2" s="131"/>
      <c r="P2" s="131"/>
      <c r="Q2" s="9"/>
      <c r="R2" s="9"/>
      <c r="S2" s="9"/>
    </row>
    <row r="3" spans="1:23" customFormat="1" ht="12.75" x14ac:dyDescent="0.2">
      <c r="A3" s="808" t="s">
        <v>0</v>
      </c>
      <c r="B3" s="802" t="s">
        <v>630</v>
      </c>
      <c r="C3" s="805"/>
      <c r="D3" s="662"/>
      <c r="E3" s="802" t="s">
        <v>640</v>
      </c>
      <c r="F3" s="805"/>
      <c r="G3" s="662"/>
      <c r="H3" s="802" t="s">
        <v>641</v>
      </c>
      <c r="I3" s="805"/>
      <c r="J3" s="662"/>
      <c r="K3" s="802" t="s">
        <v>642</v>
      </c>
      <c r="L3" s="803"/>
      <c r="M3" s="804"/>
      <c r="N3" s="802" t="s">
        <v>806</v>
      </c>
      <c r="O3" s="803"/>
      <c r="P3" s="804"/>
      <c r="Q3" s="802" t="s">
        <v>4</v>
      </c>
      <c r="R3" s="805"/>
      <c r="S3" s="662"/>
      <c r="T3" s="99"/>
      <c r="U3" s="99"/>
      <c r="V3" s="99"/>
      <c r="W3" s="99"/>
    </row>
    <row r="4" spans="1:23" s="102" customFormat="1" ht="12.75" x14ac:dyDescent="0.2">
      <c r="A4" s="809"/>
      <c r="B4" s="489" t="s">
        <v>436</v>
      </c>
      <c r="C4" s="100" t="s">
        <v>7</v>
      </c>
      <c r="D4" s="490" t="s">
        <v>4</v>
      </c>
      <c r="E4" s="489" t="s">
        <v>436</v>
      </c>
      <c r="F4" s="100" t="s">
        <v>7</v>
      </c>
      <c r="G4" s="490" t="s">
        <v>4</v>
      </c>
      <c r="H4" s="489" t="s">
        <v>436</v>
      </c>
      <c r="I4" s="100" t="s">
        <v>7</v>
      </c>
      <c r="J4" s="490" t="s">
        <v>4</v>
      </c>
      <c r="K4" s="489" t="s">
        <v>436</v>
      </c>
      <c r="L4" s="100" t="s">
        <v>7</v>
      </c>
      <c r="M4" s="490" t="s">
        <v>4</v>
      </c>
      <c r="N4" s="489" t="s">
        <v>436</v>
      </c>
      <c r="O4" s="100" t="s">
        <v>7</v>
      </c>
      <c r="P4" s="490" t="s">
        <v>4</v>
      </c>
      <c r="Q4" s="489" t="s">
        <v>436</v>
      </c>
      <c r="R4" s="100" t="s">
        <v>7</v>
      </c>
      <c r="S4" s="490" t="s">
        <v>4</v>
      </c>
      <c r="T4" s="101"/>
      <c r="U4" s="101"/>
      <c r="V4" s="101"/>
      <c r="W4" s="101"/>
    </row>
    <row r="5" spans="1:23" customFormat="1" ht="53.25" customHeight="1" x14ac:dyDescent="0.2">
      <c r="A5" s="132" t="s">
        <v>692</v>
      </c>
      <c r="B5" s="491">
        <v>0</v>
      </c>
      <c r="C5" s="113">
        <v>36000000</v>
      </c>
      <c r="D5" s="492">
        <f>B5+C5</f>
        <v>36000000</v>
      </c>
      <c r="E5" s="493">
        <v>0</v>
      </c>
      <c r="F5" s="112">
        <v>0</v>
      </c>
      <c r="G5" s="492">
        <v>0</v>
      </c>
      <c r="H5" s="493">
        <v>0</v>
      </c>
      <c r="I5" s="112">
        <v>0</v>
      </c>
      <c r="J5" s="492">
        <f>H5+I5</f>
        <v>0</v>
      </c>
      <c r="K5" s="493">
        <v>0</v>
      </c>
      <c r="L5" s="112">
        <v>0</v>
      </c>
      <c r="M5" s="492">
        <v>0</v>
      </c>
      <c r="N5" s="493">
        <v>0</v>
      </c>
      <c r="O5" s="112">
        <v>0</v>
      </c>
      <c r="P5" s="492">
        <v>0</v>
      </c>
      <c r="Q5" s="493">
        <f xml:space="preserve"> (B5+E5+H5+K5+N5)</f>
        <v>0</v>
      </c>
      <c r="R5" s="112">
        <f xml:space="preserve"> (C5+F5+I5+L5+O5)</f>
        <v>36000000</v>
      </c>
      <c r="S5" s="492">
        <f xml:space="preserve"> (D5+G5+J5+M5+P5)</f>
        <v>36000000</v>
      </c>
      <c r="T5" s="99"/>
      <c r="U5" s="99"/>
      <c r="V5" s="99"/>
      <c r="W5" s="99"/>
    </row>
    <row r="6" spans="1:23" customFormat="1" ht="34.5" customHeight="1" x14ac:dyDescent="0.2">
      <c r="A6" s="132" t="s">
        <v>755</v>
      </c>
      <c r="B6" s="491"/>
      <c r="C6" s="113">
        <v>0</v>
      </c>
      <c r="D6" s="492">
        <v>0</v>
      </c>
      <c r="E6" s="493">
        <v>0</v>
      </c>
      <c r="F6" s="112">
        <v>0</v>
      </c>
      <c r="G6" s="492">
        <f>E6+F6</f>
        <v>0</v>
      </c>
      <c r="H6" s="493">
        <v>0</v>
      </c>
      <c r="I6" s="112">
        <v>5980368</v>
      </c>
      <c r="J6" s="492">
        <f>H6+I6</f>
        <v>5980368</v>
      </c>
      <c r="K6" s="493">
        <v>0</v>
      </c>
      <c r="L6" s="112">
        <v>200000240</v>
      </c>
      <c r="M6" s="492">
        <f>K6+L6</f>
        <v>200000240</v>
      </c>
      <c r="N6" s="493">
        <v>0</v>
      </c>
      <c r="O6" s="112">
        <v>194019632</v>
      </c>
      <c r="P6" s="492">
        <f>N6+O6</f>
        <v>194019632</v>
      </c>
      <c r="Q6" s="493">
        <f t="shared" ref="Q6:S17" si="0" xml:space="preserve"> (B6+E6+H6+K6+N6)</f>
        <v>0</v>
      </c>
      <c r="R6" s="112">
        <f t="shared" si="0"/>
        <v>400000240</v>
      </c>
      <c r="S6" s="492">
        <f t="shared" si="0"/>
        <v>400000240</v>
      </c>
      <c r="T6" s="99"/>
      <c r="U6" s="99"/>
      <c r="V6" s="99"/>
      <c r="W6" s="99"/>
    </row>
    <row r="7" spans="1:23" s="117" customFormat="1" ht="35.25" customHeight="1" x14ac:dyDescent="0.2">
      <c r="A7" s="132" t="s">
        <v>756</v>
      </c>
      <c r="B7" s="491">
        <v>0</v>
      </c>
      <c r="C7" s="113">
        <v>0</v>
      </c>
      <c r="D7" s="492">
        <f t="shared" ref="D7:D15" si="1">B7+C7</f>
        <v>0</v>
      </c>
      <c r="E7" s="493">
        <v>0</v>
      </c>
      <c r="F7" s="112">
        <v>0</v>
      </c>
      <c r="G7" s="492">
        <v>0</v>
      </c>
      <c r="H7" s="493">
        <v>0</v>
      </c>
      <c r="I7" s="112">
        <v>57930235</v>
      </c>
      <c r="J7" s="492">
        <f t="shared" ref="J7:J17" si="2">H7+I7</f>
        <v>57930235</v>
      </c>
      <c r="K7" s="493">
        <v>6900000</v>
      </c>
      <c r="L7" s="112">
        <v>102069765</v>
      </c>
      <c r="M7" s="492">
        <f t="shared" ref="M7:M17" si="3">K7+L7</f>
        <v>108969765</v>
      </c>
      <c r="N7" s="493">
        <v>0</v>
      </c>
      <c r="O7" s="112">
        <v>0</v>
      </c>
      <c r="P7" s="492">
        <f t="shared" ref="P7:P17" si="4">N7+O7</f>
        <v>0</v>
      </c>
      <c r="Q7" s="493">
        <f t="shared" si="0"/>
        <v>6900000</v>
      </c>
      <c r="R7" s="112">
        <f t="shared" si="0"/>
        <v>160000000</v>
      </c>
      <c r="S7" s="492">
        <f t="shared" si="0"/>
        <v>166900000</v>
      </c>
      <c r="T7" s="99"/>
      <c r="U7" s="116"/>
      <c r="V7" s="116"/>
      <c r="W7" s="116"/>
    </row>
    <row r="8" spans="1:23" s="117" customFormat="1" ht="43.5" customHeight="1" x14ac:dyDescent="0.2">
      <c r="A8" s="114" t="s">
        <v>757</v>
      </c>
      <c r="B8" s="493">
        <v>0</v>
      </c>
      <c r="C8" s="113">
        <v>0</v>
      </c>
      <c r="D8" s="492">
        <f t="shared" si="1"/>
        <v>0</v>
      </c>
      <c r="E8" s="494">
        <v>0</v>
      </c>
      <c r="F8" s="115">
        <v>0</v>
      </c>
      <c r="G8" s="492">
        <f>E8+F8</f>
        <v>0</v>
      </c>
      <c r="H8" s="494">
        <v>0</v>
      </c>
      <c r="I8" s="111">
        <v>52921761</v>
      </c>
      <c r="J8" s="492">
        <f t="shared" si="2"/>
        <v>52921761</v>
      </c>
      <c r="K8" s="493">
        <v>0</v>
      </c>
      <c r="L8" s="112">
        <v>350000000</v>
      </c>
      <c r="M8" s="492">
        <f t="shared" si="3"/>
        <v>350000000</v>
      </c>
      <c r="N8" s="493">
        <v>0</v>
      </c>
      <c r="O8" s="112">
        <v>297078239</v>
      </c>
      <c r="P8" s="492">
        <f t="shared" si="4"/>
        <v>297078239</v>
      </c>
      <c r="Q8" s="493">
        <f t="shared" si="0"/>
        <v>0</v>
      </c>
      <c r="R8" s="112">
        <f t="shared" si="0"/>
        <v>700000000</v>
      </c>
      <c r="S8" s="492">
        <f t="shared" si="0"/>
        <v>700000000</v>
      </c>
      <c r="T8" s="116"/>
      <c r="U8" s="116"/>
      <c r="V8" s="116"/>
      <c r="W8" s="116"/>
    </row>
    <row r="9" spans="1:23" s="117" customFormat="1" ht="43.5" customHeight="1" x14ac:dyDescent="0.2">
      <c r="A9" s="127" t="s">
        <v>759</v>
      </c>
      <c r="B9" s="495">
        <v>0</v>
      </c>
      <c r="C9" s="113">
        <v>0</v>
      </c>
      <c r="D9" s="492">
        <f t="shared" si="1"/>
        <v>0</v>
      </c>
      <c r="E9" s="496">
        <v>0</v>
      </c>
      <c r="F9" s="128">
        <v>0</v>
      </c>
      <c r="G9" s="492">
        <v>0</v>
      </c>
      <c r="H9" s="496">
        <v>0</v>
      </c>
      <c r="I9" s="128">
        <v>23359553</v>
      </c>
      <c r="J9" s="492">
        <f t="shared" si="2"/>
        <v>23359553</v>
      </c>
      <c r="K9" s="495">
        <v>0</v>
      </c>
      <c r="L9" s="112">
        <v>2562721</v>
      </c>
      <c r="M9" s="492">
        <f t="shared" si="3"/>
        <v>2562721</v>
      </c>
      <c r="N9" s="495">
        <v>0</v>
      </c>
      <c r="O9" s="112">
        <v>0</v>
      </c>
      <c r="P9" s="492">
        <f t="shared" si="4"/>
        <v>0</v>
      </c>
      <c r="Q9" s="493">
        <f t="shared" si="0"/>
        <v>0</v>
      </c>
      <c r="R9" s="112">
        <f t="shared" si="0"/>
        <v>25922274</v>
      </c>
      <c r="S9" s="492">
        <f t="shared" si="0"/>
        <v>25922274</v>
      </c>
      <c r="T9" s="116"/>
      <c r="U9" s="116"/>
      <c r="V9" s="116"/>
      <c r="W9" s="116"/>
    </row>
    <row r="10" spans="1:23" s="117" customFormat="1" ht="43.5" customHeight="1" x14ac:dyDescent="0.2">
      <c r="A10" s="129" t="s">
        <v>758</v>
      </c>
      <c r="B10" s="495">
        <v>0</v>
      </c>
      <c r="C10" s="113">
        <v>0</v>
      </c>
      <c r="D10" s="492">
        <f t="shared" si="1"/>
        <v>0</v>
      </c>
      <c r="E10" s="496">
        <v>0</v>
      </c>
      <c r="F10" s="128">
        <v>0</v>
      </c>
      <c r="G10" s="492">
        <v>0</v>
      </c>
      <c r="H10" s="496">
        <v>0</v>
      </c>
      <c r="I10" s="128">
        <v>96194720</v>
      </c>
      <c r="J10" s="492">
        <f t="shared" si="2"/>
        <v>96194720</v>
      </c>
      <c r="K10" s="495">
        <v>0</v>
      </c>
      <c r="L10" s="112">
        <v>86805279</v>
      </c>
      <c r="M10" s="492">
        <f t="shared" si="3"/>
        <v>86805279</v>
      </c>
      <c r="N10" s="495">
        <v>0</v>
      </c>
      <c r="O10" s="112">
        <v>0</v>
      </c>
      <c r="P10" s="492">
        <f t="shared" si="4"/>
        <v>0</v>
      </c>
      <c r="Q10" s="493">
        <f t="shared" si="0"/>
        <v>0</v>
      </c>
      <c r="R10" s="112">
        <f t="shared" si="0"/>
        <v>182999999</v>
      </c>
      <c r="S10" s="492">
        <f t="shared" si="0"/>
        <v>182999999</v>
      </c>
      <c r="T10" s="116"/>
      <c r="U10" s="116"/>
      <c r="V10" s="116"/>
      <c r="W10" s="116"/>
    </row>
    <row r="11" spans="1:23" s="117" customFormat="1" ht="43.5" customHeight="1" x14ac:dyDescent="0.2">
      <c r="A11" s="199" t="s">
        <v>760</v>
      </c>
      <c r="B11" s="495">
        <v>0</v>
      </c>
      <c r="C11" s="113">
        <v>0</v>
      </c>
      <c r="D11" s="492">
        <f t="shared" si="1"/>
        <v>0</v>
      </c>
      <c r="E11" s="496">
        <v>0</v>
      </c>
      <c r="F11" s="200">
        <v>0</v>
      </c>
      <c r="G11" s="492">
        <v>0</v>
      </c>
      <c r="H11" s="496">
        <v>0</v>
      </c>
      <c r="I11" s="128">
        <v>91819048</v>
      </c>
      <c r="J11" s="492">
        <f t="shared" si="2"/>
        <v>91819048</v>
      </c>
      <c r="K11" s="495">
        <v>0</v>
      </c>
      <c r="L11" s="112">
        <v>12035237</v>
      </c>
      <c r="M11" s="492">
        <f t="shared" si="3"/>
        <v>12035237</v>
      </c>
      <c r="N11" s="495">
        <v>0</v>
      </c>
      <c r="O11" s="112">
        <v>0</v>
      </c>
      <c r="P11" s="492">
        <f t="shared" si="4"/>
        <v>0</v>
      </c>
      <c r="Q11" s="493">
        <f t="shared" si="0"/>
        <v>0</v>
      </c>
      <c r="R11" s="112">
        <f t="shared" si="0"/>
        <v>103854285</v>
      </c>
      <c r="S11" s="492">
        <f t="shared" si="0"/>
        <v>103854285</v>
      </c>
      <c r="T11" s="116"/>
      <c r="U11" s="116"/>
      <c r="V11" s="116"/>
      <c r="W11" s="116"/>
    </row>
    <row r="12" spans="1:23" s="117" customFormat="1" ht="51.75" customHeight="1" x14ac:dyDescent="0.2">
      <c r="A12" s="199" t="s">
        <v>761</v>
      </c>
      <c r="B12" s="495">
        <v>0</v>
      </c>
      <c r="C12" s="113">
        <v>0</v>
      </c>
      <c r="D12" s="492">
        <f t="shared" si="1"/>
        <v>0</v>
      </c>
      <c r="E12" s="496">
        <v>0</v>
      </c>
      <c r="F12" s="200">
        <v>0</v>
      </c>
      <c r="G12" s="492">
        <f>E12+F12</f>
        <v>0</v>
      </c>
      <c r="H12" s="496">
        <v>0</v>
      </c>
      <c r="I12" s="200">
        <v>11000000</v>
      </c>
      <c r="J12" s="492">
        <f t="shared" si="2"/>
        <v>11000000</v>
      </c>
      <c r="K12" s="495">
        <v>6794205</v>
      </c>
      <c r="L12" s="112">
        <v>32184795</v>
      </c>
      <c r="M12" s="492">
        <f t="shared" si="3"/>
        <v>38979000</v>
      </c>
      <c r="N12" s="495">
        <v>0</v>
      </c>
      <c r="O12" s="112">
        <v>0</v>
      </c>
      <c r="P12" s="492">
        <f t="shared" si="4"/>
        <v>0</v>
      </c>
      <c r="Q12" s="493">
        <f t="shared" si="0"/>
        <v>6794205</v>
      </c>
      <c r="R12" s="112">
        <f t="shared" si="0"/>
        <v>43184795</v>
      </c>
      <c r="S12" s="492">
        <f t="shared" si="0"/>
        <v>49979000</v>
      </c>
      <c r="T12" s="116"/>
      <c r="U12" s="116"/>
      <c r="V12" s="116"/>
      <c r="W12" s="116"/>
    </row>
    <row r="13" spans="1:23" s="117" customFormat="1" ht="43.5" customHeight="1" x14ac:dyDescent="0.2">
      <c r="A13" s="199" t="s">
        <v>762</v>
      </c>
      <c r="B13" s="495">
        <v>0</v>
      </c>
      <c r="C13" s="113">
        <v>0</v>
      </c>
      <c r="D13" s="492">
        <f t="shared" si="1"/>
        <v>0</v>
      </c>
      <c r="E13" s="496">
        <v>0</v>
      </c>
      <c r="F13" s="200">
        <v>0</v>
      </c>
      <c r="G13" s="492">
        <v>0</v>
      </c>
      <c r="H13" s="496">
        <v>0</v>
      </c>
      <c r="I13" s="200">
        <v>59755000</v>
      </c>
      <c r="J13" s="492">
        <f t="shared" si="2"/>
        <v>59755000</v>
      </c>
      <c r="K13" s="495">
        <v>27891150</v>
      </c>
      <c r="L13" s="112">
        <v>110245000</v>
      </c>
      <c r="M13" s="492">
        <f t="shared" si="3"/>
        <v>138136150</v>
      </c>
      <c r="N13" s="495">
        <v>0</v>
      </c>
      <c r="O13" s="112">
        <v>0</v>
      </c>
      <c r="P13" s="492">
        <f t="shared" si="4"/>
        <v>0</v>
      </c>
      <c r="Q13" s="493">
        <f t="shared" si="0"/>
        <v>27891150</v>
      </c>
      <c r="R13" s="112">
        <f t="shared" si="0"/>
        <v>170000000</v>
      </c>
      <c r="S13" s="492">
        <f t="shared" si="0"/>
        <v>197891150</v>
      </c>
      <c r="T13" s="116"/>
      <c r="U13" s="116"/>
      <c r="V13" s="116"/>
      <c r="W13" s="116"/>
    </row>
    <row r="14" spans="1:23" s="117" customFormat="1" ht="43.5" customHeight="1" x14ac:dyDescent="0.2">
      <c r="A14" s="199" t="s">
        <v>763</v>
      </c>
      <c r="B14" s="495">
        <v>0</v>
      </c>
      <c r="C14" s="113">
        <v>0</v>
      </c>
      <c r="D14" s="492">
        <f t="shared" si="1"/>
        <v>0</v>
      </c>
      <c r="E14" s="496">
        <v>0</v>
      </c>
      <c r="F14" s="200">
        <v>0</v>
      </c>
      <c r="G14" s="492">
        <v>0</v>
      </c>
      <c r="H14" s="496">
        <v>0</v>
      </c>
      <c r="I14" s="200">
        <v>184604855</v>
      </c>
      <c r="J14" s="492">
        <f t="shared" si="2"/>
        <v>184604855</v>
      </c>
      <c r="K14" s="495">
        <v>0</v>
      </c>
      <c r="L14" s="112">
        <v>110557885</v>
      </c>
      <c r="M14" s="492">
        <f t="shared" si="3"/>
        <v>110557885</v>
      </c>
      <c r="N14" s="495">
        <v>0</v>
      </c>
      <c r="O14" s="112">
        <v>0</v>
      </c>
      <c r="P14" s="492">
        <f t="shared" si="4"/>
        <v>0</v>
      </c>
      <c r="Q14" s="493">
        <f t="shared" si="0"/>
        <v>0</v>
      </c>
      <c r="R14" s="112">
        <f t="shared" si="0"/>
        <v>295162740</v>
      </c>
      <c r="S14" s="492">
        <f t="shared" si="0"/>
        <v>295162740</v>
      </c>
      <c r="T14" s="116"/>
      <c r="U14" s="116"/>
      <c r="V14" s="116"/>
      <c r="W14" s="116"/>
    </row>
    <row r="15" spans="1:23" s="117" customFormat="1" ht="48.75" customHeight="1" x14ac:dyDescent="0.2">
      <c r="A15" s="199" t="s">
        <v>764</v>
      </c>
      <c r="B15" s="493">
        <v>0</v>
      </c>
      <c r="C15" s="113">
        <v>0</v>
      </c>
      <c r="D15" s="492">
        <f t="shared" si="1"/>
        <v>0</v>
      </c>
      <c r="E15" s="493">
        <v>0</v>
      </c>
      <c r="F15" s="112">
        <v>0</v>
      </c>
      <c r="G15" s="492">
        <v>0</v>
      </c>
      <c r="H15" s="493">
        <v>0</v>
      </c>
      <c r="I15" s="112">
        <v>0</v>
      </c>
      <c r="J15" s="492">
        <f t="shared" si="2"/>
        <v>0</v>
      </c>
      <c r="K15" s="493">
        <v>0</v>
      </c>
      <c r="L15" s="112">
        <v>161221852</v>
      </c>
      <c r="M15" s="492">
        <f t="shared" si="3"/>
        <v>161221852</v>
      </c>
      <c r="N15" s="493">
        <v>0</v>
      </c>
      <c r="O15" s="112">
        <v>161221853</v>
      </c>
      <c r="P15" s="492">
        <f t="shared" si="4"/>
        <v>161221853</v>
      </c>
      <c r="Q15" s="493">
        <f t="shared" si="0"/>
        <v>0</v>
      </c>
      <c r="R15" s="112">
        <f t="shared" si="0"/>
        <v>322443705</v>
      </c>
      <c r="S15" s="492">
        <f t="shared" si="0"/>
        <v>322443705</v>
      </c>
      <c r="T15" s="116"/>
      <c r="U15" s="116"/>
      <c r="V15" s="116"/>
      <c r="W15" s="116"/>
    </row>
    <row r="16" spans="1:23" s="117" customFormat="1" ht="48.75" customHeight="1" thickBot="1" x14ac:dyDescent="0.25">
      <c r="A16" s="199" t="s">
        <v>765</v>
      </c>
      <c r="B16" s="497">
        <v>0</v>
      </c>
      <c r="C16" s="498">
        <v>0</v>
      </c>
      <c r="D16" s="499">
        <v>0</v>
      </c>
      <c r="E16" s="497">
        <v>0</v>
      </c>
      <c r="F16" s="498">
        <v>0</v>
      </c>
      <c r="G16" s="499">
        <v>0</v>
      </c>
      <c r="H16" s="497">
        <v>0</v>
      </c>
      <c r="I16" s="498">
        <v>0</v>
      </c>
      <c r="J16" s="499">
        <f t="shared" si="2"/>
        <v>0</v>
      </c>
      <c r="K16" s="497">
        <v>0</v>
      </c>
      <c r="L16" s="498">
        <v>180000000</v>
      </c>
      <c r="M16" s="499">
        <f t="shared" si="3"/>
        <v>180000000</v>
      </c>
      <c r="N16" s="497">
        <v>0</v>
      </c>
      <c r="O16" s="498">
        <v>0</v>
      </c>
      <c r="P16" s="499">
        <f t="shared" si="4"/>
        <v>0</v>
      </c>
      <c r="Q16" s="493">
        <f t="shared" si="0"/>
        <v>0</v>
      </c>
      <c r="R16" s="112">
        <f t="shared" si="0"/>
        <v>180000000</v>
      </c>
      <c r="S16" s="492">
        <f t="shared" si="0"/>
        <v>180000000</v>
      </c>
      <c r="T16" s="116"/>
      <c r="U16" s="116"/>
      <c r="V16" s="116"/>
      <c r="W16" s="116"/>
    </row>
    <row r="17" spans="1:23" s="117" customFormat="1" ht="30" customHeight="1" thickBot="1" x14ac:dyDescent="0.25">
      <c r="A17" s="199" t="s">
        <v>807</v>
      </c>
      <c r="B17" s="497">
        <v>0</v>
      </c>
      <c r="C17" s="498">
        <v>0</v>
      </c>
      <c r="D17" s="499">
        <v>0</v>
      </c>
      <c r="E17" s="497">
        <v>0</v>
      </c>
      <c r="F17" s="498">
        <v>0</v>
      </c>
      <c r="G17" s="499">
        <v>0</v>
      </c>
      <c r="H17" s="497">
        <v>0</v>
      </c>
      <c r="I17" s="498">
        <v>0</v>
      </c>
      <c r="J17" s="499">
        <f t="shared" si="2"/>
        <v>0</v>
      </c>
      <c r="K17" s="497">
        <v>7447097</v>
      </c>
      <c r="L17" s="498">
        <v>106874596</v>
      </c>
      <c r="M17" s="499">
        <f t="shared" si="3"/>
        <v>114321693</v>
      </c>
      <c r="N17" s="497">
        <v>0</v>
      </c>
      <c r="O17" s="498">
        <v>0</v>
      </c>
      <c r="P17" s="499">
        <f t="shared" si="4"/>
        <v>0</v>
      </c>
      <c r="Q17" s="497">
        <f t="shared" si="0"/>
        <v>7447097</v>
      </c>
      <c r="R17" s="498">
        <f t="shared" si="0"/>
        <v>106874596</v>
      </c>
      <c r="S17" s="499">
        <f t="shared" si="0"/>
        <v>114321693</v>
      </c>
      <c r="T17" s="116"/>
      <c r="U17" s="116"/>
      <c r="V17" s="116"/>
      <c r="W17" s="116"/>
    </row>
    <row r="18" spans="1:23" s="117" customFormat="1" ht="23.25" customHeight="1" thickTop="1" thickBot="1" x14ac:dyDescent="0.25">
      <c r="A18" s="133" t="s">
        <v>79</v>
      </c>
      <c r="B18" s="500">
        <f t="shared" ref="B18:P18" si="5">SUM(B5:B17)</f>
        <v>0</v>
      </c>
      <c r="C18" s="501">
        <f>SUM(C5:C17)</f>
        <v>36000000</v>
      </c>
      <c r="D18" s="501">
        <f t="shared" si="5"/>
        <v>36000000</v>
      </c>
      <c r="E18" s="500">
        <f t="shared" si="5"/>
        <v>0</v>
      </c>
      <c r="F18" s="501">
        <f t="shared" si="5"/>
        <v>0</v>
      </c>
      <c r="G18" s="501">
        <f t="shared" si="5"/>
        <v>0</v>
      </c>
      <c r="H18" s="501">
        <f t="shared" si="5"/>
        <v>0</v>
      </c>
      <c r="I18" s="501">
        <f t="shared" si="5"/>
        <v>583565540</v>
      </c>
      <c r="J18" s="501">
        <f t="shared" si="5"/>
        <v>583565540</v>
      </c>
      <c r="K18" s="501">
        <f t="shared" si="5"/>
        <v>49032452</v>
      </c>
      <c r="L18" s="501">
        <f t="shared" si="5"/>
        <v>1454557370</v>
      </c>
      <c r="M18" s="501">
        <f t="shared" si="5"/>
        <v>1503589822</v>
      </c>
      <c r="N18" s="501">
        <f t="shared" si="5"/>
        <v>0</v>
      </c>
      <c r="O18" s="501">
        <f t="shared" si="5"/>
        <v>652319724</v>
      </c>
      <c r="P18" s="501">
        <f t="shared" si="5"/>
        <v>652319724</v>
      </c>
      <c r="Q18" s="502">
        <f xml:space="preserve"> (B18+E18+H18+K18+N18)</f>
        <v>49032452</v>
      </c>
      <c r="R18" s="502">
        <f>C18:C19+F18:F19+I18:I19+L18:L19+O18:O19</f>
        <v>2726442634</v>
      </c>
      <c r="S18" s="503">
        <f>D18+G18+J18+M18+P18</f>
        <v>2775475086</v>
      </c>
      <c r="T18" s="116"/>
      <c r="U18" s="116"/>
      <c r="V18" s="116"/>
      <c r="W18" s="116"/>
    </row>
    <row r="19" spans="1:23" s="117" customFormat="1" ht="57.75" customHeight="1" thickTop="1" x14ac:dyDescent="0.2">
      <c r="A19" s="99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99"/>
      <c r="O19" s="99"/>
      <c r="P19" s="99"/>
      <c r="Q19" s="116"/>
      <c r="R19" s="116"/>
      <c r="S19" s="116"/>
      <c r="T19" s="116"/>
    </row>
    <row r="20" spans="1:23" customFormat="1" ht="66.75" customHeight="1" x14ac:dyDescent="0.2">
      <c r="A20" s="476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16"/>
      <c r="R20" s="99"/>
      <c r="S20" s="99"/>
      <c r="T20" s="99"/>
    </row>
    <row r="21" spans="1:23" s="10" customFormat="1" ht="66.75" customHeight="1" x14ac:dyDescent="0.2">
      <c r="A21" s="476"/>
      <c r="B21" s="131"/>
      <c r="C21" s="131"/>
      <c r="D21" s="131"/>
      <c r="E21" s="131"/>
      <c r="F21" s="131"/>
      <c r="G21" s="118"/>
      <c r="H21" s="131"/>
      <c r="I21" s="131"/>
      <c r="J21" s="131"/>
      <c r="K21" s="131"/>
      <c r="L21" s="131"/>
      <c r="M21" s="131"/>
      <c r="N21" s="131"/>
      <c r="O21" s="131"/>
      <c r="P21" s="131"/>
      <c r="Q21" s="99"/>
      <c r="R21" s="9"/>
      <c r="S21" s="9"/>
    </row>
    <row r="22" spans="1:23" s="10" customFormat="1" ht="66.75" customHeight="1" x14ac:dyDescent="0.2">
      <c r="A22" s="476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9"/>
      <c r="R22" s="9"/>
      <c r="S22" s="9"/>
    </row>
    <row r="23" spans="1:23" s="10" customFormat="1" ht="66.75" customHeight="1" x14ac:dyDescent="0.2">
      <c r="A23" s="476"/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9"/>
      <c r="R23" s="9"/>
      <c r="S23" s="9"/>
    </row>
    <row r="24" spans="1:23" s="10" customFormat="1" ht="66.75" customHeight="1" x14ac:dyDescent="0.2">
      <c r="A24" s="476"/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9"/>
      <c r="R24" s="9"/>
      <c r="S24" s="9"/>
    </row>
    <row r="25" spans="1:23" s="10" customFormat="1" ht="66.75" customHeight="1" x14ac:dyDescent="0.2">
      <c r="A25" s="476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9"/>
      <c r="R25" s="9"/>
      <c r="S25" s="9"/>
    </row>
    <row r="26" spans="1:23" s="10" customFormat="1" ht="66.75" customHeight="1" x14ac:dyDescent="0.2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23" ht="66.75" customHeight="1" x14ac:dyDescent="0.2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</sheetData>
  <mergeCells count="8">
    <mergeCell ref="N3:P3"/>
    <mergeCell ref="Q3:S3"/>
    <mergeCell ref="A2:M2"/>
    <mergeCell ref="A3:A4"/>
    <mergeCell ref="B3:D3"/>
    <mergeCell ref="E3:G3"/>
    <mergeCell ref="H3:J3"/>
    <mergeCell ref="K3:M3"/>
  </mergeCells>
  <printOptions horizontalCentered="1"/>
  <pageMargins left="0.35433070866141736" right="0.35433070866141736" top="0.8928571428571429" bottom="0.98425196850393704" header="0.51181102362204722" footer="0.51181102362204722"/>
  <pageSetup paperSize="9" scale="70" orientation="landscape" r:id="rId1"/>
  <headerFooter alignWithMargins="0">
    <oddHeader>&amp;Radatok Ft-ban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view="pageLayout" topLeftCell="A7" zoomScaleSheetLayoutView="100" workbookViewId="0">
      <selection activeCell="O10" sqref="A10:XFD10"/>
    </sheetView>
  </sheetViews>
  <sheetFormatPr defaultColWidth="12.42578125" defaultRowHeight="15" x14ac:dyDescent="0.2"/>
  <cols>
    <col min="1" max="1" width="5.7109375" style="14" customWidth="1"/>
    <col min="2" max="2" width="30.28515625" style="13" customWidth="1"/>
    <col min="3" max="3" width="10.28515625" style="14" customWidth="1"/>
    <col min="4" max="4" width="10.7109375" style="13" customWidth="1"/>
    <col min="5" max="5" width="10.85546875" style="13" customWidth="1"/>
    <col min="6" max="6" width="12.85546875" style="14" customWidth="1"/>
    <col min="7" max="7" width="11" style="14" customWidth="1"/>
    <col min="8" max="8" width="9.42578125" style="15" customWidth="1"/>
    <col min="9" max="9" width="9.85546875" style="110" customWidth="1"/>
    <col min="10" max="10" width="13.140625" style="13" customWidth="1"/>
    <col min="11" max="11" width="6.28515625" style="13" customWidth="1"/>
    <col min="12" max="12" width="8.7109375" style="13" customWidth="1"/>
    <col min="13" max="13" width="9.28515625" style="13" customWidth="1"/>
    <col min="14" max="14" width="14.28515625" style="13" customWidth="1"/>
    <col min="15" max="16384" width="12.42578125" style="13"/>
  </cols>
  <sheetData>
    <row r="1" spans="1:14" s="228" customFormat="1" ht="14.25" x14ac:dyDescent="0.2">
      <c r="A1" s="810" t="s">
        <v>645</v>
      </c>
      <c r="B1" s="810" t="s">
        <v>20</v>
      </c>
      <c r="C1" s="810" t="s">
        <v>21</v>
      </c>
      <c r="D1" s="810" t="s">
        <v>22</v>
      </c>
      <c r="E1" s="811" t="s">
        <v>23</v>
      </c>
      <c r="F1" s="810" t="s">
        <v>24</v>
      </c>
      <c r="G1" s="810"/>
      <c r="H1" s="810" t="s">
        <v>25</v>
      </c>
      <c r="I1" s="810"/>
      <c r="J1" s="810" t="s">
        <v>26</v>
      </c>
      <c r="K1" s="810" t="s">
        <v>545</v>
      </c>
      <c r="L1" s="810"/>
      <c r="M1" s="810"/>
      <c r="N1" s="810" t="s">
        <v>27</v>
      </c>
    </row>
    <row r="2" spans="1:14" s="228" customFormat="1" ht="99.75" x14ac:dyDescent="0.2">
      <c r="A2" s="810"/>
      <c r="B2" s="810"/>
      <c r="C2" s="810"/>
      <c r="D2" s="810"/>
      <c r="E2" s="811"/>
      <c r="F2" s="484" t="s">
        <v>591</v>
      </c>
      <c r="G2" s="484" t="s">
        <v>28</v>
      </c>
      <c r="H2" s="484" t="s">
        <v>29</v>
      </c>
      <c r="I2" s="229" t="s">
        <v>30</v>
      </c>
      <c r="J2" s="810"/>
      <c r="K2" s="484" t="s">
        <v>546</v>
      </c>
      <c r="L2" s="12" t="s">
        <v>547</v>
      </c>
      <c r="M2" s="484" t="s">
        <v>704</v>
      </c>
      <c r="N2" s="810"/>
    </row>
    <row r="3" spans="1:14" s="108" customFormat="1" ht="64.5" customHeight="1" x14ac:dyDescent="0.2">
      <c r="A3" s="107" t="s">
        <v>8</v>
      </c>
      <c r="B3" s="479" t="s">
        <v>794</v>
      </c>
      <c r="C3" s="483" t="s">
        <v>708</v>
      </c>
      <c r="D3" s="483" t="s">
        <v>709</v>
      </c>
      <c r="E3" s="483">
        <v>1</v>
      </c>
      <c r="F3" s="483" t="s">
        <v>795</v>
      </c>
      <c r="G3" s="459" t="s">
        <v>796</v>
      </c>
      <c r="H3" s="481">
        <v>406599</v>
      </c>
      <c r="I3" s="482">
        <v>163912</v>
      </c>
      <c r="J3" s="483" t="s">
        <v>716</v>
      </c>
      <c r="K3" s="478">
        <v>0.85</v>
      </c>
      <c r="L3" s="478">
        <v>0.1</v>
      </c>
      <c r="M3" s="478">
        <v>0.05</v>
      </c>
      <c r="N3" s="479" t="s">
        <v>710</v>
      </c>
    </row>
    <row r="4" spans="1:14" s="108" customFormat="1" ht="64.5" customHeight="1" x14ac:dyDescent="0.2">
      <c r="A4" s="483" t="s">
        <v>9</v>
      </c>
      <c r="B4" s="479" t="s">
        <v>754</v>
      </c>
      <c r="C4" s="483" t="s">
        <v>717</v>
      </c>
      <c r="D4" s="483" t="s">
        <v>709</v>
      </c>
      <c r="E4" s="483">
        <v>1</v>
      </c>
      <c r="F4" s="459" t="s">
        <v>797</v>
      </c>
      <c r="G4" s="459" t="s">
        <v>798</v>
      </c>
      <c r="H4" s="461" t="s">
        <v>799</v>
      </c>
      <c r="I4" s="461" t="s">
        <v>799</v>
      </c>
      <c r="J4" s="456" t="s">
        <v>716</v>
      </c>
      <c r="K4" s="478">
        <v>0</v>
      </c>
      <c r="L4" s="478">
        <v>0</v>
      </c>
      <c r="M4" s="478">
        <v>1</v>
      </c>
      <c r="N4" s="479" t="s">
        <v>710</v>
      </c>
    </row>
    <row r="5" spans="1:14" s="109" customFormat="1" ht="49.5" customHeight="1" x14ac:dyDescent="0.2">
      <c r="A5" s="483" t="s">
        <v>80</v>
      </c>
      <c r="B5" s="479" t="s">
        <v>800</v>
      </c>
      <c r="C5" s="483" t="s">
        <v>708</v>
      </c>
      <c r="D5" s="483" t="s">
        <v>709</v>
      </c>
      <c r="E5" s="483">
        <v>1</v>
      </c>
      <c r="F5" s="459" t="s">
        <v>796</v>
      </c>
      <c r="G5" s="459" t="s">
        <v>798</v>
      </c>
      <c r="H5" s="460">
        <v>290978</v>
      </c>
      <c r="I5" s="461">
        <v>111855</v>
      </c>
      <c r="J5" s="456" t="s">
        <v>716</v>
      </c>
      <c r="K5" s="478">
        <v>1</v>
      </c>
      <c r="L5" s="478">
        <v>0</v>
      </c>
      <c r="M5" s="478">
        <v>0</v>
      </c>
      <c r="N5" s="479" t="s">
        <v>710</v>
      </c>
    </row>
    <row r="6" spans="1:14" s="109" customFormat="1" ht="61.5" customHeight="1" x14ac:dyDescent="0.2">
      <c r="A6" s="483" t="s">
        <v>10</v>
      </c>
      <c r="B6" s="479" t="s">
        <v>801</v>
      </c>
      <c r="C6" s="483" t="s">
        <v>708</v>
      </c>
      <c r="D6" s="483" t="s">
        <v>709</v>
      </c>
      <c r="E6" s="483">
        <v>1</v>
      </c>
      <c r="F6" s="459" t="s">
        <v>797</v>
      </c>
      <c r="G6" s="459" t="s">
        <v>798</v>
      </c>
      <c r="H6" s="460">
        <v>262157</v>
      </c>
      <c r="I6" s="461">
        <v>107835</v>
      </c>
      <c r="J6" s="456" t="s">
        <v>716</v>
      </c>
      <c r="K6" s="478">
        <v>0.95</v>
      </c>
      <c r="L6" s="478">
        <v>0</v>
      </c>
      <c r="M6" s="478">
        <v>0.05</v>
      </c>
      <c r="N6" s="479" t="s">
        <v>710</v>
      </c>
    </row>
    <row r="7" spans="1:14" s="109" customFormat="1" ht="64.5" customHeight="1" x14ac:dyDescent="0.2">
      <c r="A7" s="483" t="s">
        <v>82</v>
      </c>
      <c r="B7" s="109" t="s">
        <v>802</v>
      </c>
      <c r="C7" s="483" t="s">
        <v>708</v>
      </c>
      <c r="D7" s="483" t="s">
        <v>709</v>
      </c>
      <c r="E7" s="483">
        <v>1</v>
      </c>
      <c r="F7" s="459" t="s">
        <v>796</v>
      </c>
      <c r="G7" s="480" t="s">
        <v>803</v>
      </c>
      <c r="H7" s="457">
        <v>351380</v>
      </c>
      <c r="I7" s="458">
        <v>135074</v>
      </c>
      <c r="J7" s="456" t="s">
        <v>716</v>
      </c>
      <c r="K7" s="478">
        <v>1</v>
      </c>
      <c r="L7" s="478">
        <v>0</v>
      </c>
      <c r="M7" s="478">
        <v>0</v>
      </c>
      <c r="N7" s="479" t="s">
        <v>710</v>
      </c>
    </row>
    <row r="8" spans="1:14" s="109" customFormat="1" ht="60.75" customHeight="1" x14ac:dyDescent="0.2">
      <c r="A8" s="483" t="s">
        <v>83</v>
      </c>
      <c r="B8" s="479" t="s">
        <v>804</v>
      </c>
      <c r="C8" s="483" t="s">
        <v>708</v>
      </c>
      <c r="D8" s="483" t="s">
        <v>709</v>
      </c>
      <c r="E8" s="483">
        <v>1</v>
      </c>
      <c r="F8" s="459" t="s">
        <v>796</v>
      </c>
      <c r="G8" s="459" t="s">
        <v>796</v>
      </c>
      <c r="H8" s="482" t="s">
        <v>799</v>
      </c>
      <c r="I8" s="482" t="s">
        <v>799</v>
      </c>
      <c r="J8" s="483" t="s">
        <v>805</v>
      </c>
      <c r="K8" s="478">
        <v>0</v>
      </c>
      <c r="L8" s="478">
        <v>0</v>
      </c>
      <c r="M8" s="478">
        <v>1</v>
      </c>
      <c r="N8" s="479" t="s">
        <v>710</v>
      </c>
    </row>
    <row r="9" spans="1:14" ht="59.25" customHeight="1" x14ac:dyDescent="0.2">
      <c r="A9" s="483"/>
      <c r="B9" s="479"/>
      <c r="C9" s="483"/>
      <c r="D9" s="483"/>
      <c r="E9" s="483"/>
      <c r="F9" s="483"/>
      <c r="G9" s="483"/>
      <c r="H9" s="481"/>
      <c r="I9" s="380"/>
      <c r="J9" s="483"/>
      <c r="K9" s="478"/>
      <c r="L9" s="478"/>
      <c r="M9" s="478"/>
      <c r="N9" s="479"/>
    </row>
    <row r="10" spans="1:14" ht="27.75" customHeight="1" x14ac:dyDescent="0.2">
      <c r="A10" s="606"/>
      <c r="B10" s="607"/>
      <c r="C10" s="606"/>
      <c r="D10" s="606"/>
      <c r="E10" s="606"/>
      <c r="F10" s="608"/>
      <c r="G10" s="608"/>
      <c r="H10" s="610"/>
      <c r="I10" s="611"/>
      <c r="J10" s="606"/>
      <c r="K10" s="609"/>
      <c r="L10" s="609"/>
      <c r="M10" s="609"/>
      <c r="N10" s="607"/>
    </row>
  </sheetData>
  <mergeCells count="10">
    <mergeCell ref="H1:I1"/>
    <mergeCell ref="J1:J2"/>
    <mergeCell ref="K1:M1"/>
    <mergeCell ref="N1:N2"/>
    <mergeCell ref="A1:A2"/>
    <mergeCell ref="B1:B2"/>
    <mergeCell ref="C1:C2"/>
    <mergeCell ref="D1:D2"/>
    <mergeCell ref="E1:E2"/>
    <mergeCell ref="F1:G1"/>
  </mergeCells>
  <pageMargins left="0.74803149606299213" right="0.9055118110236221" top="1.1417322834645669" bottom="0.98425196850393704" header="0.51181102362204722" footer="0.51181102362204722"/>
  <pageSetup paperSize="9" scale="80" orientation="landscape" r:id="rId1"/>
  <headerFooter alignWithMargins="0">
    <oddHeader>&amp;C&amp;"Times New Roman,Félkövér"&amp;12
 3.4.3 Közbeszerzési terv 2026&amp;"Times New Roman,Normál". &amp;R.
../2026. (II. ...) önkormányzati rendelet melléklete</oddHeader>
    <oddFooter>&amp;C&amp;7&amp;Z&amp;F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SheetLayoutView="100" workbookViewId="0">
      <selection activeCell="B20" sqref="B20"/>
    </sheetView>
  </sheetViews>
  <sheetFormatPr defaultColWidth="9.140625" defaultRowHeight="15.75" x14ac:dyDescent="0.2"/>
  <cols>
    <col min="1" max="1" width="4" style="30" bestFit="1" customWidth="1"/>
    <col min="2" max="2" width="42.28515625" style="30" customWidth="1"/>
    <col min="3" max="3" width="15.28515625" style="49" customWidth="1"/>
    <col min="4" max="4" width="16.140625" style="30" customWidth="1"/>
    <col min="5" max="5" width="16" style="30" customWidth="1"/>
    <col min="6" max="6" width="36.28515625" style="30" customWidth="1"/>
    <col min="7" max="16384" width="9.140625" style="30"/>
  </cols>
  <sheetData>
    <row r="1" spans="1:7" ht="30" customHeight="1" x14ac:dyDescent="0.2">
      <c r="A1" s="812" t="s">
        <v>409</v>
      </c>
      <c r="B1" s="813"/>
      <c r="C1" s="813"/>
      <c r="D1" s="813"/>
      <c r="E1" s="813"/>
      <c r="F1" s="813"/>
    </row>
    <row r="2" spans="1:7" ht="31.5" x14ac:dyDescent="0.2">
      <c r="A2" s="31"/>
      <c r="B2" s="32" t="s">
        <v>32</v>
      </c>
      <c r="C2" s="33" t="s">
        <v>33</v>
      </c>
      <c r="D2" s="32" t="s">
        <v>34</v>
      </c>
      <c r="E2" s="32" t="s">
        <v>35</v>
      </c>
      <c r="F2" s="32" t="s">
        <v>6</v>
      </c>
    </row>
    <row r="3" spans="1:7" x14ac:dyDescent="0.2">
      <c r="A3" s="31">
        <v>1</v>
      </c>
      <c r="B3" s="34" t="s">
        <v>448</v>
      </c>
      <c r="C3" s="35" t="s">
        <v>37</v>
      </c>
      <c r="D3" s="36" t="s">
        <v>38</v>
      </c>
      <c r="E3" s="37">
        <v>7000</v>
      </c>
      <c r="F3" s="36" t="s">
        <v>51</v>
      </c>
    </row>
    <row r="4" spans="1:7" x14ac:dyDescent="0.2">
      <c r="A4" s="31">
        <f t="shared" ref="A4:A9" si="0">A3+1</f>
        <v>2</v>
      </c>
      <c r="B4" s="34" t="s">
        <v>449</v>
      </c>
      <c r="C4" s="35" t="s">
        <v>39</v>
      </c>
      <c r="D4" s="36" t="s">
        <v>40</v>
      </c>
      <c r="E4" s="37">
        <v>9700</v>
      </c>
      <c r="F4" s="36" t="s">
        <v>51</v>
      </c>
    </row>
    <row r="5" spans="1:7" x14ac:dyDescent="0.2">
      <c r="A5" s="31">
        <f t="shared" si="0"/>
        <v>3</v>
      </c>
      <c r="B5" s="34" t="s">
        <v>450</v>
      </c>
      <c r="C5" s="35" t="s">
        <v>41</v>
      </c>
      <c r="D5" s="36" t="s">
        <v>42</v>
      </c>
      <c r="E5" s="37">
        <v>4900</v>
      </c>
      <c r="F5" s="36" t="s">
        <v>51</v>
      </c>
    </row>
    <row r="6" spans="1:7" x14ac:dyDescent="0.2">
      <c r="A6" s="31">
        <f t="shared" si="0"/>
        <v>4</v>
      </c>
      <c r="B6" s="34" t="s">
        <v>451</v>
      </c>
      <c r="C6" s="35" t="s">
        <v>43</v>
      </c>
      <c r="D6" s="36" t="s">
        <v>44</v>
      </c>
      <c r="E6" s="37">
        <v>48000</v>
      </c>
      <c r="F6" s="36" t="s">
        <v>619</v>
      </c>
    </row>
    <row r="7" spans="1:7" x14ac:dyDescent="0.2">
      <c r="A7" s="31">
        <f t="shared" si="0"/>
        <v>5</v>
      </c>
      <c r="B7" s="34" t="s">
        <v>452</v>
      </c>
      <c r="C7" s="35" t="s">
        <v>45</v>
      </c>
      <c r="D7" s="36" t="s">
        <v>46</v>
      </c>
      <c r="E7" s="37">
        <v>14000</v>
      </c>
      <c r="F7" s="36" t="s">
        <v>51</v>
      </c>
    </row>
    <row r="8" spans="1:7" x14ac:dyDescent="0.2">
      <c r="A8" s="31">
        <f t="shared" si="0"/>
        <v>6</v>
      </c>
      <c r="B8" s="34" t="s">
        <v>453</v>
      </c>
      <c r="C8" s="35" t="s">
        <v>47</v>
      </c>
      <c r="D8" s="36" t="s">
        <v>48</v>
      </c>
      <c r="E8" s="37">
        <v>22300</v>
      </c>
      <c r="F8" s="36" t="s">
        <v>51</v>
      </c>
    </row>
    <row r="9" spans="1:7" x14ac:dyDescent="0.2">
      <c r="A9" s="31">
        <f t="shared" si="0"/>
        <v>7</v>
      </c>
      <c r="B9" s="38" t="s">
        <v>454</v>
      </c>
      <c r="C9" s="35" t="s">
        <v>77</v>
      </c>
      <c r="D9" s="36" t="s">
        <v>78</v>
      </c>
      <c r="E9" s="37">
        <v>28000</v>
      </c>
      <c r="F9" s="36" t="s">
        <v>51</v>
      </c>
      <c r="G9" s="39"/>
    </row>
    <row r="10" spans="1:7" s="43" customFormat="1" x14ac:dyDescent="0.2">
      <c r="A10" s="44">
        <v>9</v>
      </c>
      <c r="B10" s="45" t="s">
        <v>812</v>
      </c>
      <c r="C10" s="40">
        <v>219</v>
      </c>
      <c r="D10" s="41" t="s">
        <v>49</v>
      </c>
      <c r="E10" s="42">
        <v>159800</v>
      </c>
      <c r="F10" s="41" t="s">
        <v>36</v>
      </c>
    </row>
    <row r="11" spans="1:7" x14ac:dyDescent="0.2">
      <c r="A11" s="31">
        <v>10</v>
      </c>
      <c r="B11" s="34" t="s">
        <v>646</v>
      </c>
      <c r="C11" s="35" t="s">
        <v>50</v>
      </c>
      <c r="D11" s="41" t="s">
        <v>455</v>
      </c>
      <c r="E11" s="37">
        <v>140000</v>
      </c>
      <c r="F11" s="36" t="s">
        <v>51</v>
      </c>
    </row>
    <row r="12" spans="1:7" x14ac:dyDescent="0.2">
      <c r="A12" s="31">
        <v>11</v>
      </c>
      <c r="B12" s="34" t="s">
        <v>527</v>
      </c>
      <c r="C12" s="35" t="s">
        <v>456</v>
      </c>
      <c r="D12" s="36" t="s">
        <v>457</v>
      </c>
      <c r="E12" s="37">
        <v>374000</v>
      </c>
      <c r="F12" s="36" t="s">
        <v>51</v>
      </c>
    </row>
    <row r="13" spans="1:7" x14ac:dyDescent="0.2">
      <c r="A13" s="31">
        <v>12</v>
      </c>
      <c r="B13" s="34" t="s">
        <v>813</v>
      </c>
      <c r="C13" s="35" t="s">
        <v>814</v>
      </c>
      <c r="D13" s="36" t="s">
        <v>815</v>
      </c>
      <c r="E13" s="37">
        <v>24433</v>
      </c>
      <c r="F13" s="36" t="s">
        <v>816</v>
      </c>
    </row>
    <row r="14" spans="1:7" x14ac:dyDescent="0.2">
      <c r="A14" s="31">
        <v>12</v>
      </c>
      <c r="B14" s="34" t="s">
        <v>813</v>
      </c>
      <c r="C14" s="35" t="s">
        <v>817</v>
      </c>
      <c r="D14" s="36" t="s">
        <v>818</v>
      </c>
      <c r="E14" s="37">
        <v>48867</v>
      </c>
      <c r="F14" s="36" t="s">
        <v>816</v>
      </c>
    </row>
    <row r="15" spans="1:7" ht="20.100000000000001" customHeight="1" x14ac:dyDescent="0.2">
      <c r="A15" s="31">
        <v>13</v>
      </c>
      <c r="B15" s="34" t="s">
        <v>52</v>
      </c>
      <c r="C15" s="35" t="s">
        <v>54</v>
      </c>
      <c r="D15" s="36" t="s">
        <v>55</v>
      </c>
      <c r="E15" s="37">
        <v>6500</v>
      </c>
      <c r="F15" s="36" t="s">
        <v>51</v>
      </c>
    </row>
    <row r="16" spans="1:7" ht="20.100000000000001" customHeight="1" x14ac:dyDescent="0.2">
      <c r="A16" s="31">
        <v>14</v>
      </c>
      <c r="B16" s="34" t="s">
        <v>52</v>
      </c>
      <c r="C16" s="35" t="s">
        <v>56</v>
      </c>
      <c r="D16" s="36" t="s">
        <v>57</v>
      </c>
      <c r="E16" s="37">
        <v>4100</v>
      </c>
      <c r="F16" s="36" t="s">
        <v>51</v>
      </c>
    </row>
    <row r="17" spans="1:6" ht="24" customHeight="1" x14ac:dyDescent="0.2">
      <c r="A17" s="31">
        <v>15</v>
      </c>
      <c r="B17" s="34" t="s">
        <v>52</v>
      </c>
      <c r="C17" s="35" t="s">
        <v>458</v>
      </c>
      <c r="D17" s="36" t="s">
        <v>459</v>
      </c>
      <c r="E17" s="37">
        <v>5500</v>
      </c>
      <c r="F17" s="36" t="s">
        <v>51</v>
      </c>
    </row>
    <row r="18" spans="1:6" x14ac:dyDescent="0.2">
      <c r="A18" s="31">
        <v>16</v>
      </c>
      <c r="B18" s="34" t="s">
        <v>52</v>
      </c>
      <c r="C18" s="35" t="s">
        <v>58</v>
      </c>
      <c r="D18" s="36" t="s">
        <v>59</v>
      </c>
      <c r="E18" s="37">
        <v>4660</v>
      </c>
      <c r="F18" s="36" t="s">
        <v>51</v>
      </c>
    </row>
    <row r="19" spans="1:6" ht="16.149999999999999" customHeight="1" x14ac:dyDescent="0.2">
      <c r="A19" s="31">
        <v>17</v>
      </c>
      <c r="B19" s="34" t="s">
        <v>53</v>
      </c>
      <c r="C19" s="35" t="s">
        <v>60</v>
      </c>
      <c r="D19" s="36" t="s">
        <v>61</v>
      </c>
      <c r="E19" s="37">
        <v>2640</v>
      </c>
      <c r="F19" s="36" t="s">
        <v>51</v>
      </c>
    </row>
    <row r="20" spans="1:6" ht="31.5" x14ac:dyDescent="0.2">
      <c r="A20" s="31">
        <v>18</v>
      </c>
      <c r="B20" s="34" t="s">
        <v>460</v>
      </c>
      <c r="C20" s="35" t="s">
        <v>461</v>
      </c>
      <c r="D20" s="36" t="s">
        <v>483</v>
      </c>
      <c r="E20" s="37">
        <v>3000</v>
      </c>
      <c r="F20" s="36" t="s">
        <v>51</v>
      </c>
    </row>
    <row r="21" spans="1:6" x14ac:dyDescent="0.2">
      <c r="A21" s="31">
        <v>19</v>
      </c>
      <c r="B21" s="34" t="s">
        <v>463</v>
      </c>
      <c r="C21" s="35" t="s">
        <v>462</v>
      </c>
      <c r="D21" s="36" t="s">
        <v>484</v>
      </c>
      <c r="E21" s="37">
        <v>5800</v>
      </c>
      <c r="F21" s="36" t="s">
        <v>51</v>
      </c>
    </row>
    <row r="22" spans="1:6" ht="18.75" customHeight="1" x14ac:dyDescent="0.2">
      <c r="A22" s="31"/>
      <c r="B22" s="46" t="s">
        <v>4</v>
      </c>
      <c r="C22" s="47"/>
      <c r="D22" s="46"/>
      <c r="E22" s="48">
        <f>SUM(E3:E21)</f>
        <v>913200</v>
      </c>
      <c r="F22" s="31"/>
    </row>
  </sheetData>
  <mergeCells count="1">
    <mergeCell ref="A1:F1"/>
  </mergeCells>
  <printOptions horizontalCentered="1"/>
  <pageMargins left="0.39370078740157483" right="0.39370078740157483" top="1.1166666666666667" bottom="0.59055118110236227" header="0.51181102362204722" footer="0.31496062992125984"/>
  <pageSetup paperSize="9" orientation="landscape" r:id="rId1"/>
  <headerFooter alignWithMargins="0">
    <oddHeader>&amp;L&amp;"Arial CE,Félkövér"
Csongrád Városi Önkormányzat&amp;C&amp;"Arial CE,Félkövér"
3.4.4. Jelzáloggal terhelt, illetve terhelhető jelentősebb ingatlanok</oddHeader>
    <oddFooter>&amp;L&amp;"Arial CE,Dőlt"&amp;8&amp;Z&amp;F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workbookViewId="0">
      <selection activeCell="B24" sqref="B24"/>
    </sheetView>
  </sheetViews>
  <sheetFormatPr defaultRowHeight="12.75" x14ac:dyDescent="0.2"/>
  <cols>
    <col min="1" max="1" width="7.28515625" style="150" customWidth="1"/>
    <col min="2" max="2" width="21" style="150" customWidth="1"/>
    <col min="3" max="3" width="7.7109375" style="150" customWidth="1"/>
    <col min="4" max="4" width="10.5703125" style="150" customWidth="1"/>
    <col min="5" max="6" width="10.5703125" style="393" customWidth="1"/>
    <col min="7" max="7" width="9.5703125" style="221" bestFit="1" customWidth="1"/>
    <col min="8" max="8" width="9.28515625" style="221" bestFit="1" customWidth="1"/>
    <col min="9" max="9" width="9.28515625" style="221" customWidth="1"/>
    <col min="10" max="14" width="10.140625" style="221" customWidth="1"/>
    <col min="15" max="15" width="11.28515625" style="221" customWidth="1"/>
    <col min="16" max="16" width="10.140625" style="221" customWidth="1"/>
    <col min="17" max="17" width="17" style="150" customWidth="1"/>
    <col min="18" max="18" width="9.140625" style="150"/>
    <col min="19" max="19" width="11.140625" style="150" bestFit="1" customWidth="1"/>
    <col min="20" max="16384" width="9.140625" style="150"/>
  </cols>
  <sheetData>
    <row r="1" spans="1:17" ht="14.25" x14ac:dyDescent="0.2">
      <c r="A1" s="817" t="s">
        <v>808</v>
      </c>
      <c r="B1" s="817"/>
      <c r="C1" s="817"/>
      <c r="D1" s="817"/>
      <c r="E1" s="817"/>
      <c r="F1" s="817"/>
      <c r="G1" s="818"/>
      <c r="H1" s="818"/>
      <c r="I1" s="818"/>
      <c r="J1" s="818"/>
      <c r="K1" s="818"/>
      <c r="L1" s="818"/>
      <c r="M1" s="818"/>
      <c r="N1" s="818"/>
      <c r="O1" s="818"/>
      <c r="P1" s="818"/>
      <c r="Q1" s="818"/>
    </row>
    <row r="2" spans="1:17" ht="36.75" customHeight="1" x14ac:dyDescent="0.2">
      <c r="A2" s="174"/>
      <c r="B2" s="174"/>
      <c r="C2" s="174"/>
      <c r="D2" s="174"/>
      <c r="E2" s="386"/>
      <c r="F2" s="386"/>
      <c r="G2" s="174"/>
      <c r="H2" s="174"/>
      <c r="I2" s="174"/>
      <c r="J2" s="174"/>
      <c r="K2" s="174"/>
      <c r="L2" s="174"/>
      <c r="M2" s="174"/>
      <c r="N2" s="814" t="s">
        <v>682</v>
      </c>
      <c r="O2" s="816"/>
      <c r="P2" s="508"/>
      <c r="Q2" s="173"/>
    </row>
    <row r="3" spans="1:17" ht="12.75" customHeight="1" x14ac:dyDescent="0.2">
      <c r="A3" s="819" t="s">
        <v>681</v>
      </c>
      <c r="B3" s="820" t="s">
        <v>0</v>
      </c>
      <c r="C3" s="819" t="s">
        <v>689</v>
      </c>
      <c r="D3" s="820" t="s">
        <v>679</v>
      </c>
      <c r="E3" s="504"/>
      <c r="F3" s="821"/>
      <c r="G3" s="821"/>
      <c r="H3" s="822"/>
      <c r="I3" s="487"/>
      <c r="J3" s="487"/>
      <c r="K3" s="487"/>
      <c r="L3" s="487"/>
      <c r="M3" s="487"/>
      <c r="N3" s="487"/>
      <c r="O3" s="823" t="s">
        <v>4</v>
      </c>
      <c r="P3" s="587"/>
    </row>
    <row r="4" spans="1:17" ht="31.5" customHeight="1" x14ac:dyDescent="0.2">
      <c r="A4" s="819"/>
      <c r="B4" s="820"/>
      <c r="C4" s="819"/>
      <c r="D4" s="820"/>
      <c r="E4" s="486">
        <v>46022</v>
      </c>
      <c r="F4" s="485">
        <v>2026</v>
      </c>
      <c r="G4" s="485">
        <v>2027</v>
      </c>
      <c r="H4" s="172">
        <v>2028</v>
      </c>
      <c r="I4" s="172">
        <v>2029</v>
      </c>
      <c r="J4" s="172">
        <v>2030</v>
      </c>
      <c r="K4" s="172">
        <v>2031</v>
      </c>
      <c r="L4" s="172">
        <v>2032</v>
      </c>
      <c r="M4" s="172">
        <v>2033</v>
      </c>
      <c r="N4" s="172" t="s">
        <v>769</v>
      </c>
      <c r="O4" s="824"/>
      <c r="P4" s="150"/>
    </row>
    <row r="5" spans="1:17" ht="20.25" customHeight="1" x14ac:dyDescent="0.2">
      <c r="A5" s="171">
        <v>4311105</v>
      </c>
      <c r="B5" s="170" t="s">
        <v>688</v>
      </c>
      <c r="C5" s="485" t="s">
        <v>687</v>
      </c>
      <c r="D5" s="169">
        <v>199993891</v>
      </c>
      <c r="E5" s="169">
        <v>55537891</v>
      </c>
      <c r="F5" s="169">
        <v>22224000</v>
      </c>
      <c r="G5" s="169">
        <v>22224000</v>
      </c>
      <c r="H5" s="169">
        <v>11089891</v>
      </c>
      <c r="I5" s="169"/>
      <c r="J5" s="169"/>
      <c r="K5" s="169"/>
      <c r="L5" s="169"/>
      <c r="M5" s="169"/>
      <c r="N5" s="169"/>
      <c r="O5" s="169">
        <f>SUM(F5:H5)</f>
        <v>55537891</v>
      </c>
      <c r="P5" s="150"/>
      <c r="Q5" s="387"/>
    </row>
    <row r="6" spans="1:17" x14ac:dyDescent="0.2">
      <c r="A6" s="168"/>
      <c r="B6" s="168" t="s">
        <v>686</v>
      </c>
      <c r="C6" s="167"/>
      <c r="D6" s="166"/>
      <c r="E6" s="166"/>
      <c r="F6" s="505">
        <v>1329820</v>
      </c>
      <c r="G6" s="505">
        <v>702931</v>
      </c>
      <c r="H6" s="505">
        <v>45999</v>
      </c>
      <c r="I6" s="505"/>
      <c r="J6" s="505"/>
      <c r="K6" s="505"/>
      <c r="L6" s="505"/>
      <c r="M6" s="505"/>
      <c r="N6" s="505"/>
      <c r="O6" s="166">
        <f>SUM(F6:I6)</f>
        <v>2078750</v>
      </c>
      <c r="P6" s="150"/>
      <c r="Q6" s="387"/>
    </row>
    <row r="7" spans="1:17" ht="22.5" x14ac:dyDescent="0.2">
      <c r="A7" s="168"/>
      <c r="B7" s="168" t="s">
        <v>770</v>
      </c>
      <c r="C7" s="167">
        <v>2020</v>
      </c>
      <c r="D7" s="166">
        <v>37729569</v>
      </c>
      <c r="E7" s="166">
        <v>3439569</v>
      </c>
      <c r="F7" s="505">
        <v>3439569</v>
      </c>
      <c r="G7" s="505"/>
      <c r="H7" s="505"/>
      <c r="I7" s="505"/>
      <c r="J7" s="505"/>
      <c r="K7" s="505"/>
      <c r="L7" s="505"/>
      <c r="M7" s="505"/>
      <c r="N7" s="505"/>
      <c r="O7" s="169">
        <f>SUM(F7:H7)</f>
        <v>3439569</v>
      </c>
      <c r="P7" s="150"/>
    </row>
    <row r="8" spans="1:17" x14ac:dyDescent="0.2">
      <c r="A8" s="168"/>
      <c r="B8" s="168" t="s">
        <v>686</v>
      </c>
      <c r="C8" s="167"/>
      <c r="D8" s="166"/>
      <c r="E8" s="166"/>
      <c r="F8" s="505">
        <v>79961</v>
      </c>
      <c r="G8" s="505"/>
      <c r="H8" s="505"/>
      <c r="I8" s="505"/>
      <c r="J8" s="505"/>
      <c r="K8" s="505"/>
      <c r="L8" s="505"/>
      <c r="M8" s="505"/>
      <c r="N8" s="505"/>
      <c r="O8" s="169">
        <f>SUM(F8:H8)</f>
        <v>79961</v>
      </c>
      <c r="P8" s="150"/>
    </row>
    <row r="9" spans="1:17" ht="33.75" x14ac:dyDescent="0.2">
      <c r="A9" s="168"/>
      <c r="B9" s="168" t="s">
        <v>771</v>
      </c>
      <c r="C9" s="167" t="s">
        <v>700</v>
      </c>
      <c r="D9" s="166">
        <v>206000000</v>
      </c>
      <c r="E9" s="166">
        <v>154499250</v>
      </c>
      <c r="F9" s="169">
        <v>25750000</v>
      </c>
      <c r="G9" s="169">
        <v>25750000</v>
      </c>
      <c r="H9" s="169">
        <v>25750000</v>
      </c>
      <c r="I9" s="169">
        <v>25750000</v>
      </c>
      <c r="J9" s="169">
        <v>25750000</v>
      </c>
      <c r="K9" s="169">
        <v>25749250</v>
      </c>
      <c r="L9" s="169"/>
      <c r="M9" s="169"/>
      <c r="N9" s="169"/>
      <c r="O9" s="169">
        <f t="shared" ref="O9:O14" si="0">SUM(F9:N9)</f>
        <v>154499250</v>
      </c>
      <c r="P9" s="150"/>
    </row>
    <row r="10" spans="1:17" x14ac:dyDescent="0.2">
      <c r="A10" s="168"/>
      <c r="B10" s="168" t="s">
        <v>686</v>
      </c>
      <c r="C10" s="167"/>
      <c r="D10" s="166"/>
      <c r="E10" s="166"/>
      <c r="F10" s="166">
        <v>10858651.54109589</v>
      </c>
      <c r="G10" s="166">
        <v>8927401.5410958901</v>
      </c>
      <c r="H10" s="166">
        <v>6996152</v>
      </c>
      <c r="I10" s="166">
        <v>5064902</v>
      </c>
      <c r="J10" s="166">
        <v>3133652</v>
      </c>
      <c r="K10" s="166">
        <v>1080706</v>
      </c>
      <c r="L10" s="166"/>
      <c r="M10" s="166"/>
      <c r="N10" s="166"/>
      <c r="O10" s="166">
        <f t="shared" si="0"/>
        <v>36061465.08219178</v>
      </c>
      <c r="P10" s="150"/>
    </row>
    <row r="11" spans="1:17" ht="33.75" x14ac:dyDescent="0.2">
      <c r="A11" s="168"/>
      <c r="B11" s="168" t="s">
        <v>772</v>
      </c>
      <c r="C11" s="167">
        <v>2024</v>
      </c>
      <c r="D11" s="166">
        <v>395564000</v>
      </c>
      <c r="E11" s="166">
        <v>372295530</v>
      </c>
      <c r="F11" s="169">
        <v>46536940</v>
      </c>
      <c r="G11" s="169">
        <v>46536940</v>
      </c>
      <c r="H11" s="169">
        <v>46536940</v>
      </c>
      <c r="I11" s="169">
        <v>46536940</v>
      </c>
      <c r="J11" s="169">
        <v>46536940</v>
      </c>
      <c r="K11" s="169">
        <v>46536940</v>
      </c>
      <c r="L11" s="169">
        <v>46536940</v>
      </c>
      <c r="M11" s="169">
        <v>46536950</v>
      </c>
      <c r="N11" s="169"/>
      <c r="O11" s="169">
        <f t="shared" si="0"/>
        <v>372295530</v>
      </c>
      <c r="P11" s="150"/>
    </row>
    <row r="12" spans="1:17" x14ac:dyDescent="0.2">
      <c r="A12" s="168"/>
      <c r="B12" s="168" t="s">
        <v>686</v>
      </c>
      <c r="C12" s="167"/>
      <c r="D12" s="166"/>
      <c r="E12" s="166"/>
      <c r="F12" s="166">
        <v>23838031.818213701</v>
      </c>
      <c r="G12" s="166">
        <v>20710749.450213697</v>
      </c>
      <c r="H12" s="166">
        <v>17583467.082213696</v>
      </c>
      <c r="I12" s="166">
        <v>14456185</v>
      </c>
      <c r="J12" s="166">
        <v>11328902</v>
      </c>
      <c r="K12" s="166">
        <v>8201620</v>
      </c>
      <c r="L12" s="166">
        <v>5074338</v>
      </c>
      <c r="M12" s="166">
        <v>1947055</v>
      </c>
      <c r="N12" s="166"/>
      <c r="O12" s="169">
        <f t="shared" si="0"/>
        <v>103140348.3506411</v>
      </c>
      <c r="P12" s="150"/>
    </row>
    <row r="13" spans="1:17" ht="45" x14ac:dyDescent="0.2">
      <c r="A13" s="168"/>
      <c r="B13" s="168" t="s">
        <v>809</v>
      </c>
      <c r="C13" s="167"/>
      <c r="D13" s="166">
        <v>50000000</v>
      </c>
      <c r="E13" s="166">
        <v>40316996</v>
      </c>
      <c r="F13" s="166">
        <v>4545454</v>
      </c>
      <c r="G13" s="166">
        <v>9090908</v>
      </c>
      <c r="H13" s="166">
        <v>9090908</v>
      </c>
      <c r="I13" s="166">
        <v>9090908</v>
      </c>
      <c r="J13" s="166">
        <v>9090908</v>
      </c>
      <c r="K13" s="166">
        <v>9090914</v>
      </c>
      <c r="L13" s="166"/>
      <c r="M13" s="166"/>
      <c r="N13" s="166"/>
      <c r="O13" s="169">
        <f t="shared" si="0"/>
        <v>50000000</v>
      </c>
      <c r="P13" s="150"/>
    </row>
    <row r="14" spans="1:17" x14ac:dyDescent="0.2">
      <c r="A14" s="168"/>
      <c r="B14" s="168"/>
      <c r="C14" s="167"/>
      <c r="D14" s="166"/>
      <c r="E14" s="166"/>
      <c r="F14" s="166">
        <v>3311619</v>
      </c>
      <c r="G14" s="166">
        <v>2815585</v>
      </c>
      <c r="H14" s="166">
        <v>2206495</v>
      </c>
      <c r="I14" s="166">
        <v>1597404</v>
      </c>
      <c r="J14" s="166">
        <v>988313</v>
      </c>
      <c r="K14" s="166">
        <v>532746</v>
      </c>
      <c r="L14" s="166"/>
      <c r="M14" s="166"/>
      <c r="N14" s="166"/>
      <c r="O14" s="169">
        <f t="shared" si="0"/>
        <v>11452162</v>
      </c>
      <c r="P14" s="150"/>
    </row>
    <row r="15" spans="1:17" ht="14.25" customHeight="1" x14ac:dyDescent="0.2">
      <c r="A15" s="165"/>
      <c r="B15" s="153" t="s">
        <v>31</v>
      </c>
      <c r="C15" s="164"/>
      <c r="D15" s="163">
        <f>D5+D7+D9+D11</f>
        <v>839287460</v>
      </c>
      <c r="E15" s="222"/>
      <c r="F15" s="222">
        <f t="shared" ref="F15:M15" si="1">SUM(F5:F14)</f>
        <v>141914046.35930958</v>
      </c>
      <c r="G15" s="222">
        <f t="shared" si="1"/>
        <v>136758514.99130958</v>
      </c>
      <c r="H15" s="222">
        <f t="shared" si="1"/>
        <v>119299852.0822137</v>
      </c>
      <c r="I15" s="222">
        <f t="shared" si="1"/>
        <v>102496339</v>
      </c>
      <c r="J15" s="222">
        <f t="shared" si="1"/>
        <v>96828715</v>
      </c>
      <c r="K15" s="222">
        <f t="shared" si="1"/>
        <v>91192176</v>
      </c>
      <c r="L15" s="222">
        <f t="shared" si="1"/>
        <v>51611278</v>
      </c>
      <c r="M15" s="222">
        <f t="shared" si="1"/>
        <v>48484005</v>
      </c>
      <c r="N15" s="163">
        <f>N5+N6+N7+N8+N9+N10+N11+N12</f>
        <v>0</v>
      </c>
      <c r="O15" s="222">
        <f>SUM(O5:O12)</f>
        <v>727132764.43283284</v>
      </c>
      <c r="P15" s="150"/>
    </row>
    <row r="16" spans="1:17" ht="15" customHeight="1" x14ac:dyDescent="0.2">
      <c r="A16" s="165"/>
      <c r="B16" s="153" t="s">
        <v>685</v>
      </c>
      <c r="C16" s="164"/>
      <c r="D16" s="163"/>
      <c r="E16" s="223">
        <f t="shared" ref="E16:M16" si="2">E13+E11+E9+E7+E5</f>
        <v>626089236</v>
      </c>
      <c r="F16" s="223">
        <f t="shared" si="2"/>
        <v>102495963</v>
      </c>
      <c r="G16" s="223">
        <f t="shared" si="2"/>
        <v>103601848</v>
      </c>
      <c r="H16" s="223">
        <f t="shared" si="2"/>
        <v>92467739</v>
      </c>
      <c r="I16" s="223">
        <f t="shared" si="2"/>
        <v>81377848</v>
      </c>
      <c r="J16" s="223">
        <f t="shared" si="2"/>
        <v>81377848</v>
      </c>
      <c r="K16" s="223">
        <f t="shared" si="2"/>
        <v>81377104</v>
      </c>
      <c r="L16" s="223">
        <f t="shared" si="2"/>
        <v>46536940</v>
      </c>
      <c r="M16" s="223">
        <f t="shared" si="2"/>
        <v>46536950</v>
      </c>
      <c r="N16" s="223">
        <f>N5+N7+N9+N11</f>
        <v>0</v>
      </c>
      <c r="O16" s="162">
        <f>O5+O7+O9+O11+O13</f>
        <v>635772240</v>
      </c>
      <c r="P16" s="150"/>
    </row>
    <row r="17" spans="1:17" ht="14.25" customHeight="1" x14ac:dyDescent="0.2">
      <c r="A17" s="165"/>
      <c r="B17" s="153" t="s">
        <v>684</v>
      </c>
      <c r="C17" s="164"/>
      <c r="D17" s="163"/>
      <c r="E17" s="163"/>
      <c r="F17" s="223">
        <f t="shared" ref="F17:M17" si="3">F6+F8+F10+F12+F14</f>
        <v>39418083.359309591</v>
      </c>
      <c r="G17" s="223">
        <f t="shared" si="3"/>
        <v>33156666.991309587</v>
      </c>
      <c r="H17" s="223">
        <f t="shared" si="3"/>
        <v>26832113.082213696</v>
      </c>
      <c r="I17" s="223">
        <f t="shared" si="3"/>
        <v>21118491</v>
      </c>
      <c r="J17" s="223">
        <f t="shared" si="3"/>
        <v>15450867</v>
      </c>
      <c r="K17" s="223">
        <f t="shared" si="3"/>
        <v>9815072</v>
      </c>
      <c r="L17" s="223">
        <f t="shared" si="3"/>
        <v>5074338</v>
      </c>
      <c r="M17" s="223">
        <f t="shared" si="3"/>
        <v>1947055</v>
      </c>
      <c r="N17" s="223">
        <f>N6+N8+N10+N12</f>
        <v>0</v>
      </c>
      <c r="O17" s="162">
        <f>O6+O8+O10+O12+O14</f>
        <v>152812686.4328329</v>
      </c>
      <c r="P17" s="150"/>
    </row>
    <row r="18" spans="1:17" ht="55.5" customHeight="1" x14ac:dyDescent="0.2">
      <c r="A18" s="161"/>
      <c r="B18" s="160" t="s">
        <v>773</v>
      </c>
      <c r="C18" s="159">
        <v>2026</v>
      </c>
      <c r="D18" s="158"/>
      <c r="E18" s="158"/>
      <c r="F18" s="389"/>
      <c r="G18" s="389"/>
      <c r="H18" s="224"/>
      <c r="I18" s="224"/>
      <c r="J18" s="224"/>
      <c r="K18" s="224"/>
      <c r="L18" s="224"/>
      <c r="M18" s="224"/>
      <c r="N18" s="224"/>
      <c r="O18" s="157"/>
      <c r="P18" s="150"/>
    </row>
    <row r="19" spans="1:17" ht="30.75" customHeight="1" x14ac:dyDescent="0.2">
      <c r="A19" s="161"/>
      <c r="B19" s="160"/>
      <c r="C19" s="159"/>
      <c r="D19" s="158"/>
      <c r="E19" s="388"/>
      <c r="F19" s="388"/>
      <c r="G19" s="224"/>
      <c r="H19" s="224"/>
      <c r="I19" s="224"/>
      <c r="J19" s="224"/>
      <c r="K19" s="224"/>
      <c r="L19" s="224"/>
      <c r="M19" s="224"/>
      <c r="N19" s="814" t="s">
        <v>682</v>
      </c>
      <c r="O19" s="815"/>
      <c r="P19" s="508"/>
      <c r="Q19" s="157"/>
    </row>
    <row r="20" spans="1:17" ht="15" customHeight="1" x14ac:dyDescent="0.2">
      <c r="A20" s="827" t="s">
        <v>683</v>
      </c>
      <c r="B20" s="828"/>
      <c r="C20" s="828"/>
      <c r="D20" s="828"/>
      <c r="E20" s="828"/>
      <c r="F20" s="828"/>
      <c r="G20" s="828"/>
      <c r="H20" s="828"/>
      <c r="I20" s="828"/>
      <c r="J20" s="829"/>
      <c r="K20" s="488"/>
      <c r="L20" s="488"/>
      <c r="M20" s="488"/>
      <c r="N20" s="488"/>
      <c r="O20" s="588"/>
      <c r="P20" s="509"/>
    </row>
    <row r="21" spans="1:17" ht="12.75" customHeight="1" x14ac:dyDescent="0.2">
      <c r="A21" s="830" t="s">
        <v>681</v>
      </c>
      <c r="B21" s="825" t="s">
        <v>0</v>
      </c>
      <c r="C21" s="830" t="s">
        <v>680</v>
      </c>
      <c r="D21" s="825" t="s">
        <v>679</v>
      </c>
      <c r="E21" s="506"/>
      <c r="F21" s="832"/>
      <c r="G21" s="832"/>
      <c r="H21" s="833"/>
      <c r="I21" s="487"/>
      <c r="J21" s="487"/>
      <c r="K21" s="487"/>
      <c r="L21" s="487"/>
      <c r="M21" s="487"/>
      <c r="N21" s="487"/>
      <c r="O21" s="825" t="s">
        <v>4</v>
      </c>
      <c r="P21" s="150"/>
    </row>
    <row r="22" spans="1:17" ht="30" customHeight="1" x14ac:dyDescent="0.2">
      <c r="A22" s="831"/>
      <c r="B22" s="826"/>
      <c r="C22" s="831"/>
      <c r="D22" s="826"/>
      <c r="E22" s="510">
        <v>46022</v>
      </c>
      <c r="F22" s="485">
        <v>2026</v>
      </c>
      <c r="G22" s="485">
        <v>2027</v>
      </c>
      <c r="H22" s="172">
        <v>2028</v>
      </c>
      <c r="I22" s="390"/>
      <c r="J22" s="390"/>
      <c r="K22" s="390"/>
      <c r="L22" s="390"/>
      <c r="M22" s="390"/>
      <c r="N22" s="390"/>
      <c r="O22" s="826"/>
      <c r="P22" s="150"/>
    </row>
    <row r="23" spans="1:17" ht="24.75" customHeight="1" x14ac:dyDescent="0.2">
      <c r="A23" s="154"/>
      <c r="B23" s="153" t="s">
        <v>868</v>
      </c>
      <c r="C23" s="156">
        <v>2012</v>
      </c>
      <c r="D23" s="152">
        <v>265463000</v>
      </c>
      <c r="E23" s="151">
        <v>55463000</v>
      </c>
      <c r="F23" s="169">
        <v>20000000</v>
      </c>
      <c r="G23" s="169">
        <v>20000000</v>
      </c>
      <c r="H23" s="169">
        <v>15463000</v>
      </c>
      <c r="I23" s="169"/>
      <c r="J23" s="169"/>
      <c r="K23" s="169"/>
      <c r="L23" s="169"/>
      <c r="M23" s="169"/>
      <c r="N23" s="169"/>
      <c r="O23" s="155">
        <f>SUM(F23:H23)</f>
        <v>55463000</v>
      </c>
      <c r="P23" s="150"/>
    </row>
    <row r="24" spans="1:17" ht="38.25" customHeight="1" x14ac:dyDescent="0.2">
      <c r="A24" s="154"/>
      <c r="B24" s="153" t="s">
        <v>810</v>
      </c>
      <c r="C24" s="391">
        <v>2026</v>
      </c>
      <c r="D24" s="152">
        <v>40000000</v>
      </c>
      <c r="E24" s="151">
        <v>0</v>
      </c>
      <c r="F24" s="166"/>
      <c r="G24" s="166"/>
      <c r="H24" s="166"/>
      <c r="I24" s="166"/>
      <c r="J24" s="166"/>
      <c r="K24" s="166"/>
      <c r="L24" s="166"/>
      <c r="M24" s="166"/>
      <c r="N24" s="166"/>
      <c r="O24" s="392"/>
      <c r="P24" s="150"/>
    </row>
    <row r="25" spans="1:17" ht="21" x14ac:dyDescent="0.2">
      <c r="A25" s="511"/>
      <c r="B25" s="153" t="s">
        <v>811</v>
      </c>
      <c r="C25" s="391">
        <v>2026</v>
      </c>
      <c r="D25" s="152">
        <v>40000000</v>
      </c>
      <c r="E25" s="151">
        <v>0</v>
      </c>
      <c r="F25" s="507"/>
      <c r="G25" s="507"/>
      <c r="H25" s="507"/>
      <c r="I25" s="507"/>
      <c r="J25" s="507"/>
      <c r="K25" s="507"/>
      <c r="L25" s="507"/>
      <c r="M25" s="507"/>
      <c r="N25" s="507"/>
      <c r="O25" s="507"/>
      <c r="P25" s="150"/>
    </row>
  </sheetData>
  <mergeCells count="16">
    <mergeCell ref="O21:O22"/>
    <mergeCell ref="A20:J20"/>
    <mergeCell ref="A21:A22"/>
    <mergeCell ref="B21:B22"/>
    <mergeCell ref="C21:C22"/>
    <mergeCell ref="D21:D22"/>
    <mergeCell ref="F21:H21"/>
    <mergeCell ref="N19:O19"/>
    <mergeCell ref="N2:O2"/>
    <mergeCell ref="A1:Q1"/>
    <mergeCell ref="A3:A4"/>
    <mergeCell ref="B3:B4"/>
    <mergeCell ref="C3:C4"/>
    <mergeCell ref="D3:D4"/>
    <mergeCell ref="F3:H3"/>
    <mergeCell ref="O3:O4"/>
  </mergeCells>
  <pageMargins left="0.51181102362204722" right="0.31496062992125984" top="0.74803149606299213" bottom="0.74803149606299213" header="0.31496062992125984" footer="0.31496062992125984"/>
  <pageSetup paperSize="9" scale="76" orientation="landscape" copies="2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Layout" topLeftCell="A10" zoomScale="77" zoomScaleSheetLayoutView="100" zoomScalePageLayoutView="77" workbookViewId="0">
      <selection activeCell="H4" sqref="H4"/>
    </sheetView>
  </sheetViews>
  <sheetFormatPr defaultColWidth="11.42578125" defaultRowHeight="12.75" x14ac:dyDescent="0.2"/>
  <cols>
    <col min="1" max="1" width="20.5703125" customWidth="1"/>
    <col min="2" max="2" width="10.28515625" customWidth="1"/>
    <col min="3" max="3" width="8.28515625" customWidth="1"/>
    <col min="4" max="4" width="9.28515625" customWidth="1"/>
    <col min="5" max="5" width="9.140625" customWidth="1"/>
    <col min="6" max="6" width="9.42578125" customWidth="1"/>
    <col min="7" max="7" width="9.7109375" customWidth="1"/>
    <col min="8" max="8" width="9.5703125" customWidth="1"/>
    <col min="9" max="9" width="9" customWidth="1"/>
    <col min="10" max="10" width="11.7109375" customWidth="1"/>
    <col min="11" max="11" width="11.5703125" customWidth="1"/>
    <col min="12" max="12" width="10.140625" customWidth="1"/>
    <col min="13" max="13" width="12.85546875" customWidth="1"/>
    <col min="14" max="14" width="12.42578125" customWidth="1"/>
  </cols>
  <sheetData>
    <row r="1" spans="1:14" s="619" customFormat="1" ht="33" customHeight="1" x14ac:dyDescent="0.2">
      <c r="A1" s="834" t="s">
        <v>0</v>
      </c>
      <c r="B1" s="614" t="s">
        <v>871</v>
      </c>
      <c r="C1" s="615" t="s">
        <v>872</v>
      </c>
      <c r="D1" s="616" t="s">
        <v>873</v>
      </c>
      <c r="E1" s="616" t="s">
        <v>874</v>
      </c>
      <c r="F1" s="616" t="s">
        <v>875</v>
      </c>
      <c r="G1" s="615" t="s">
        <v>876</v>
      </c>
      <c r="H1" s="617" t="s">
        <v>877</v>
      </c>
      <c r="I1" s="618" t="s">
        <v>878</v>
      </c>
      <c r="J1" s="836" t="s">
        <v>879</v>
      </c>
      <c r="K1" s="837"/>
      <c r="L1" s="837"/>
      <c r="M1" s="837"/>
      <c r="N1" s="838"/>
    </row>
    <row r="2" spans="1:14" s="619" customFormat="1" ht="48.75" customHeight="1" thickBot="1" x14ac:dyDescent="0.25">
      <c r="A2" s="835"/>
      <c r="B2" s="620" t="s">
        <v>880</v>
      </c>
      <c r="C2" s="620" t="s">
        <v>880</v>
      </c>
      <c r="D2" s="620" t="s">
        <v>880</v>
      </c>
      <c r="E2" s="620" t="s">
        <v>880</v>
      </c>
      <c r="F2" s="620" t="s">
        <v>880</v>
      </c>
      <c r="G2" s="621" t="s">
        <v>880</v>
      </c>
      <c r="H2" s="622" t="s">
        <v>880</v>
      </c>
      <c r="I2" s="624" t="s">
        <v>881</v>
      </c>
      <c r="J2" s="623" t="s">
        <v>882</v>
      </c>
      <c r="K2" s="621" t="s">
        <v>883</v>
      </c>
      <c r="L2" s="621" t="s">
        <v>884</v>
      </c>
      <c r="M2" s="621" t="s">
        <v>885</v>
      </c>
      <c r="N2" s="624" t="s">
        <v>79</v>
      </c>
    </row>
    <row r="3" spans="1:14" s="625" customFormat="1" ht="21.75" customHeight="1" x14ac:dyDescent="0.2">
      <c r="A3" s="839" t="s">
        <v>886</v>
      </c>
      <c r="B3" s="840"/>
      <c r="C3" s="841"/>
      <c r="D3" s="841"/>
      <c r="E3" s="841"/>
      <c r="F3" s="841"/>
      <c r="G3" s="841"/>
      <c r="H3" s="841"/>
      <c r="I3" s="841"/>
      <c r="J3" s="841"/>
      <c r="K3" s="841"/>
      <c r="L3" s="841"/>
      <c r="M3" s="841"/>
      <c r="N3" s="842"/>
    </row>
    <row r="4" spans="1:14" s="634" customFormat="1" ht="36.6" customHeight="1" x14ac:dyDescent="0.2">
      <c r="A4" s="626" t="s">
        <v>11</v>
      </c>
      <c r="B4" s="627">
        <v>9248</v>
      </c>
      <c r="C4" s="628">
        <v>14191</v>
      </c>
      <c r="D4" s="628">
        <v>16538</v>
      </c>
      <c r="E4" s="628">
        <v>15854</v>
      </c>
      <c r="F4" s="628">
        <v>11103</v>
      </c>
      <c r="G4" s="629">
        <v>8726</v>
      </c>
      <c r="H4" s="630">
        <v>7547</v>
      </c>
      <c r="I4" s="631">
        <v>4768</v>
      </c>
      <c r="J4" s="632">
        <v>8237272</v>
      </c>
      <c r="K4" s="633">
        <v>1484448</v>
      </c>
      <c r="L4" s="633">
        <v>2519178</v>
      </c>
      <c r="M4" s="633">
        <v>5572274</v>
      </c>
      <c r="N4" s="631">
        <f>SUM(J4:M4)</f>
        <v>17813172</v>
      </c>
    </row>
    <row r="5" spans="1:14" s="634" customFormat="1" ht="18.600000000000001" customHeight="1" x14ac:dyDescent="0.2">
      <c r="A5" s="626" t="s">
        <v>485</v>
      </c>
      <c r="B5" s="627">
        <v>4250</v>
      </c>
      <c r="C5" s="628">
        <v>5823</v>
      </c>
      <c r="D5" s="628">
        <v>10261</v>
      </c>
      <c r="E5" s="628">
        <v>870</v>
      </c>
      <c r="F5" s="628">
        <v>105</v>
      </c>
      <c r="G5" s="629">
        <v>2716</v>
      </c>
      <c r="H5" s="630"/>
      <c r="I5" s="631">
        <v>27</v>
      </c>
      <c r="J5" s="632">
        <v>97136</v>
      </c>
      <c r="K5" s="633"/>
      <c r="L5" s="633"/>
      <c r="M5" s="633"/>
      <c r="N5" s="631">
        <f t="shared" ref="N5:N17" si="0">SUM(J5:M5)</f>
        <v>97136</v>
      </c>
    </row>
    <row r="6" spans="1:14" s="634" customFormat="1" ht="20.25" customHeight="1" x14ac:dyDescent="0.2">
      <c r="A6" s="626" t="s">
        <v>887</v>
      </c>
      <c r="B6" s="627"/>
      <c r="C6" s="628">
        <v>19</v>
      </c>
      <c r="D6" s="628"/>
      <c r="E6" s="628"/>
      <c r="F6" s="628">
        <v>28</v>
      </c>
      <c r="G6" s="629">
        <v>172</v>
      </c>
      <c r="H6" s="630"/>
      <c r="I6" s="631"/>
      <c r="J6" s="632">
        <v>40000</v>
      </c>
      <c r="K6" s="633"/>
      <c r="L6" s="633"/>
      <c r="M6" s="633"/>
      <c r="N6" s="631">
        <f t="shared" si="0"/>
        <v>40000</v>
      </c>
    </row>
    <row r="7" spans="1:14" s="634" customFormat="1" ht="23.45" customHeight="1" x14ac:dyDescent="0.2">
      <c r="A7" s="626" t="s">
        <v>888</v>
      </c>
      <c r="B7" s="627">
        <v>110</v>
      </c>
      <c r="C7" s="628">
        <v>23</v>
      </c>
      <c r="D7" s="628">
        <v>92</v>
      </c>
      <c r="E7" s="628">
        <v>121</v>
      </c>
      <c r="F7" s="628">
        <v>160</v>
      </c>
      <c r="G7" s="629">
        <v>480</v>
      </c>
      <c r="H7" s="630"/>
      <c r="I7" s="631">
        <v>358</v>
      </c>
      <c r="J7" s="632">
        <v>1766013</v>
      </c>
      <c r="K7" s="633"/>
      <c r="L7" s="633"/>
      <c r="M7" s="633"/>
      <c r="N7" s="631">
        <f t="shared" si="0"/>
        <v>1766013</v>
      </c>
    </row>
    <row r="8" spans="1:14" s="634" customFormat="1" ht="34.5" customHeight="1" x14ac:dyDescent="0.2">
      <c r="A8" s="626" t="s">
        <v>730</v>
      </c>
      <c r="B8" s="627">
        <v>66</v>
      </c>
      <c r="C8" s="628">
        <v>7</v>
      </c>
      <c r="D8" s="628">
        <v>49</v>
      </c>
      <c r="E8" s="628">
        <v>0</v>
      </c>
      <c r="F8" s="628">
        <v>134</v>
      </c>
      <c r="G8" s="629">
        <v>0</v>
      </c>
      <c r="H8" s="630"/>
      <c r="I8" s="631"/>
      <c r="J8" s="632">
        <v>252135</v>
      </c>
      <c r="K8" s="633"/>
      <c r="L8" s="633"/>
      <c r="M8" s="633"/>
      <c r="N8" s="631">
        <f t="shared" si="0"/>
        <v>252135</v>
      </c>
    </row>
    <row r="9" spans="1:14" s="634" customFormat="1" ht="21" customHeight="1" x14ac:dyDescent="0.2">
      <c r="A9" s="626" t="s">
        <v>731</v>
      </c>
      <c r="B9" s="627"/>
      <c r="C9" s="628"/>
      <c r="D9" s="628"/>
      <c r="E9" s="628"/>
      <c r="F9" s="628"/>
      <c r="G9" s="629"/>
      <c r="H9" s="630"/>
      <c r="I9" s="631"/>
      <c r="J9" s="632"/>
      <c r="K9" s="633"/>
      <c r="L9" s="633"/>
      <c r="M9" s="633"/>
      <c r="N9" s="631">
        <f t="shared" si="0"/>
        <v>0</v>
      </c>
    </row>
    <row r="10" spans="1:14" s="634" customFormat="1" ht="16.5" customHeight="1" x14ac:dyDescent="0.2">
      <c r="A10" s="626" t="s">
        <v>1</v>
      </c>
      <c r="B10" s="627"/>
      <c r="C10" s="628">
        <v>64</v>
      </c>
      <c r="D10" s="628"/>
      <c r="E10" s="628">
        <v>0</v>
      </c>
      <c r="F10" s="628">
        <v>0</v>
      </c>
      <c r="G10" s="629">
        <v>0</v>
      </c>
      <c r="H10" s="630"/>
      <c r="I10" s="631"/>
      <c r="J10" s="632">
        <v>44324</v>
      </c>
      <c r="K10" s="633"/>
      <c r="L10" s="633"/>
      <c r="M10" s="633"/>
      <c r="N10" s="631">
        <f t="shared" si="0"/>
        <v>44324</v>
      </c>
    </row>
    <row r="11" spans="1:14" s="634" customFormat="1" ht="40.5" customHeight="1" x14ac:dyDescent="0.2">
      <c r="A11" s="626" t="s">
        <v>889</v>
      </c>
      <c r="B11" s="627">
        <v>5344</v>
      </c>
      <c r="C11" s="628">
        <v>918</v>
      </c>
      <c r="D11" s="628">
        <v>2397</v>
      </c>
      <c r="E11" s="628">
        <v>1224</v>
      </c>
      <c r="F11" s="628">
        <v>147</v>
      </c>
      <c r="G11" s="629">
        <v>10583</v>
      </c>
      <c r="H11" s="630"/>
      <c r="I11" s="631">
        <v>35</v>
      </c>
      <c r="J11" s="632">
        <v>8188672</v>
      </c>
      <c r="K11" s="633"/>
      <c r="L11" s="633"/>
      <c r="M11" s="633"/>
      <c r="N11" s="631">
        <f t="shared" si="0"/>
        <v>8188672</v>
      </c>
    </row>
    <row r="12" spans="1:14" s="634" customFormat="1" ht="41.25" customHeight="1" x14ac:dyDescent="0.2">
      <c r="A12" s="626" t="s">
        <v>890</v>
      </c>
      <c r="B12" s="627"/>
      <c r="C12" s="628">
        <v>0</v>
      </c>
      <c r="D12" s="628"/>
      <c r="E12" s="628"/>
      <c r="F12" s="628"/>
      <c r="G12" s="629">
        <v>0</v>
      </c>
      <c r="H12" s="630">
        <v>236</v>
      </c>
      <c r="I12" s="631">
        <v>321</v>
      </c>
      <c r="J12" s="632">
        <v>218680</v>
      </c>
      <c r="K12" s="633"/>
      <c r="L12" s="633"/>
      <c r="M12" s="633">
        <v>236465</v>
      </c>
      <c r="N12" s="631">
        <f t="shared" si="0"/>
        <v>455145</v>
      </c>
    </row>
    <row r="13" spans="1:14" s="634" customFormat="1" ht="27" customHeight="1" x14ac:dyDescent="0.2">
      <c r="A13" s="626" t="s">
        <v>891</v>
      </c>
      <c r="B13" s="627">
        <v>2772</v>
      </c>
      <c r="C13" s="628">
        <v>789</v>
      </c>
      <c r="D13" s="628"/>
      <c r="E13" s="628">
        <v>190</v>
      </c>
      <c r="F13" s="628"/>
      <c r="G13" s="629">
        <v>0</v>
      </c>
      <c r="H13" s="630">
        <v>0</v>
      </c>
      <c r="I13" s="631"/>
      <c r="J13" s="632"/>
      <c r="K13" s="633"/>
      <c r="L13" s="633"/>
      <c r="M13" s="633"/>
      <c r="N13" s="631">
        <f t="shared" si="0"/>
        <v>0</v>
      </c>
    </row>
    <row r="14" spans="1:14" s="634" customFormat="1" ht="26.25" customHeight="1" x14ac:dyDescent="0.2">
      <c r="A14" s="626" t="s">
        <v>892</v>
      </c>
      <c r="B14" s="627"/>
      <c r="C14" s="628">
        <v>0</v>
      </c>
      <c r="D14" s="628"/>
      <c r="E14" s="628"/>
      <c r="F14" s="628"/>
      <c r="G14" s="629">
        <v>0</v>
      </c>
      <c r="H14" s="630">
        <v>0</v>
      </c>
      <c r="I14" s="631"/>
      <c r="J14" s="632"/>
      <c r="K14" s="633"/>
      <c r="L14" s="633"/>
      <c r="M14" s="633"/>
      <c r="N14" s="631">
        <f t="shared" si="0"/>
        <v>0</v>
      </c>
    </row>
    <row r="15" spans="1:14" s="634" customFormat="1" ht="33.6" customHeight="1" x14ac:dyDescent="0.2">
      <c r="A15" s="626" t="s">
        <v>893</v>
      </c>
      <c r="B15" s="627">
        <v>2772</v>
      </c>
      <c r="C15" s="628">
        <v>789</v>
      </c>
      <c r="D15" s="628"/>
      <c r="E15" s="628">
        <v>13</v>
      </c>
      <c r="F15" s="628">
        <v>236</v>
      </c>
      <c r="G15" s="629">
        <v>0</v>
      </c>
      <c r="H15" s="630">
        <v>0</v>
      </c>
      <c r="I15" s="631"/>
      <c r="J15" s="632"/>
      <c r="K15" s="633"/>
      <c r="L15" s="633"/>
      <c r="M15" s="633"/>
      <c r="N15" s="631">
        <f t="shared" si="0"/>
        <v>0</v>
      </c>
    </row>
    <row r="16" spans="1:14" s="634" customFormat="1" ht="24" customHeight="1" x14ac:dyDescent="0.2">
      <c r="A16" s="635" t="s">
        <v>894</v>
      </c>
      <c r="B16" s="627">
        <v>85335</v>
      </c>
      <c r="C16" s="628">
        <v>65738</v>
      </c>
      <c r="D16" s="628">
        <v>25553</v>
      </c>
      <c r="E16" s="628">
        <v>20898</v>
      </c>
      <c r="F16" s="628">
        <v>30843</v>
      </c>
      <c r="G16" s="629">
        <v>437</v>
      </c>
      <c r="H16" s="630">
        <v>424</v>
      </c>
      <c r="I16" s="631">
        <v>22133</v>
      </c>
      <c r="J16" s="632">
        <v>23512520</v>
      </c>
      <c r="K16" s="636">
        <v>965200</v>
      </c>
      <c r="L16" s="633">
        <v>117350</v>
      </c>
      <c r="M16" s="633">
        <v>32933164</v>
      </c>
      <c r="N16" s="631">
        <f t="shared" si="0"/>
        <v>57528234</v>
      </c>
    </row>
    <row r="17" spans="1:14" s="634" customFormat="1" ht="48" customHeight="1" x14ac:dyDescent="0.2">
      <c r="A17" s="626" t="s">
        <v>895</v>
      </c>
      <c r="B17" s="627">
        <v>5607</v>
      </c>
      <c r="C17" s="628">
        <v>0</v>
      </c>
      <c r="D17" s="628">
        <v>2254</v>
      </c>
      <c r="E17" s="628"/>
      <c r="F17" s="628">
        <v>0</v>
      </c>
      <c r="G17" s="629">
        <v>2916</v>
      </c>
      <c r="H17" s="630"/>
      <c r="I17" s="631"/>
      <c r="J17" s="632">
        <v>0</v>
      </c>
      <c r="K17" s="633">
        <v>0</v>
      </c>
      <c r="L17" s="633">
        <v>0</v>
      </c>
      <c r="M17" s="633">
        <v>0</v>
      </c>
      <c r="N17" s="631">
        <f t="shared" si="0"/>
        <v>0</v>
      </c>
    </row>
    <row r="18" spans="1:14" s="634" customFormat="1" ht="23.45" customHeight="1" thickBot="1" x14ac:dyDescent="0.25">
      <c r="A18" s="637" t="s">
        <v>896</v>
      </c>
      <c r="B18" s="638">
        <f t="shared" ref="B18:H18" si="1">SUM(B4:B17)</f>
        <v>115504</v>
      </c>
      <c r="C18" s="639">
        <f t="shared" si="1"/>
        <v>88361</v>
      </c>
      <c r="D18" s="640">
        <f t="shared" si="1"/>
        <v>57144</v>
      </c>
      <c r="E18" s="641">
        <f t="shared" si="1"/>
        <v>39170</v>
      </c>
      <c r="F18" s="639">
        <f t="shared" si="1"/>
        <v>42756</v>
      </c>
      <c r="G18" s="638">
        <f t="shared" si="1"/>
        <v>26030</v>
      </c>
      <c r="H18" s="642">
        <f t="shared" si="1"/>
        <v>8207</v>
      </c>
      <c r="I18" s="643">
        <v>28823</v>
      </c>
      <c r="J18" s="641">
        <f>SUM(J4:J17)</f>
        <v>42356752</v>
      </c>
      <c r="K18" s="638">
        <f>SUM(K4:K17)</f>
        <v>2449648</v>
      </c>
      <c r="L18" s="638">
        <f>SUM(L4:L17)</f>
        <v>2636528</v>
      </c>
      <c r="M18" s="638">
        <f>SUM(M4:M17)</f>
        <v>38741903</v>
      </c>
      <c r="N18" s="643">
        <f>SUM(N4:N17)</f>
        <v>86184831</v>
      </c>
    </row>
    <row r="19" spans="1:14" s="634" customFormat="1" ht="24" customHeight="1" thickBot="1" x14ac:dyDescent="0.25">
      <c r="B19" s="644"/>
      <c r="C19" s="644"/>
      <c r="D19" s="644"/>
      <c r="E19" s="644"/>
      <c r="F19" s="644"/>
      <c r="G19" s="644"/>
      <c r="H19" s="644"/>
      <c r="I19" s="644"/>
      <c r="J19" s="644"/>
      <c r="K19" s="644"/>
      <c r="L19" s="644"/>
      <c r="M19" s="644"/>
      <c r="N19" s="645"/>
    </row>
    <row r="20" spans="1:14" s="625" customFormat="1" ht="33" customHeight="1" x14ac:dyDescent="0.2">
      <c r="A20" s="839" t="s">
        <v>897</v>
      </c>
      <c r="B20" s="841"/>
      <c r="C20" s="841"/>
      <c r="D20" s="841"/>
      <c r="E20" s="841"/>
      <c r="F20" s="841"/>
      <c r="G20" s="841"/>
      <c r="H20" s="841"/>
      <c r="I20" s="841"/>
      <c r="J20" s="841"/>
      <c r="K20" s="841"/>
      <c r="L20" s="841"/>
      <c r="M20" s="841"/>
      <c r="N20" s="842"/>
    </row>
    <row r="21" spans="1:14" s="634" customFormat="1" ht="33" customHeight="1" x14ac:dyDescent="0.2">
      <c r="A21" s="626" t="s">
        <v>11</v>
      </c>
      <c r="B21" s="627">
        <v>2009</v>
      </c>
      <c r="C21" s="627">
        <v>1351</v>
      </c>
      <c r="D21" s="627">
        <v>1416</v>
      </c>
      <c r="E21" s="627">
        <v>1486</v>
      </c>
      <c r="F21" s="627">
        <v>1267</v>
      </c>
      <c r="G21" s="627">
        <v>2443</v>
      </c>
      <c r="H21" s="627">
        <v>2614</v>
      </c>
      <c r="I21" s="646">
        <v>2816</v>
      </c>
      <c r="J21" s="632">
        <v>865059</v>
      </c>
      <c r="K21" s="633">
        <v>1068560</v>
      </c>
      <c r="L21" s="633">
        <v>51740</v>
      </c>
      <c r="M21" s="633">
        <v>2864060</v>
      </c>
      <c r="N21" s="631">
        <f>SUM(J21:M21)</f>
        <v>4849419</v>
      </c>
    </row>
    <row r="22" spans="1:14" s="634" customFormat="1" ht="19.899999999999999" customHeight="1" x14ac:dyDescent="0.2">
      <c r="A22" s="626" t="s">
        <v>485</v>
      </c>
      <c r="B22" s="627">
        <v>3074</v>
      </c>
      <c r="C22" s="627">
        <v>7125</v>
      </c>
      <c r="D22" s="627">
        <v>7277</v>
      </c>
      <c r="E22" s="627">
        <v>9567</v>
      </c>
      <c r="F22" s="627">
        <v>11810</v>
      </c>
      <c r="G22" s="627">
        <v>14699</v>
      </c>
      <c r="H22" s="627">
        <v>18456</v>
      </c>
      <c r="I22" s="646">
        <v>23348</v>
      </c>
      <c r="J22" s="632">
        <v>3034931</v>
      </c>
      <c r="K22" s="633">
        <v>204506</v>
      </c>
      <c r="L22" s="633">
        <v>290353</v>
      </c>
      <c r="M22" s="633">
        <v>15273540</v>
      </c>
      <c r="N22" s="631">
        <f t="shared" ref="N22:N31" si="2">SUM(J22:M22)</f>
        <v>18803330</v>
      </c>
    </row>
    <row r="23" spans="1:14" s="634" customFormat="1" ht="19.5" customHeight="1" x14ac:dyDescent="0.2">
      <c r="A23" s="626" t="s">
        <v>887</v>
      </c>
      <c r="B23" s="627">
        <v>72</v>
      </c>
      <c r="C23" s="627"/>
      <c r="D23" s="627"/>
      <c r="E23" s="627">
        <v>0</v>
      </c>
      <c r="F23" s="627">
        <v>0</v>
      </c>
      <c r="G23" s="627">
        <v>521</v>
      </c>
      <c r="H23" s="627">
        <v>0</v>
      </c>
      <c r="I23" s="646"/>
      <c r="J23" s="632">
        <v>588712</v>
      </c>
      <c r="K23" s="633"/>
      <c r="L23" s="633"/>
      <c r="M23" s="633"/>
      <c r="N23" s="631">
        <f t="shared" si="2"/>
        <v>588712</v>
      </c>
    </row>
    <row r="24" spans="1:14" s="634" customFormat="1" ht="28.9" customHeight="1" x14ac:dyDescent="0.2">
      <c r="A24" s="626" t="s">
        <v>888</v>
      </c>
      <c r="B24" s="627">
        <v>353</v>
      </c>
      <c r="C24" s="627">
        <v>44</v>
      </c>
      <c r="D24" s="627">
        <v>436</v>
      </c>
      <c r="E24" s="627">
        <v>471</v>
      </c>
      <c r="F24" s="627">
        <v>197</v>
      </c>
      <c r="G24" s="627">
        <v>47</v>
      </c>
      <c r="H24" s="627">
        <v>141</v>
      </c>
      <c r="I24" s="646">
        <v>272</v>
      </c>
      <c r="J24" s="632">
        <v>32703</v>
      </c>
      <c r="K24" s="633">
        <v>14855</v>
      </c>
      <c r="L24" s="633"/>
      <c r="M24" s="633">
        <v>329587</v>
      </c>
      <c r="N24" s="631">
        <f t="shared" si="2"/>
        <v>377145</v>
      </c>
    </row>
    <row r="25" spans="1:14" s="634" customFormat="1" ht="32.450000000000003" customHeight="1" x14ac:dyDescent="0.2">
      <c r="A25" s="626" t="s">
        <v>730</v>
      </c>
      <c r="B25" s="627">
        <v>3</v>
      </c>
      <c r="C25" s="627">
        <v>3</v>
      </c>
      <c r="D25" s="627">
        <v>1822</v>
      </c>
      <c r="E25" s="627">
        <v>966</v>
      </c>
      <c r="F25" s="627">
        <v>3114</v>
      </c>
      <c r="G25" s="627">
        <v>2113</v>
      </c>
      <c r="H25" s="627">
        <v>422</v>
      </c>
      <c r="I25" s="646"/>
      <c r="J25" s="632"/>
      <c r="K25" s="633"/>
      <c r="L25" s="633"/>
      <c r="M25" s="633"/>
      <c r="N25" s="631">
        <f t="shared" si="2"/>
        <v>0</v>
      </c>
    </row>
    <row r="26" spans="1:14" s="634" customFormat="1" ht="24.6" customHeight="1" x14ac:dyDescent="0.2">
      <c r="A26" s="626" t="s">
        <v>731</v>
      </c>
      <c r="B26" s="627"/>
      <c r="C26" s="627"/>
      <c r="D26" s="627"/>
      <c r="E26" s="627"/>
      <c r="F26" s="627"/>
      <c r="G26" s="627"/>
      <c r="H26" s="627"/>
      <c r="I26" s="646"/>
      <c r="J26" s="632"/>
      <c r="K26" s="633"/>
      <c r="L26" s="633"/>
      <c r="M26" s="633"/>
      <c r="N26" s="631">
        <f t="shared" si="2"/>
        <v>0</v>
      </c>
    </row>
    <row r="27" spans="1:14" s="634" customFormat="1" ht="22.5" customHeight="1" x14ac:dyDescent="0.2">
      <c r="A27" s="626" t="s">
        <v>1</v>
      </c>
      <c r="B27" s="627"/>
      <c r="C27" s="627"/>
      <c r="D27" s="627"/>
      <c r="E27" s="627">
        <v>0</v>
      </c>
      <c r="F27" s="627">
        <v>43</v>
      </c>
      <c r="G27" s="627">
        <v>0</v>
      </c>
      <c r="H27" s="627">
        <v>0</v>
      </c>
      <c r="I27" s="646">
        <v>1</v>
      </c>
      <c r="J27" s="632"/>
      <c r="K27" s="633"/>
      <c r="L27" s="633"/>
      <c r="M27" s="633">
        <v>720</v>
      </c>
      <c r="N27" s="631">
        <f t="shared" si="2"/>
        <v>720</v>
      </c>
    </row>
    <row r="28" spans="1:14" s="634" customFormat="1" ht="47.25" customHeight="1" x14ac:dyDescent="0.2">
      <c r="A28" s="626" t="s">
        <v>889</v>
      </c>
      <c r="B28" s="627">
        <v>3371</v>
      </c>
      <c r="C28" s="627">
        <v>2297</v>
      </c>
      <c r="D28" s="627">
        <v>3294</v>
      </c>
      <c r="E28" s="627">
        <v>3890</v>
      </c>
      <c r="F28" s="627">
        <v>4398</v>
      </c>
      <c r="G28" s="627">
        <v>0</v>
      </c>
      <c r="H28" s="627">
        <v>5430</v>
      </c>
      <c r="I28" s="646">
        <v>5965</v>
      </c>
      <c r="J28" s="632">
        <v>1233370</v>
      </c>
      <c r="K28" s="647">
        <v>28916</v>
      </c>
      <c r="L28" s="647">
        <v>156000</v>
      </c>
      <c r="M28" s="647">
        <v>4017212</v>
      </c>
      <c r="N28" s="631">
        <f t="shared" si="2"/>
        <v>5435498</v>
      </c>
    </row>
    <row r="29" spans="1:14" s="634" customFormat="1" ht="45" customHeight="1" x14ac:dyDescent="0.2">
      <c r="A29" s="626" t="s">
        <v>890</v>
      </c>
      <c r="B29" s="627">
        <v>19042</v>
      </c>
      <c r="C29" s="627">
        <v>9958</v>
      </c>
      <c r="D29" s="627">
        <v>4556</v>
      </c>
      <c r="E29" s="627">
        <v>7299</v>
      </c>
      <c r="F29" s="627">
        <v>7569</v>
      </c>
      <c r="G29" s="627">
        <v>10813</v>
      </c>
      <c r="H29" s="627">
        <v>10630</v>
      </c>
      <c r="I29" s="646">
        <v>10630</v>
      </c>
      <c r="J29" s="632"/>
      <c r="K29" s="633"/>
      <c r="L29" s="633"/>
      <c r="M29" s="633">
        <v>10629682</v>
      </c>
      <c r="N29" s="631">
        <f t="shared" si="2"/>
        <v>10629682</v>
      </c>
    </row>
    <row r="30" spans="1:14" s="634" customFormat="1" ht="21" customHeight="1" x14ac:dyDescent="0.2">
      <c r="A30" s="635" t="s">
        <v>894</v>
      </c>
      <c r="B30" s="627">
        <v>58187</v>
      </c>
      <c r="C30" s="627">
        <v>81353</v>
      </c>
      <c r="D30" s="627">
        <v>119400</v>
      </c>
      <c r="E30" s="627">
        <v>225801</v>
      </c>
      <c r="F30" s="627">
        <v>298640</v>
      </c>
      <c r="G30" s="627">
        <v>260798</v>
      </c>
      <c r="H30" s="627">
        <v>236584</v>
      </c>
      <c r="I30" s="646">
        <v>246653</v>
      </c>
      <c r="J30" s="632">
        <v>45743959</v>
      </c>
      <c r="K30" s="633">
        <v>1344827</v>
      </c>
      <c r="L30" s="633">
        <v>1064769</v>
      </c>
      <c r="M30" s="633">
        <v>254855047</v>
      </c>
      <c r="N30" s="631">
        <f t="shared" si="2"/>
        <v>303008602</v>
      </c>
    </row>
    <row r="31" spans="1:14" s="634" customFormat="1" ht="38.25" customHeight="1" x14ac:dyDescent="0.2">
      <c r="A31" s="626" t="s">
        <v>895</v>
      </c>
      <c r="B31" s="627">
        <v>163427</v>
      </c>
      <c r="C31" s="627">
        <v>148427</v>
      </c>
      <c r="D31" s="627">
        <v>111712</v>
      </c>
      <c r="E31" s="627">
        <v>118036</v>
      </c>
      <c r="F31" s="627">
        <v>76110</v>
      </c>
      <c r="G31" s="627">
        <v>74657</v>
      </c>
      <c r="H31" s="627">
        <v>45037</v>
      </c>
      <c r="I31" s="646">
        <v>47335</v>
      </c>
      <c r="J31" s="648">
        <v>3790024</v>
      </c>
      <c r="K31" s="633"/>
      <c r="L31" s="633"/>
      <c r="M31" s="633">
        <v>17046341</v>
      </c>
      <c r="N31" s="631">
        <f t="shared" si="2"/>
        <v>20836365</v>
      </c>
    </row>
    <row r="32" spans="1:14" s="634" customFormat="1" ht="24.6" customHeight="1" thickBot="1" x14ac:dyDescent="0.25">
      <c r="A32" s="637" t="s">
        <v>896</v>
      </c>
      <c r="B32" s="638">
        <v>251749</v>
      </c>
      <c r="C32" s="638">
        <v>252340</v>
      </c>
      <c r="D32" s="638">
        <f t="shared" ref="D32:N32" si="3">SUM(D21:D31)</f>
        <v>249913</v>
      </c>
      <c r="E32" s="638">
        <f t="shared" si="3"/>
        <v>367516</v>
      </c>
      <c r="F32" s="638">
        <f t="shared" si="3"/>
        <v>403148</v>
      </c>
      <c r="G32" s="638">
        <f t="shared" si="3"/>
        <v>366091</v>
      </c>
      <c r="H32" s="638">
        <f t="shared" si="3"/>
        <v>319314</v>
      </c>
      <c r="I32" s="642">
        <f t="shared" si="3"/>
        <v>337020</v>
      </c>
      <c r="J32" s="649">
        <f t="shared" si="3"/>
        <v>55288758</v>
      </c>
      <c r="K32" s="650">
        <f t="shared" si="3"/>
        <v>2661664</v>
      </c>
      <c r="L32" s="650">
        <f t="shared" si="3"/>
        <v>1562862</v>
      </c>
      <c r="M32" s="650">
        <f t="shared" si="3"/>
        <v>305016189</v>
      </c>
      <c r="N32" s="651">
        <f t="shared" si="3"/>
        <v>364529473</v>
      </c>
    </row>
    <row r="33" spans="1:9" s="653" customFormat="1" ht="13.5" customHeight="1" x14ac:dyDescent="0.2">
      <c r="A33" s="652"/>
      <c r="B33" s="652"/>
      <c r="C33" s="652"/>
      <c r="D33" s="652"/>
      <c r="E33" s="652"/>
      <c r="F33" s="652"/>
      <c r="G33" s="652"/>
      <c r="H33" s="652"/>
      <c r="I33" s="652"/>
    </row>
    <row r="34" spans="1:9" ht="12" customHeight="1" x14ac:dyDescent="0.2">
      <c r="A34" s="654"/>
      <c r="B34" s="654"/>
      <c r="C34" s="654"/>
      <c r="D34" s="654"/>
      <c r="E34" s="654"/>
      <c r="F34" s="654"/>
      <c r="G34" s="654"/>
      <c r="H34" s="654"/>
      <c r="I34" s="654"/>
    </row>
    <row r="35" spans="1:9" ht="15.75" hidden="1" x14ac:dyDescent="0.2">
      <c r="A35" s="654"/>
      <c r="B35" s="654"/>
      <c r="C35" s="654"/>
      <c r="D35" s="654"/>
      <c r="E35" s="654"/>
      <c r="F35" s="654"/>
      <c r="G35" s="654"/>
      <c r="H35" s="654"/>
      <c r="I35" s="654"/>
    </row>
    <row r="36" spans="1:9" ht="15.75" x14ac:dyDescent="0.2">
      <c r="A36" s="654"/>
      <c r="B36" s="654"/>
      <c r="C36" s="654"/>
      <c r="D36" s="654"/>
      <c r="E36" s="654"/>
      <c r="F36" s="654"/>
      <c r="G36" s="654"/>
      <c r="H36" s="654"/>
      <c r="I36" s="654"/>
    </row>
  </sheetData>
  <mergeCells count="4">
    <mergeCell ref="A1:A2"/>
    <mergeCell ref="J1:N1"/>
    <mergeCell ref="A3:N3"/>
    <mergeCell ref="A20:N20"/>
  </mergeCells>
  <pageMargins left="0.74803149606299213" right="0.35433070866141736" top="1.1688311688311688" bottom="0.98425196850393704" header="0.51181102362204722" footer="0.51181102362204722"/>
  <pageSetup paperSize="9" scale="60" orientation="portrait" horizontalDpi="4294967293" r:id="rId1"/>
  <headerFooter alignWithMargins="0">
    <oddHeader xml:space="preserve">&amp;L&amp;"Arial,Félkövér"Csongrád Városi Önkormányzat&amp;C&amp;"Arial,Félkövér"&amp;11  
3.6.  Kifizetetlen számlák, intézményi kintlévőségek /szállítók-vevők/
&amp;R&amp;"Arial,Dőlt"
A Pü/8-2/2026. sz. előterjesztés 
..... sz. melléklete
    Adatok eFt-ban és Ft-ban  </oddHead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35"/>
  <sheetViews>
    <sheetView view="pageLayout" topLeftCell="I22" zoomScale="73" zoomScaleNormal="71" zoomScaleSheetLayoutView="64" zoomScalePageLayoutView="73" workbookViewId="0">
      <selection activeCell="N67" sqref="N67"/>
    </sheetView>
  </sheetViews>
  <sheetFormatPr defaultColWidth="13.140625" defaultRowHeight="12.75" x14ac:dyDescent="0.2"/>
  <cols>
    <col min="1" max="1" width="42.28515625" style="250" customWidth="1"/>
    <col min="2" max="2" width="12.42578125" style="250" customWidth="1"/>
    <col min="3" max="3" width="13.42578125" style="250" customWidth="1"/>
    <col min="4" max="4" width="13.28515625" style="250" customWidth="1"/>
    <col min="5" max="5" width="13.7109375" style="250" customWidth="1"/>
    <col min="6" max="6" width="11.5703125" style="250" customWidth="1"/>
    <col min="7" max="7" width="11.7109375" style="250" customWidth="1"/>
    <col min="8" max="8" width="12.140625" style="250" customWidth="1"/>
    <col min="9" max="9" width="11.140625" style="250" customWidth="1"/>
    <col min="10" max="10" width="13.7109375" style="250" customWidth="1"/>
    <col min="11" max="11" width="13.28515625" style="250" customWidth="1"/>
    <col min="12" max="13" width="12.42578125" style="250" customWidth="1"/>
    <col min="14" max="14" width="12.7109375" style="250" customWidth="1"/>
    <col min="15" max="15" width="12.85546875" style="250" customWidth="1"/>
    <col min="16" max="16" width="11.28515625" style="250" customWidth="1"/>
    <col min="17" max="17" width="12.85546875" style="250" customWidth="1"/>
    <col min="18" max="19" width="10.42578125" style="250" customWidth="1"/>
    <col min="20" max="20" width="10" style="250" customWidth="1"/>
    <col min="21" max="21" width="10.5703125" style="250" customWidth="1"/>
    <col min="22" max="22" width="11.85546875" style="250" customWidth="1"/>
    <col min="23" max="23" width="12.5703125" style="250" customWidth="1"/>
    <col min="24" max="24" width="12" style="250" customWidth="1"/>
    <col min="25" max="25" width="11.140625" style="250" customWidth="1"/>
    <col min="26" max="26" width="12.42578125" style="250" customWidth="1"/>
    <col min="27" max="27" width="12.7109375" style="250" customWidth="1"/>
    <col min="28" max="28" width="13" style="250" customWidth="1"/>
    <col min="29" max="29" width="12.5703125" style="250" customWidth="1"/>
    <col min="30" max="16384" width="13.140625" style="250"/>
  </cols>
  <sheetData>
    <row r="1" spans="1:50" s="238" customFormat="1" ht="15.95" customHeight="1" x14ac:dyDescent="0.2">
      <c r="A1" s="668" t="s">
        <v>0</v>
      </c>
      <c r="B1" s="666" t="s">
        <v>62</v>
      </c>
      <c r="C1" s="669"/>
      <c r="D1" s="669"/>
      <c r="E1" s="669"/>
      <c r="F1" s="666" t="s">
        <v>464</v>
      </c>
      <c r="G1" s="669"/>
      <c r="H1" s="669"/>
      <c r="I1" s="669"/>
      <c r="J1" s="666" t="s">
        <v>3</v>
      </c>
      <c r="K1" s="667"/>
      <c r="L1" s="667"/>
      <c r="M1" s="667"/>
      <c r="N1" s="666" t="s">
        <v>63</v>
      </c>
      <c r="O1" s="667"/>
      <c r="P1" s="667"/>
      <c r="Q1" s="667"/>
      <c r="R1" s="666" t="s">
        <v>64</v>
      </c>
      <c r="S1" s="667"/>
      <c r="T1" s="667"/>
      <c r="U1" s="667"/>
      <c r="V1" s="666" t="s">
        <v>65</v>
      </c>
      <c r="W1" s="667"/>
      <c r="X1" s="667"/>
      <c r="Y1" s="667"/>
      <c r="Z1" s="666" t="s">
        <v>2</v>
      </c>
      <c r="AA1" s="667"/>
      <c r="AB1" s="667"/>
      <c r="AC1" s="667"/>
      <c r="AD1" s="236"/>
      <c r="AE1" s="236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</row>
    <row r="2" spans="1:50" s="238" customFormat="1" ht="40.9" customHeight="1" x14ac:dyDescent="0.2">
      <c r="A2" s="668"/>
      <c r="B2" s="239" t="s">
        <v>790</v>
      </c>
      <c r="C2" s="240" t="s">
        <v>719</v>
      </c>
      <c r="D2" s="239" t="s">
        <v>720</v>
      </c>
      <c r="E2" s="240" t="s">
        <v>789</v>
      </c>
      <c r="F2" s="239" t="s">
        <v>788</v>
      </c>
      <c r="G2" s="240" t="s">
        <v>719</v>
      </c>
      <c r="H2" s="240" t="s">
        <v>721</v>
      </c>
      <c r="I2" s="240" t="s">
        <v>789</v>
      </c>
      <c r="J2" s="239" t="s">
        <v>782</v>
      </c>
      <c r="K2" s="240" t="s">
        <v>719</v>
      </c>
      <c r="L2" s="240" t="s">
        <v>721</v>
      </c>
      <c r="M2" s="240" t="s">
        <v>789</v>
      </c>
      <c r="N2" s="239" t="s">
        <v>782</v>
      </c>
      <c r="O2" s="240" t="s">
        <v>719</v>
      </c>
      <c r="P2" s="240" t="s">
        <v>720</v>
      </c>
      <c r="Q2" s="240" t="s">
        <v>791</v>
      </c>
      <c r="R2" s="239" t="s">
        <v>782</v>
      </c>
      <c r="S2" s="240" t="s">
        <v>719</v>
      </c>
      <c r="T2" s="240" t="s">
        <v>720</v>
      </c>
      <c r="U2" s="240" t="s">
        <v>789</v>
      </c>
      <c r="V2" s="239" t="s">
        <v>782</v>
      </c>
      <c r="W2" s="240" t="s">
        <v>719</v>
      </c>
      <c r="X2" s="240" t="s">
        <v>722</v>
      </c>
      <c r="Y2" s="240" t="s">
        <v>789</v>
      </c>
      <c r="Z2" s="239" t="s">
        <v>782</v>
      </c>
      <c r="AA2" s="240" t="s">
        <v>719</v>
      </c>
      <c r="AB2" s="240" t="s">
        <v>720</v>
      </c>
      <c r="AC2" s="240" t="s">
        <v>789</v>
      </c>
      <c r="AD2" s="236"/>
      <c r="AE2" s="236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</row>
    <row r="3" spans="1:50" s="242" customFormat="1" ht="15.95" customHeight="1" x14ac:dyDescent="0.2">
      <c r="A3" s="241">
        <v>1</v>
      </c>
      <c r="B3" s="241">
        <v>2</v>
      </c>
      <c r="C3" s="241">
        <v>3</v>
      </c>
      <c r="D3" s="241">
        <v>4</v>
      </c>
      <c r="E3" s="241">
        <v>5</v>
      </c>
      <c r="F3" s="241">
        <v>6</v>
      </c>
      <c r="G3" s="241">
        <v>7</v>
      </c>
      <c r="H3" s="241">
        <v>8</v>
      </c>
      <c r="I3" s="241">
        <v>9</v>
      </c>
      <c r="J3" s="241">
        <v>10</v>
      </c>
      <c r="K3" s="241">
        <v>11</v>
      </c>
      <c r="L3" s="241">
        <v>12</v>
      </c>
      <c r="M3" s="241">
        <v>13</v>
      </c>
      <c r="N3" s="241">
        <v>14</v>
      </c>
      <c r="O3" s="241">
        <v>15</v>
      </c>
      <c r="P3" s="241">
        <v>16</v>
      </c>
      <c r="Q3" s="241">
        <v>17</v>
      </c>
      <c r="R3" s="241">
        <v>18</v>
      </c>
      <c r="S3" s="241">
        <v>19</v>
      </c>
      <c r="T3" s="241">
        <v>20</v>
      </c>
      <c r="U3" s="241">
        <v>21</v>
      </c>
      <c r="V3" s="241">
        <v>22</v>
      </c>
      <c r="W3" s="241">
        <v>23</v>
      </c>
      <c r="X3" s="241">
        <v>24</v>
      </c>
      <c r="Y3" s="241">
        <v>25</v>
      </c>
      <c r="Z3" s="241">
        <v>26</v>
      </c>
      <c r="AA3" s="241">
        <v>27</v>
      </c>
      <c r="AB3" s="241">
        <v>28</v>
      </c>
      <c r="AC3" s="241">
        <v>29</v>
      </c>
    </row>
    <row r="4" spans="1:50" s="246" customFormat="1" ht="15.95" customHeight="1" x14ac:dyDescent="0.2">
      <c r="A4" s="243" t="s">
        <v>465</v>
      </c>
      <c r="B4" s="404">
        <v>226275504</v>
      </c>
      <c r="C4" s="543">
        <v>230843336</v>
      </c>
      <c r="D4" s="544">
        <v>227562325</v>
      </c>
      <c r="E4" s="541">
        <v>235359271</v>
      </c>
      <c r="F4" s="544">
        <v>29415816</v>
      </c>
      <c r="G4" s="543">
        <v>29921405</v>
      </c>
      <c r="H4" s="544">
        <v>29635390</v>
      </c>
      <c r="I4" s="544">
        <v>30596706</v>
      </c>
      <c r="J4" s="542">
        <v>384927000</v>
      </c>
      <c r="K4" s="543">
        <v>382692847</v>
      </c>
      <c r="L4" s="543">
        <v>364385825</v>
      </c>
      <c r="M4" s="542">
        <v>388012000</v>
      </c>
      <c r="N4" s="541"/>
      <c r="O4" s="542"/>
      <c r="P4" s="542"/>
      <c r="Q4" s="541"/>
      <c r="R4" s="541"/>
      <c r="S4" s="541"/>
      <c r="T4" s="541"/>
      <c r="U4" s="541"/>
      <c r="V4" s="541"/>
      <c r="W4" s="544">
        <v>860848</v>
      </c>
      <c r="X4" s="544">
        <v>860848</v>
      </c>
      <c r="Y4" s="541">
        <v>0</v>
      </c>
      <c r="Z4" s="245">
        <f>B4+F4+J4+N4+R4+V4</f>
        <v>640618320</v>
      </c>
      <c r="AA4" s="245">
        <f t="shared" ref="AA4:AC19" si="0">C4+G4+K4+O4+S4+W4</f>
        <v>644318436</v>
      </c>
      <c r="AB4" s="245">
        <f t="shared" si="0"/>
        <v>622444388</v>
      </c>
      <c r="AC4" s="245">
        <f t="shared" si="0"/>
        <v>653967977</v>
      </c>
    </row>
    <row r="5" spans="1:50" s="246" customFormat="1" ht="15.95" customHeight="1" x14ac:dyDescent="0.2">
      <c r="A5" s="243" t="s">
        <v>466</v>
      </c>
      <c r="B5" s="385">
        <v>293617983</v>
      </c>
      <c r="C5" s="385">
        <v>292087040</v>
      </c>
      <c r="D5" s="248">
        <v>292087040</v>
      </c>
      <c r="E5" s="385">
        <v>325594015</v>
      </c>
      <c r="F5" s="385">
        <v>38170338</v>
      </c>
      <c r="G5" s="385">
        <v>39119268</v>
      </c>
      <c r="H5" s="385">
        <v>39119268</v>
      </c>
      <c r="I5" s="385">
        <v>42327222</v>
      </c>
      <c r="J5" s="385">
        <v>212508639</v>
      </c>
      <c r="K5" s="385">
        <v>180834039</v>
      </c>
      <c r="L5" s="385">
        <v>153222501</v>
      </c>
      <c r="M5" s="385">
        <v>231865476</v>
      </c>
      <c r="N5" s="384"/>
      <c r="O5" s="383"/>
      <c r="P5" s="383"/>
      <c r="Q5" s="244"/>
      <c r="R5" s="244"/>
      <c r="S5" s="244"/>
      <c r="T5" s="244"/>
      <c r="U5" s="244"/>
      <c r="V5" s="384">
        <v>0</v>
      </c>
      <c r="W5" s="385">
        <v>25400122</v>
      </c>
      <c r="X5" s="385">
        <v>29455246</v>
      </c>
      <c r="Y5" s="244">
        <v>7500000</v>
      </c>
      <c r="Z5" s="245">
        <f t="shared" ref="Z5:AC67" si="1">B5+F5+J5+N5+R5+V5</f>
        <v>544296960</v>
      </c>
      <c r="AA5" s="245">
        <f t="shared" si="0"/>
        <v>537440469</v>
      </c>
      <c r="AB5" s="245">
        <f t="shared" si="0"/>
        <v>513884055</v>
      </c>
      <c r="AC5" s="245">
        <f t="shared" si="0"/>
        <v>607286713</v>
      </c>
    </row>
    <row r="6" spans="1:50" s="246" customFormat="1" ht="15" customHeight="1" x14ac:dyDescent="0.2">
      <c r="A6" s="243" t="s">
        <v>467</v>
      </c>
      <c r="B6" s="384">
        <v>593074995</v>
      </c>
      <c r="C6" s="547">
        <v>612520738</v>
      </c>
      <c r="D6" s="547">
        <v>612520738</v>
      </c>
      <c r="E6" s="545">
        <v>687017422</v>
      </c>
      <c r="F6" s="545">
        <v>70469419</v>
      </c>
      <c r="G6" s="547">
        <v>74238599</v>
      </c>
      <c r="H6" s="547">
        <v>74238599</v>
      </c>
      <c r="I6" s="545">
        <v>85132369</v>
      </c>
      <c r="J6" s="545">
        <v>89184062</v>
      </c>
      <c r="K6" s="547">
        <v>62548627</v>
      </c>
      <c r="L6" s="547">
        <v>60930232</v>
      </c>
      <c r="M6" s="545">
        <v>76995437</v>
      </c>
      <c r="N6" s="545"/>
      <c r="O6" s="545"/>
      <c r="P6" s="545"/>
      <c r="Q6" s="545"/>
      <c r="R6" s="545"/>
      <c r="S6" s="545"/>
      <c r="T6" s="545"/>
      <c r="U6" s="545"/>
      <c r="V6" s="545"/>
      <c r="W6" s="547">
        <v>35502628</v>
      </c>
      <c r="X6" s="547">
        <v>35502628</v>
      </c>
      <c r="Y6" s="545"/>
      <c r="Z6" s="245">
        <f t="shared" si="1"/>
        <v>752728476</v>
      </c>
      <c r="AA6" s="245">
        <f t="shared" si="0"/>
        <v>784810592</v>
      </c>
      <c r="AB6" s="245">
        <f t="shared" si="0"/>
        <v>783192197</v>
      </c>
      <c r="AC6" s="245">
        <f t="shared" si="0"/>
        <v>849145228</v>
      </c>
    </row>
    <row r="7" spans="1:50" s="246" customFormat="1" ht="15.95" customHeight="1" x14ac:dyDescent="0.2">
      <c r="A7" s="243" t="s">
        <v>724</v>
      </c>
      <c r="B7" s="384">
        <v>50060304</v>
      </c>
      <c r="C7" s="547">
        <v>53712795</v>
      </c>
      <c r="D7" s="547">
        <v>53588867</v>
      </c>
      <c r="E7" s="545">
        <v>53043689</v>
      </c>
      <c r="F7" s="545">
        <v>6436896</v>
      </c>
      <c r="G7" s="547">
        <v>7043583</v>
      </c>
      <c r="H7" s="547">
        <v>7037731</v>
      </c>
      <c r="I7" s="545">
        <v>6895680</v>
      </c>
      <c r="J7" s="545">
        <v>20168000</v>
      </c>
      <c r="K7" s="547">
        <v>25771008</v>
      </c>
      <c r="L7" s="546">
        <v>24100959</v>
      </c>
      <c r="M7" s="545">
        <v>19745000</v>
      </c>
      <c r="N7" s="545"/>
      <c r="O7" s="547">
        <v>8400000</v>
      </c>
      <c r="P7" s="547">
        <v>8400000</v>
      </c>
      <c r="Q7" s="545"/>
      <c r="R7" s="545"/>
      <c r="S7" s="545"/>
      <c r="T7" s="545"/>
      <c r="U7" s="545"/>
      <c r="V7" s="545"/>
      <c r="W7" s="547">
        <v>1485124</v>
      </c>
      <c r="X7" s="547">
        <v>1485124</v>
      </c>
      <c r="Y7" s="545"/>
      <c r="Z7" s="245">
        <f t="shared" si="1"/>
        <v>76665200</v>
      </c>
      <c r="AA7" s="245">
        <f t="shared" si="0"/>
        <v>96412510</v>
      </c>
      <c r="AB7" s="245">
        <f t="shared" si="0"/>
        <v>94612681</v>
      </c>
      <c r="AC7" s="245">
        <f t="shared" si="0"/>
        <v>79684369</v>
      </c>
    </row>
    <row r="8" spans="1:50" s="246" customFormat="1" ht="15.95" customHeight="1" x14ac:dyDescent="0.2">
      <c r="A8" s="243" t="s">
        <v>725</v>
      </c>
      <c r="B8" s="384">
        <v>31488459</v>
      </c>
      <c r="C8" s="547">
        <v>32358541</v>
      </c>
      <c r="D8" s="547">
        <v>31325938</v>
      </c>
      <c r="E8" s="545">
        <v>33504935</v>
      </c>
      <c r="F8" s="545">
        <v>3666424</v>
      </c>
      <c r="G8" s="547">
        <v>3850864</v>
      </c>
      <c r="H8" s="547">
        <v>3706301</v>
      </c>
      <c r="I8" s="545">
        <v>4020247</v>
      </c>
      <c r="J8" s="545">
        <v>13298000</v>
      </c>
      <c r="K8" s="547">
        <v>14964003</v>
      </c>
      <c r="L8" s="547">
        <v>10404587</v>
      </c>
      <c r="M8" s="545">
        <v>13545000</v>
      </c>
      <c r="N8" s="545"/>
      <c r="O8" s="545"/>
      <c r="P8" s="545"/>
      <c r="Q8" s="545"/>
      <c r="R8" s="545"/>
      <c r="S8" s="545"/>
      <c r="T8" s="545"/>
      <c r="U8" s="545"/>
      <c r="V8" s="545"/>
      <c r="W8" s="547">
        <v>491615</v>
      </c>
      <c r="X8" s="547">
        <v>491615</v>
      </c>
      <c r="Y8" s="545"/>
      <c r="Z8" s="245">
        <f t="shared" si="1"/>
        <v>48452883</v>
      </c>
      <c r="AA8" s="245">
        <f t="shared" si="0"/>
        <v>51665023</v>
      </c>
      <c r="AB8" s="245">
        <f t="shared" si="0"/>
        <v>45928441</v>
      </c>
      <c r="AC8" s="245">
        <f t="shared" si="0"/>
        <v>51070182</v>
      </c>
    </row>
    <row r="9" spans="1:50" ht="15.95" customHeight="1" x14ac:dyDescent="0.2">
      <c r="A9" s="247" t="s">
        <v>726</v>
      </c>
      <c r="B9" s="384">
        <v>62787130</v>
      </c>
      <c r="C9" s="547">
        <v>66658325</v>
      </c>
      <c r="D9" s="547">
        <v>66567899</v>
      </c>
      <c r="E9" s="545">
        <v>63952651</v>
      </c>
      <c r="F9" s="545">
        <v>6770870</v>
      </c>
      <c r="G9" s="547">
        <v>7365351</v>
      </c>
      <c r="H9" s="547">
        <v>7365351</v>
      </c>
      <c r="I9" s="545">
        <v>7087219</v>
      </c>
      <c r="J9" s="545">
        <v>73729000</v>
      </c>
      <c r="K9" s="547">
        <v>98782065</v>
      </c>
      <c r="L9" s="546">
        <v>89770537</v>
      </c>
      <c r="M9" s="545">
        <v>77256000</v>
      </c>
      <c r="N9" s="545"/>
      <c r="O9" s="545"/>
      <c r="P9" s="545"/>
      <c r="Q9" s="545"/>
      <c r="R9" s="545"/>
      <c r="S9" s="545"/>
      <c r="T9" s="545"/>
      <c r="U9" s="545"/>
      <c r="V9" s="545"/>
      <c r="W9" s="547">
        <v>8256799</v>
      </c>
      <c r="X9" s="547">
        <v>8007799</v>
      </c>
      <c r="Y9" s="545"/>
      <c r="Z9" s="245">
        <f t="shared" si="1"/>
        <v>143287000</v>
      </c>
      <c r="AA9" s="245">
        <f t="shared" si="0"/>
        <v>181062540</v>
      </c>
      <c r="AB9" s="245">
        <f t="shared" si="0"/>
        <v>171711586</v>
      </c>
      <c r="AC9" s="245">
        <f t="shared" si="0"/>
        <v>148295870</v>
      </c>
    </row>
    <row r="10" spans="1:50" ht="15.95" customHeight="1" x14ac:dyDescent="0.2">
      <c r="A10" s="251" t="s">
        <v>727</v>
      </c>
      <c r="B10" s="253">
        <v>15140000</v>
      </c>
      <c r="C10" s="253">
        <v>17295666</v>
      </c>
      <c r="D10" s="248">
        <v>16936652</v>
      </c>
      <c r="E10" s="253">
        <v>18170000</v>
      </c>
      <c r="F10" s="253">
        <v>1820000</v>
      </c>
      <c r="G10" s="253">
        <v>2067460</v>
      </c>
      <c r="H10" s="253">
        <v>2092248</v>
      </c>
      <c r="I10" s="253">
        <v>2350000</v>
      </c>
      <c r="J10" s="253">
        <v>6964000</v>
      </c>
      <c r="K10" s="253">
        <v>9999352</v>
      </c>
      <c r="L10" s="253">
        <v>8689021</v>
      </c>
      <c r="M10" s="253">
        <v>6912000</v>
      </c>
      <c r="N10" s="252"/>
      <c r="O10" s="252"/>
      <c r="P10" s="252"/>
      <c r="Q10" s="252"/>
      <c r="R10" s="253"/>
      <c r="S10" s="252"/>
      <c r="T10" s="252"/>
      <c r="U10" s="252"/>
      <c r="V10" s="252">
        <v>0</v>
      </c>
      <c r="W10" s="253">
        <v>1763000</v>
      </c>
      <c r="X10" s="253">
        <v>1762770</v>
      </c>
      <c r="Y10" s="252">
        <v>0</v>
      </c>
      <c r="Z10" s="245">
        <f t="shared" si="1"/>
        <v>23924000</v>
      </c>
      <c r="AA10" s="245">
        <f t="shared" si="0"/>
        <v>31125478</v>
      </c>
      <c r="AB10" s="245">
        <f t="shared" si="0"/>
        <v>29480691</v>
      </c>
      <c r="AC10" s="245">
        <f t="shared" si="0"/>
        <v>27432000</v>
      </c>
    </row>
    <row r="11" spans="1:50" ht="15.95" customHeight="1" x14ac:dyDescent="0.2">
      <c r="A11" s="251" t="s">
        <v>793</v>
      </c>
      <c r="B11" s="248">
        <v>1039828118</v>
      </c>
      <c r="C11" s="385">
        <v>1153029726</v>
      </c>
      <c r="D11" s="248">
        <v>1114786430</v>
      </c>
      <c r="E11" s="248">
        <v>1017788000</v>
      </c>
      <c r="F11" s="385">
        <v>106045504</v>
      </c>
      <c r="G11" s="385">
        <v>119284951</v>
      </c>
      <c r="H11" s="385">
        <v>113856468</v>
      </c>
      <c r="I11" s="385">
        <v>106817394</v>
      </c>
      <c r="J11" s="385">
        <v>239766927</v>
      </c>
      <c r="K11" s="385">
        <v>320797846</v>
      </c>
      <c r="L11" s="385">
        <v>254390549</v>
      </c>
      <c r="M11" s="385">
        <v>240034087</v>
      </c>
      <c r="N11" s="385">
        <v>7980000</v>
      </c>
      <c r="O11" s="385">
        <v>7980000</v>
      </c>
      <c r="P11" s="385">
        <v>7980000</v>
      </c>
      <c r="Q11" s="385">
        <v>0</v>
      </c>
      <c r="R11" s="385">
        <v>0</v>
      </c>
      <c r="S11" s="385">
        <v>0</v>
      </c>
      <c r="T11" s="385">
        <v>0</v>
      </c>
      <c r="U11" s="385">
        <v>0</v>
      </c>
      <c r="V11" s="385">
        <v>12135676</v>
      </c>
      <c r="W11" s="385">
        <v>43787553</v>
      </c>
      <c r="X11" s="385">
        <v>43647555</v>
      </c>
      <c r="Y11" s="385"/>
      <c r="Z11" s="245">
        <f t="shared" si="1"/>
        <v>1405756225</v>
      </c>
      <c r="AA11" s="245">
        <f t="shared" si="0"/>
        <v>1644880076</v>
      </c>
      <c r="AB11" s="245">
        <f t="shared" si="0"/>
        <v>1534661002</v>
      </c>
      <c r="AC11" s="245">
        <f t="shared" si="0"/>
        <v>1364639481</v>
      </c>
    </row>
    <row r="12" spans="1:50" ht="27" customHeight="1" x14ac:dyDescent="0.2">
      <c r="A12" s="576" t="s">
        <v>780</v>
      </c>
      <c r="B12" s="385">
        <v>184302817</v>
      </c>
      <c r="C12" s="249">
        <v>225836323</v>
      </c>
      <c r="D12" s="248">
        <v>225836323</v>
      </c>
      <c r="E12" s="385">
        <v>0</v>
      </c>
      <c r="F12" s="385">
        <v>23754746</v>
      </c>
      <c r="G12" s="249">
        <v>28743857</v>
      </c>
      <c r="H12" s="249">
        <v>28743857</v>
      </c>
      <c r="I12" s="385">
        <v>0</v>
      </c>
      <c r="J12" s="385">
        <v>97270457</v>
      </c>
      <c r="K12" s="249">
        <v>100214497</v>
      </c>
      <c r="L12" s="249">
        <v>99134923</v>
      </c>
      <c r="M12" s="385">
        <v>0</v>
      </c>
      <c r="N12" s="385">
        <v>4104000</v>
      </c>
      <c r="O12" s="249">
        <v>4104000</v>
      </c>
      <c r="P12" s="249">
        <v>4104000</v>
      </c>
      <c r="Q12" s="385">
        <v>0</v>
      </c>
      <c r="R12" s="249">
        <v>0</v>
      </c>
      <c r="S12" s="249">
        <v>0</v>
      </c>
      <c r="T12" s="249">
        <v>0</v>
      </c>
      <c r="U12" s="249">
        <v>0</v>
      </c>
      <c r="V12" s="385">
        <v>0</v>
      </c>
      <c r="W12" s="385">
        <v>202990</v>
      </c>
      <c r="X12" s="249">
        <v>202990</v>
      </c>
      <c r="Y12" s="249">
        <v>0</v>
      </c>
      <c r="Z12" s="245">
        <f t="shared" si="1"/>
        <v>309432020</v>
      </c>
      <c r="AA12" s="245">
        <f t="shared" si="0"/>
        <v>359101667</v>
      </c>
      <c r="AB12" s="245">
        <f t="shared" si="0"/>
        <v>358022093</v>
      </c>
      <c r="AC12" s="245">
        <f t="shared" si="0"/>
        <v>0</v>
      </c>
    </row>
    <row r="13" spans="1:50" s="251" customFormat="1" ht="17.25" customHeight="1" x14ac:dyDescent="0.2">
      <c r="A13" s="251" t="s">
        <v>67</v>
      </c>
      <c r="B13" s="245">
        <f t="shared" ref="B13:Y13" si="2">SUM(B4:B12)</f>
        <v>2496575310</v>
      </c>
      <c r="C13" s="245">
        <f t="shared" si="2"/>
        <v>2684342490</v>
      </c>
      <c r="D13" s="245">
        <f t="shared" si="2"/>
        <v>2641212212</v>
      </c>
      <c r="E13" s="245">
        <f t="shared" si="2"/>
        <v>2434429983</v>
      </c>
      <c r="F13" s="245">
        <f t="shared" si="2"/>
        <v>286550013</v>
      </c>
      <c r="G13" s="245">
        <f t="shared" si="2"/>
        <v>311635338</v>
      </c>
      <c r="H13" s="245">
        <f t="shared" si="2"/>
        <v>305795213</v>
      </c>
      <c r="I13" s="245">
        <f t="shared" si="2"/>
        <v>285226837</v>
      </c>
      <c r="J13" s="245">
        <f t="shared" si="2"/>
        <v>1137816085</v>
      </c>
      <c r="K13" s="245">
        <f t="shared" si="2"/>
        <v>1196604284</v>
      </c>
      <c r="L13" s="245">
        <f t="shared" si="2"/>
        <v>1065029134</v>
      </c>
      <c r="M13" s="245">
        <f t="shared" si="2"/>
        <v>1054365000</v>
      </c>
      <c r="N13" s="245">
        <f t="shared" si="2"/>
        <v>12084000</v>
      </c>
      <c r="O13" s="245">
        <f t="shared" si="2"/>
        <v>20484000</v>
      </c>
      <c r="P13" s="245">
        <f t="shared" si="2"/>
        <v>20484000</v>
      </c>
      <c r="Q13" s="245">
        <f t="shared" si="2"/>
        <v>0</v>
      </c>
      <c r="R13" s="245">
        <f t="shared" si="2"/>
        <v>0</v>
      </c>
      <c r="S13" s="245">
        <f t="shared" si="2"/>
        <v>0</v>
      </c>
      <c r="T13" s="245">
        <f t="shared" si="2"/>
        <v>0</v>
      </c>
      <c r="U13" s="245">
        <f t="shared" si="2"/>
        <v>0</v>
      </c>
      <c r="V13" s="245">
        <f t="shared" si="2"/>
        <v>12135676</v>
      </c>
      <c r="W13" s="245">
        <f t="shared" si="2"/>
        <v>117750679</v>
      </c>
      <c r="X13" s="245">
        <f t="shared" si="2"/>
        <v>121416575</v>
      </c>
      <c r="Y13" s="245">
        <f t="shared" si="2"/>
        <v>7500000</v>
      </c>
      <c r="Z13" s="245">
        <f t="shared" si="1"/>
        <v>3945161084</v>
      </c>
      <c r="AA13" s="245">
        <f t="shared" si="0"/>
        <v>4330816791</v>
      </c>
      <c r="AB13" s="245">
        <f t="shared" si="0"/>
        <v>4153937134</v>
      </c>
      <c r="AC13" s="245">
        <f t="shared" si="0"/>
        <v>3781521820</v>
      </c>
    </row>
    <row r="14" spans="1:50" s="251" customFormat="1" ht="17.45" customHeight="1" x14ac:dyDescent="0.25">
      <c r="A14" s="254" t="s">
        <v>585</v>
      </c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>
        <f t="shared" si="1"/>
        <v>0</v>
      </c>
      <c r="AA14" s="245">
        <f t="shared" si="0"/>
        <v>0</v>
      </c>
      <c r="AB14" s="245">
        <f t="shared" si="0"/>
        <v>0</v>
      </c>
      <c r="AC14" s="245">
        <f t="shared" si="0"/>
        <v>0</v>
      </c>
    </row>
    <row r="15" spans="1:50" ht="35.25" customHeight="1" x14ac:dyDescent="0.2">
      <c r="A15" s="255" t="s">
        <v>633</v>
      </c>
      <c r="B15" s="253">
        <v>72074795</v>
      </c>
      <c r="C15" s="253">
        <v>73204045</v>
      </c>
      <c r="D15" s="253">
        <v>79451490</v>
      </c>
      <c r="E15" s="253">
        <v>73879217</v>
      </c>
      <c r="F15" s="253">
        <v>9193173</v>
      </c>
      <c r="G15" s="253">
        <v>9336998</v>
      </c>
      <c r="H15" s="253">
        <v>9249692</v>
      </c>
      <c r="I15" s="253">
        <v>9508807</v>
      </c>
      <c r="J15" s="253"/>
      <c r="K15" s="253"/>
      <c r="L15" s="253"/>
      <c r="M15" s="253"/>
      <c r="N15" s="253"/>
      <c r="O15" s="253"/>
      <c r="P15" s="253">
        <v>200000</v>
      </c>
      <c r="Q15" s="253"/>
      <c r="R15" s="253"/>
      <c r="S15" s="253"/>
      <c r="T15" s="253"/>
      <c r="U15" s="253"/>
      <c r="V15" s="267"/>
      <c r="W15" s="253"/>
      <c r="X15" s="267"/>
      <c r="Y15" s="267"/>
      <c r="Z15" s="245">
        <f t="shared" si="1"/>
        <v>81267968</v>
      </c>
      <c r="AA15" s="245">
        <f t="shared" si="0"/>
        <v>82541043</v>
      </c>
      <c r="AB15" s="245">
        <f t="shared" si="0"/>
        <v>88901182</v>
      </c>
      <c r="AC15" s="245">
        <f t="shared" si="0"/>
        <v>83388024</v>
      </c>
    </row>
    <row r="16" spans="1:50" ht="17.45" customHeight="1" x14ac:dyDescent="0.2">
      <c r="A16" s="256" t="s">
        <v>412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67"/>
      <c r="W16" s="253"/>
      <c r="X16" s="267"/>
      <c r="Y16" s="267"/>
      <c r="Z16" s="245">
        <f t="shared" si="1"/>
        <v>0</v>
      </c>
      <c r="AA16" s="245">
        <f t="shared" si="0"/>
        <v>0</v>
      </c>
      <c r="AB16" s="245">
        <f t="shared" si="0"/>
        <v>0</v>
      </c>
      <c r="AC16" s="245">
        <f t="shared" si="0"/>
        <v>0</v>
      </c>
    </row>
    <row r="17" spans="1:29" ht="26.25" customHeight="1" x14ac:dyDescent="0.2">
      <c r="A17" s="256" t="s">
        <v>413</v>
      </c>
      <c r="B17" s="253"/>
      <c r="C17" s="253">
        <v>15160619</v>
      </c>
      <c r="D17" s="253">
        <v>13187505</v>
      </c>
      <c r="E17" s="253"/>
      <c r="F17" s="253"/>
      <c r="G17" s="253">
        <v>1596433</v>
      </c>
      <c r="H17" s="253">
        <v>1598513</v>
      </c>
      <c r="I17" s="253"/>
      <c r="J17" s="253"/>
      <c r="K17" s="253">
        <v>388775084</v>
      </c>
      <c r="L17" s="253">
        <v>277956266</v>
      </c>
      <c r="M17" s="253">
        <v>189000000</v>
      </c>
      <c r="N17" s="253"/>
      <c r="O17" s="253">
        <v>58142531</v>
      </c>
      <c r="P17" s="253">
        <v>57168029</v>
      </c>
      <c r="Q17" s="253"/>
      <c r="R17" s="253"/>
      <c r="S17" s="253"/>
      <c r="T17" s="253"/>
      <c r="U17" s="253"/>
      <c r="V17" s="267"/>
      <c r="W17" s="253">
        <v>252963691</v>
      </c>
      <c r="X17" s="267">
        <v>167193976</v>
      </c>
      <c r="Y17" s="267">
        <v>430403000</v>
      </c>
      <c r="Z17" s="245">
        <f t="shared" si="1"/>
        <v>0</v>
      </c>
      <c r="AA17" s="245">
        <f t="shared" si="0"/>
        <v>716638358</v>
      </c>
      <c r="AB17" s="245">
        <f t="shared" si="0"/>
        <v>517104289</v>
      </c>
      <c r="AC17" s="245">
        <f t="shared" si="0"/>
        <v>619403000</v>
      </c>
    </row>
    <row r="18" spans="1:29" ht="17.45" customHeight="1" x14ac:dyDescent="0.2">
      <c r="A18" s="257" t="s">
        <v>713</v>
      </c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67">
        <v>33105000</v>
      </c>
      <c r="W18" s="253"/>
      <c r="X18" s="267"/>
      <c r="Y18" s="267"/>
      <c r="Z18" s="245">
        <f t="shared" si="1"/>
        <v>33105000</v>
      </c>
      <c r="AA18" s="245">
        <f t="shared" si="0"/>
        <v>0</v>
      </c>
      <c r="AB18" s="245">
        <f t="shared" si="0"/>
        <v>0</v>
      </c>
      <c r="AC18" s="245">
        <f t="shared" si="0"/>
        <v>0</v>
      </c>
    </row>
    <row r="19" spans="1:29" ht="16.899999999999999" customHeight="1" x14ac:dyDescent="0.2">
      <c r="A19" s="257" t="s">
        <v>714</v>
      </c>
      <c r="B19" s="253"/>
      <c r="C19" s="253"/>
      <c r="D19" s="253"/>
      <c r="E19" s="253"/>
      <c r="F19" s="253"/>
      <c r="G19" s="253"/>
      <c r="H19" s="253"/>
      <c r="I19" s="253"/>
      <c r="J19" s="253">
        <v>146736000</v>
      </c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67"/>
      <c r="W19" s="253"/>
      <c r="X19" s="267"/>
      <c r="Y19" s="267"/>
      <c r="Z19" s="245">
        <f t="shared" si="1"/>
        <v>146736000</v>
      </c>
      <c r="AA19" s="245">
        <f t="shared" si="0"/>
        <v>0</v>
      </c>
      <c r="AB19" s="245">
        <f t="shared" si="0"/>
        <v>0</v>
      </c>
      <c r="AC19" s="245">
        <f t="shared" si="0"/>
        <v>0</v>
      </c>
    </row>
    <row r="20" spans="1:29" ht="17.45" customHeight="1" x14ac:dyDescent="0.2">
      <c r="A20" s="256" t="s">
        <v>715</v>
      </c>
      <c r="B20" s="253"/>
      <c r="C20" s="253"/>
      <c r="D20" s="253"/>
      <c r="E20" s="253"/>
      <c r="F20" s="253"/>
      <c r="G20" s="253" t="s">
        <v>12</v>
      </c>
      <c r="H20" s="253"/>
      <c r="I20" s="253"/>
      <c r="J20" s="253">
        <v>41426000</v>
      </c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67">
        <v>78862000</v>
      </c>
      <c r="W20" s="253">
        <v>119178996</v>
      </c>
      <c r="X20" s="267">
        <v>72424880</v>
      </c>
      <c r="Y20" s="267">
        <v>102496000</v>
      </c>
      <c r="Z20" s="245">
        <f t="shared" si="1"/>
        <v>120288000</v>
      </c>
      <c r="AA20" s="245" t="e">
        <f t="shared" si="1"/>
        <v>#VALUE!</v>
      </c>
      <c r="AB20" s="245">
        <f t="shared" si="1"/>
        <v>72424880</v>
      </c>
      <c r="AC20" s="245">
        <f t="shared" si="1"/>
        <v>102496000</v>
      </c>
    </row>
    <row r="21" spans="1:29" s="259" customFormat="1" ht="30" customHeight="1" x14ac:dyDescent="0.2">
      <c r="A21" s="258" t="s">
        <v>869</v>
      </c>
      <c r="B21" s="571"/>
      <c r="C21" s="571"/>
      <c r="D21" s="571"/>
      <c r="E21" s="571"/>
      <c r="F21" s="571"/>
      <c r="G21" s="571"/>
      <c r="H21" s="571"/>
      <c r="I21" s="571"/>
      <c r="J21" s="571"/>
      <c r="K21" s="571"/>
      <c r="L21" s="571"/>
      <c r="M21" s="571">
        <v>4113440</v>
      </c>
      <c r="N21" s="571"/>
      <c r="O21" s="571"/>
      <c r="P21" s="571"/>
      <c r="Q21" s="571"/>
      <c r="R21" s="571"/>
      <c r="S21" s="571"/>
      <c r="T21" s="571"/>
      <c r="U21" s="571"/>
      <c r="V21" s="572"/>
      <c r="W21" s="571"/>
      <c r="X21" s="572"/>
      <c r="Y21" s="572"/>
      <c r="Z21" s="245">
        <f t="shared" si="1"/>
        <v>0</v>
      </c>
      <c r="AA21" s="245">
        <f t="shared" si="1"/>
        <v>0</v>
      </c>
      <c r="AB21" s="245">
        <f t="shared" si="1"/>
        <v>0</v>
      </c>
      <c r="AC21" s="245">
        <f t="shared" si="1"/>
        <v>4113440</v>
      </c>
    </row>
    <row r="22" spans="1:29" ht="24.75" customHeight="1" x14ac:dyDescent="0.2">
      <c r="A22" s="256" t="s">
        <v>850</v>
      </c>
      <c r="B22" s="253"/>
      <c r="C22" s="253"/>
      <c r="D22" s="253"/>
      <c r="E22" s="253"/>
      <c r="F22" s="253"/>
      <c r="G22" s="253"/>
      <c r="H22" s="253"/>
      <c r="I22" s="253"/>
      <c r="J22" s="253"/>
      <c r="K22" s="253">
        <v>234985728</v>
      </c>
      <c r="L22" s="253">
        <v>234985728</v>
      </c>
      <c r="M22" s="253">
        <v>420596183</v>
      </c>
      <c r="N22" s="253"/>
      <c r="O22" s="253"/>
      <c r="P22" s="253"/>
      <c r="Q22" s="253"/>
      <c r="R22" s="253"/>
      <c r="S22" s="253"/>
      <c r="T22" s="253"/>
      <c r="U22" s="253"/>
      <c r="V22" s="267"/>
      <c r="W22" s="253"/>
      <c r="X22" s="267"/>
      <c r="Y22" s="267"/>
      <c r="Z22" s="245">
        <f t="shared" si="1"/>
        <v>0</v>
      </c>
      <c r="AA22" s="245">
        <f t="shared" si="1"/>
        <v>234985728</v>
      </c>
      <c r="AB22" s="245">
        <f t="shared" si="1"/>
        <v>234985728</v>
      </c>
      <c r="AC22" s="245">
        <f t="shared" si="1"/>
        <v>420596183</v>
      </c>
    </row>
    <row r="23" spans="1:29" ht="15.75" customHeight="1" x14ac:dyDescent="0.2">
      <c r="A23" s="256" t="s">
        <v>537</v>
      </c>
      <c r="B23" s="253"/>
      <c r="C23" s="253">
        <v>23872265</v>
      </c>
      <c r="D23" s="253">
        <v>20791109</v>
      </c>
      <c r="E23" s="253"/>
      <c r="F23" s="253"/>
      <c r="G23" s="253">
        <v>1561802</v>
      </c>
      <c r="H23" s="253">
        <v>1831464</v>
      </c>
      <c r="I23" s="253"/>
      <c r="J23" s="253"/>
      <c r="K23" s="253">
        <v>3525137</v>
      </c>
      <c r="L23" s="253">
        <v>3525137</v>
      </c>
      <c r="M23" s="253"/>
      <c r="N23" s="253"/>
      <c r="O23" s="253"/>
      <c r="P23" s="253"/>
      <c r="Q23" s="253"/>
      <c r="R23" s="253"/>
      <c r="S23" s="253"/>
      <c r="T23" s="253"/>
      <c r="U23" s="253"/>
      <c r="V23" s="267"/>
      <c r="W23" s="253"/>
      <c r="X23" s="267"/>
      <c r="Y23" s="267"/>
      <c r="Z23" s="245">
        <f t="shared" si="1"/>
        <v>0</v>
      </c>
      <c r="AA23" s="245">
        <f t="shared" si="1"/>
        <v>28959204</v>
      </c>
      <c r="AB23" s="245">
        <f t="shared" si="1"/>
        <v>26147710</v>
      </c>
      <c r="AC23" s="245">
        <f t="shared" si="1"/>
        <v>0</v>
      </c>
    </row>
    <row r="24" spans="1:29" ht="20.25" customHeight="1" x14ac:dyDescent="0.2">
      <c r="A24" s="256" t="s">
        <v>539</v>
      </c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>
        <v>10000000</v>
      </c>
      <c r="O24" s="253">
        <v>13119176</v>
      </c>
      <c r="P24" s="253">
        <v>13119176</v>
      </c>
      <c r="Q24" s="253">
        <v>10000000</v>
      </c>
      <c r="R24" s="253"/>
      <c r="S24" s="253"/>
      <c r="T24" s="253"/>
      <c r="U24" s="253"/>
      <c r="V24" s="267"/>
      <c r="W24" s="253"/>
      <c r="X24" s="267"/>
      <c r="Y24" s="267"/>
      <c r="Z24" s="245">
        <f t="shared" si="1"/>
        <v>10000000</v>
      </c>
      <c r="AA24" s="245">
        <f t="shared" si="1"/>
        <v>13119176</v>
      </c>
      <c r="AB24" s="245">
        <f t="shared" si="1"/>
        <v>13119176</v>
      </c>
      <c r="AC24" s="245">
        <f t="shared" si="1"/>
        <v>10000000</v>
      </c>
    </row>
    <row r="25" spans="1:29" ht="20.25" customHeight="1" x14ac:dyDescent="0.2">
      <c r="A25" s="256" t="s">
        <v>418</v>
      </c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67">
        <v>10000000</v>
      </c>
      <c r="W25" s="253">
        <v>11450000</v>
      </c>
      <c r="X25" s="267">
        <v>11200000</v>
      </c>
      <c r="Y25" s="267">
        <v>24000000</v>
      </c>
      <c r="Z25" s="245">
        <f t="shared" si="1"/>
        <v>10000000</v>
      </c>
      <c r="AA25" s="245">
        <f t="shared" si="1"/>
        <v>11450000</v>
      </c>
      <c r="AB25" s="245">
        <f t="shared" si="1"/>
        <v>11200000</v>
      </c>
      <c r="AC25" s="245">
        <f t="shared" si="1"/>
        <v>24000000</v>
      </c>
    </row>
    <row r="26" spans="1:29" ht="19.5" customHeight="1" x14ac:dyDescent="0.2">
      <c r="A26" s="256" t="s">
        <v>419</v>
      </c>
      <c r="B26" s="253"/>
      <c r="C26" s="253"/>
      <c r="D26" s="253"/>
      <c r="E26" s="253"/>
      <c r="F26" s="253"/>
      <c r="G26" s="253"/>
      <c r="H26" s="253"/>
      <c r="I26" s="253"/>
      <c r="J26" s="253">
        <v>95512872</v>
      </c>
      <c r="K26" s="253">
        <v>95512872</v>
      </c>
      <c r="L26" s="253">
        <v>106335692</v>
      </c>
      <c r="M26" s="253">
        <v>96466647</v>
      </c>
      <c r="N26" s="253"/>
      <c r="O26" s="253"/>
      <c r="P26" s="253"/>
      <c r="Q26" s="253"/>
      <c r="R26" s="253"/>
      <c r="S26" s="253"/>
      <c r="T26" s="253"/>
      <c r="U26" s="253"/>
      <c r="V26" s="267"/>
      <c r="W26" s="253"/>
      <c r="X26" s="267"/>
      <c r="Y26" s="267"/>
      <c r="Z26" s="245">
        <f t="shared" si="1"/>
        <v>95512872</v>
      </c>
      <c r="AA26" s="245">
        <f t="shared" si="1"/>
        <v>95512872</v>
      </c>
      <c r="AB26" s="245">
        <f t="shared" si="1"/>
        <v>106335692</v>
      </c>
      <c r="AC26" s="245">
        <f t="shared" si="1"/>
        <v>96466647</v>
      </c>
    </row>
    <row r="27" spans="1:29" ht="21" customHeight="1" x14ac:dyDescent="0.2">
      <c r="A27" s="256" t="s">
        <v>639</v>
      </c>
      <c r="B27" s="253">
        <v>6713160</v>
      </c>
      <c r="C27" s="253">
        <v>6607531</v>
      </c>
      <c r="D27" s="253">
        <v>7189693</v>
      </c>
      <c r="E27" s="253">
        <v>6713160</v>
      </c>
      <c r="F27" s="253">
        <v>872712</v>
      </c>
      <c r="G27" s="253">
        <v>872712</v>
      </c>
      <c r="H27" s="253">
        <v>934660</v>
      </c>
      <c r="I27" s="253">
        <v>872712</v>
      </c>
      <c r="J27" s="253">
        <v>11714128</v>
      </c>
      <c r="K27" s="253">
        <v>15992047</v>
      </c>
      <c r="L27" s="253">
        <v>16931057</v>
      </c>
      <c r="M27" s="253">
        <v>12722000</v>
      </c>
      <c r="N27" s="253"/>
      <c r="O27" s="253"/>
      <c r="P27" s="253"/>
      <c r="Q27" s="253"/>
      <c r="R27" s="253"/>
      <c r="S27" s="253"/>
      <c r="T27" s="253"/>
      <c r="U27" s="253"/>
      <c r="V27" s="267"/>
      <c r="W27" s="253">
        <v>55616110</v>
      </c>
      <c r="X27" s="267"/>
      <c r="Y27" s="267"/>
      <c r="Z27" s="245">
        <f t="shared" si="1"/>
        <v>19300000</v>
      </c>
      <c r="AA27" s="245">
        <f t="shared" si="1"/>
        <v>79088400</v>
      </c>
      <c r="AB27" s="245">
        <f t="shared" si="1"/>
        <v>25055410</v>
      </c>
      <c r="AC27" s="245">
        <f t="shared" si="1"/>
        <v>20307872</v>
      </c>
    </row>
    <row r="28" spans="1:29" ht="18" customHeight="1" x14ac:dyDescent="0.2">
      <c r="A28" s="256" t="s">
        <v>851</v>
      </c>
      <c r="B28" s="253"/>
      <c r="C28" s="253"/>
      <c r="D28" s="253"/>
      <c r="E28" s="253"/>
      <c r="F28" s="253"/>
      <c r="G28" s="253"/>
      <c r="H28" s="253"/>
      <c r="I28" s="253"/>
      <c r="J28" s="253"/>
      <c r="K28" s="253">
        <v>4604246</v>
      </c>
      <c r="L28" s="253">
        <v>9608296</v>
      </c>
      <c r="M28" s="253"/>
      <c r="N28" s="253"/>
      <c r="O28" s="253"/>
      <c r="P28" s="253"/>
      <c r="Q28" s="253"/>
      <c r="R28" s="253"/>
      <c r="S28" s="253"/>
      <c r="T28" s="253"/>
      <c r="U28" s="253"/>
      <c r="V28" s="267"/>
      <c r="W28" s="253">
        <v>311136563</v>
      </c>
      <c r="X28" s="267">
        <v>12118161</v>
      </c>
      <c r="Y28" s="267"/>
      <c r="Z28" s="245">
        <f t="shared" si="1"/>
        <v>0</v>
      </c>
      <c r="AA28" s="245">
        <f t="shared" si="1"/>
        <v>315740809</v>
      </c>
      <c r="AB28" s="245">
        <f t="shared" si="1"/>
        <v>21726457</v>
      </c>
      <c r="AC28" s="245">
        <f t="shared" si="1"/>
        <v>0</v>
      </c>
    </row>
    <row r="29" spans="1:29" ht="15" customHeight="1" x14ac:dyDescent="0.2">
      <c r="A29" s="256" t="s">
        <v>540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>
        <v>1530612</v>
      </c>
      <c r="L29" s="253">
        <v>1530612</v>
      </c>
      <c r="M29" s="253"/>
      <c r="N29" s="253"/>
      <c r="O29" s="253"/>
      <c r="P29" s="253"/>
      <c r="Q29" s="253"/>
      <c r="R29" s="253"/>
      <c r="S29" s="253"/>
      <c r="T29" s="253"/>
      <c r="U29" s="253"/>
      <c r="V29" s="267"/>
      <c r="W29" s="253"/>
      <c r="X29" s="267"/>
      <c r="Y29" s="267"/>
      <c r="Z29" s="245">
        <f t="shared" si="1"/>
        <v>0</v>
      </c>
      <c r="AA29" s="245">
        <f t="shared" si="1"/>
        <v>1530612</v>
      </c>
      <c r="AB29" s="245">
        <f t="shared" si="1"/>
        <v>1530612</v>
      </c>
      <c r="AC29" s="245">
        <f t="shared" si="1"/>
        <v>0</v>
      </c>
    </row>
    <row r="30" spans="1:29" ht="27" customHeight="1" x14ac:dyDescent="0.2">
      <c r="A30" s="256" t="s">
        <v>852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>
        <v>568832</v>
      </c>
      <c r="L30" s="253">
        <v>568832</v>
      </c>
      <c r="M30" s="253"/>
      <c r="N30" s="253"/>
      <c r="O30" s="253"/>
      <c r="P30" s="253"/>
      <c r="Q30" s="253"/>
      <c r="R30" s="253"/>
      <c r="S30" s="253"/>
      <c r="T30" s="253"/>
      <c r="U30" s="253"/>
      <c r="V30" s="267"/>
      <c r="W30" s="253">
        <v>57361403</v>
      </c>
      <c r="X30" s="267">
        <v>2183013</v>
      </c>
      <c r="Y30" s="267"/>
      <c r="Z30" s="245">
        <f t="shared" si="1"/>
        <v>0</v>
      </c>
      <c r="AA30" s="245">
        <f t="shared" si="1"/>
        <v>57930235</v>
      </c>
      <c r="AB30" s="245">
        <f t="shared" si="1"/>
        <v>2751845</v>
      </c>
      <c r="AC30" s="245">
        <f t="shared" si="1"/>
        <v>0</v>
      </c>
    </row>
    <row r="31" spans="1:29" ht="19.5" customHeight="1" x14ac:dyDescent="0.2">
      <c r="A31" s="256" t="s">
        <v>858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  <c r="M31" s="253"/>
      <c r="N31" s="253">
        <v>16883000</v>
      </c>
      <c r="O31" s="253">
        <v>32352184</v>
      </c>
      <c r="P31" s="253">
        <v>31897288</v>
      </c>
      <c r="Q31" s="253">
        <v>11000000</v>
      </c>
      <c r="R31" s="253"/>
      <c r="S31" s="253"/>
      <c r="T31" s="253"/>
      <c r="U31" s="253"/>
      <c r="V31" s="267"/>
      <c r="W31" s="253"/>
      <c r="X31" s="267"/>
      <c r="Y31" s="267"/>
      <c r="Z31" s="245">
        <f t="shared" si="1"/>
        <v>16883000</v>
      </c>
      <c r="AA31" s="245">
        <f t="shared" si="1"/>
        <v>32352184</v>
      </c>
      <c r="AB31" s="245">
        <f t="shared" si="1"/>
        <v>31897288</v>
      </c>
      <c r="AC31" s="245">
        <f t="shared" si="1"/>
        <v>11000000</v>
      </c>
    </row>
    <row r="32" spans="1:29" ht="15" customHeight="1" x14ac:dyDescent="0.2">
      <c r="A32" s="256" t="s">
        <v>628</v>
      </c>
      <c r="B32" s="253"/>
      <c r="C32" s="253"/>
      <c r="D32" s="253"/>
      <c r="E32" s="253"/>
      <c r="F32" s="253"/>
      <c r="G32" s="253"/>
      <c r="H32" s="253"/>
      <c r="I32" s="253"/>
      <c r="J32" s="253"/>
      <c r="K32" s="253"/>
      <c r="L32" s="253">
        <v>540000</v>
      </c>
      <c r="M32" s="253">
        <v>200000</v>
      </c>
      <c r="N32" s="253"/>
      <c r="O32" s="253"/>
      <c r="P32" s="253"/>
      <c r="Q32" s="253"/>
      <c r="R32" s="253"/>
      <c r="S32" s="253"/>
      <c r="T32" s="253"/>
      <c r="U32" s="253"/>
      <c r="V32" s="267"/>
      <c r="W32" s="253"/>
      <c r="X32" s="267"/>
      <c r="Y32" s="267"/>
      <c r="Z32" s="245">
        <f t="shared" si="1"/>
        <v>0</v>
      </c>
      <c r="AA32" s="245">
        <f t="shared" si="1"/>
        <v>0</v>
      </c>
      <c r="AB32" s="245">
        <f t="shared" si="1"/>
        <v>540000</v>
      </c>
      <c r="AC32" s="245">
        <f t="shared" si="1"/>
        <v>200000</v>
      </c>
    </row>
    <row r="33" spans="1:29" ht="18.75" customHeight="1" x14ac:dyDescent="0.2">
      <c r="A33" s="256" t="s">
        <v>694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>
        <v>628969</v>
      </c>
      <c r="M33" s="253">
        <v>880000</v>
      </c>
      <c r="N33" s="253"/>
      <c r="O33" s="253"/>
      <c r="P33" s="253"/>
      <c r="Q33" s="253"/>
      <c r="R33" s="253"/>
      <c r="S33" s="253"/>
      <c r="T33" s="253"/>
      <c r="U33" s="253"/>
      <c r="V33" s="267"/>
      <c r="W33" s="253"/>
      <c r="X33" s="267"/>
      <c r="Y33" s="267"/>
      <c r="Z33" s="245">
        <f t="shared" si="1"/>
        <v>0</v>
      </c>
      <c r="AA33" s="245">
        <f t="shared" si="1"/>
        <v>0</v>
      </c>
      <c r="AB33" s="245">
        <f t="shared" si="1"/>
        <v>628969</v>
      </c>
      <c r="AC33" s="245">
        <f t="shared" si="1"/>
        <v>880000</v>
      </c>
    </row>
    <row r="34" spans="1:29" ht="28.5" customHeight="1" x14ac:dyDescent="0.2">
      <c r="A34" s="256" t="s">
        <v>423</v>
      </c>
      <c r="B34" s="253">
        <v>518620</v>
      </c>
      <c r="C34" s="253">
        <v>1980712</v>
      </c>
      <c r="D34" s="253">
        <v>2356989</v>
      </c>
      <c r="E34" s="253"/>
      <c r="F34" s="253">
        <v>67421</v>
      </c>
      <c r="G34" s="253">
        <v>67421</v>
      </c>
      <c r="H34" s="253">
        <v>562244</v>
      </c>
      <c r="I34" s="253"/>
      <c r="J34" s="253">
        <v>4800000</v>
      </c>
      <c r="K34" s="253">
        <v>72632774</v>
      </c>
      <c r="L34" s="253">
        <v>32778615</v>
      </c>
      <c r="M34" s="253">
        <v>5800000</v>
      </c>
      <c r="N34" s="253"/>
      <c r="O34" s="253"/>
      <c r="P34" s="253">
        <v>50000</v>
      </c>
      <c r="Q34" s="253"/>
      <c r="R34" s="253"/>
      <c r="S34" s="253"/>
      <c r="T34" s="253"/>
      <c r="U34" s="253"/>
      <c r="V34" s="267"/>
      <c r="W34" s="253">
        <v>444500</v>
      </c>
      <c r="X34" s="267">
        <v>444500</v>
      </c>
      <c r="Y34" s="267"/>
      <c r="Z34" s="245">
        <f t="shared" si="1"/>
        <v>5386041</v>
      </c>
      <c r="AA34" s="245">
        <f t="shared" si="1"/>
        <v>75125407</v>
      </c>
      <c r="AB34" s="245">
        <f t="shared" si="1"/>
        <v>36192348</v>
      </c>
      <c r="AC34" s="245">
        <f t="shared" si="1"/>
        <v>5800000</v>
      </c>
    </row>
    <row r="35" spans="1:29" ht="20.25" customHeight="1" x14ac:dyDescent="0.2">
      <c r="A35" s="256" t="s">
        <v>526</v>
      </c>
      <c r="B35" s="253"/>
      <c r="C35" s="253"/>
      <c r="D35" s="253"/>
      <c r="E35" s="253"/>
      <c r="F35" s="253"/>
      <c r="G35" s="253"/>
      <c r="H35" s="253"/>
      <c r="I35" s="253"/>
      <c r="J35" s="253">
        <v>2500000</v>
      </c>
      <c r="K35" s="253">
        <v>3036640</v>
      </c>
      <c r="L35" s="253">
        <v>6399305</v>
      </c>
      <c r="M35" s="253">
        <v>2500000</v>
      </c>
      <c r="N35" s="253"/>
      <c r="O35" s="253"/>
      <c r="P35" s="253"/>
      <c r="Q35" s="253"/>
      <c r="R35" s="253"/>
      <c r="S35" s="253"/>
      <c r="T35" s="253"/>
      <c r="U35" s="253"/>
      <c r="V35" s="267"/>
      <c r="W35" s="253"/>
      <c r="X35" s="267"/>
      <c r="Y35" s="267"/>
      <c r="Z35" s="245">
        <f t="shared" si="1"/>
        <v>2500000</v>
      </c>
      <c r="AA35" s="245">
        <f t="shared" si="1"/>
        <v>3036640</v>
      </c>
      <c r="AB35" s="245">
        <f t="shared" si="1"/>
        <v>6399305</v>
      </c>
      <c r="AC35" s="245">
        <f t="shared" si="1"/>
        <v>2500000</v>
      </c>
    </row>
    <row r="36" spans="1:29" ht="20.25" customHeight="1" x14ac:dyDescent="0.2">
      <c r="A36" s="256" t="s">
        <v>425</v>
      </c>
      <c r="B36" s="253"/>
      <c r="C36" s="253"/>
      <c r="D36" s="253"/>
      <c r="E36" s="253"/>
      <c r="F36" s="253"/>
      <c r="G36" s="253"/>
      <c r="H36" s="253"/>
      <c r="I36" s="253"/>
      <c r="J36" s="253"/>
      <c r="K36" s="253"/>
      <c r="L36" s="253"/>
      <c r="M36" s="253"/>
      <c r="N36" s="253">
        <v>53589184</v>
      </c>
      <c r="O36" s="253">
        <v>23209500</v>
      </c>
      <c r="P36" s="253">
        <v>16400000</v>
      </c>
      <c r="Q36" s="253">
        <v>29781776</v>
      </c>
      <c r="R36" s="253"/>
      <c r="S36" s="253"/>
      <c r="T36" s="253"/>
      <c r="U36" s="253"/>
      <c r="V36" s="267"/>
      <c r="W36" s="253"/>
      <c r="X36" s="267"/>
      <c r="Y36" s="267"/>
      <c r="Z36" s="245">
        <f t="shared" si="1"/>
        <v>53589184</v>
      </c>
      <c r="AA36" s="245">
        <f t="shared" si="1"/>
        <v>23209500</v>
      </c>
      <c r="AB36" s="245">
        <f t="shared" si="1"/>
        <v>16400000</v>
      </c>
      <c r="AC36" s="245">
        <f t="shared" si="1"/>
        <v>29781776</v>
      </c>
    </row>
    <row r="37" spans="1:29" ht="34.5" customHeight="1" x14ac:dyDescent="0.2">
      <c r="A37" s="256" t="s">
        <v>532</v>
      </c>
      <c r="B37" s="253"/>
      <c r="C37" s="253"/>
      <c r="D37" s="253"/>
      <c r="E37" s="253"/>
      <c r="F37" s="253"/>
      <c r="G37" s="253"/>
      <c r="H37" s="253"/>
      <c r="I37" s="253"/>
      <c r="J37" s="253">
        <v>120000</v>
      </c>
      <c r="K37" s="253">
        <v>308345</v>
      </c>
      <c r="L37" s="253">
        <v>40300</v>
      </c>
      <c r="M37" s="253">
        <v>120000</v>
      </c>
      <c r="N37" s="253"/>
      <c r="O37" s="253"/>
      <c r="P37" s="253"/>
      <c r="Q37" s="253"/>
      <c r="R37" s="253"/>
      <c r="S37" s="253"/>
      <c r="T37" s="253"/>
      <c r="U37" s="253"/>
      <c r="V37" s="267"/>
      <c r="W37" s="253"/>
      <c r="X37" s="267"/>
      <c r="Y37" s="267"/>
      <c r="Z37" s="245">
        <f t="shared" si="1"/>
        <v>120000</v>
      </c>
      <c r="AA37" s="245">
        <f t="shared" si="1"/>
        <v>308345</v>
      </c>
      <c r="AB37" s="245">
        <f t="shared" si="1"/>
        <v>40300</v>
      </c>
      <c r="AC37" s="245">
        <f t="shared" si="1"/>
        <v>120000</v>
      </c>
    </row>
    <row r="38" spans="1:29" ht="17.45" customHeight="1" x14ac:dyDescent="0.2">
      <c r="A38" s="256" t="s">
        <v>541</v>
      </c>
      <c r="B38" s="253"/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>
        <v>42798206</v>
      </c>
      <c r="O38" s="253">
        <v>69986239</v>
      </c>
      <c r="P38" s="253">
        <v>70511234</v>
      </c>
      <c r="Q38" s="253">
        <v>24519500</v>
      </c>
      <c r="R38" s="253"/>
      <c r="S38" s="253"/>
      <c r="T38" s="253"/>
      <c r="U38" s="253"/>
      <c r="V38" s="267"/>
      <c r="W38" s="253"/>
      <c r="X38" s="267"/>
      <c r="Y38" s="267"/>
      <c r="Z38" s="245">
        <f t="shared" si="1"/>
        <v>42798206</v>
      </c>
      <c r="AA38" s="245">
        <f t="shared" si="1"/>
        <v>69986239</v>
      </c>
      <c r="AB38" s="245">
        <f t="shared" si="1"/>
        <v>70511234</v>
      </c>
      <c r="AC38" s="245">
        <f t="shared" si="1"/>
        <v>24519500</v>
      </c>
    </row>
    <row r="39" spans="1:29" ht="21" customHeight="1" x14ac:dyDescent="0.2">
      <c r="A39" s="256" t="s">
        <v>853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>
        <v>4199555</v>
      </c>
      <c r="P39" s="253">
        <v>4199555</v>
      </c>
      <c r="Q39" s="253"/>
      <c r="R39" s="253"/>
      <c r="S39" s="253"/>
      <c r="T39" s="253"/>
      <c r="U39" s="253"/>
      <c r="V39" s="267"/>
      <c r="W39" s="253"/>
      <c r="X39" s="267"/>
      <c r="Y39" s="267"/>
      <c r="Z39" s="245">
        <f t="shared" si="1"/>
        <v>0</v>
      </c>
      <c r="AA39" s="245">
        <f t="shared" si="1"/>
        <v>4199555</v>
      </c>
      <c r="AB39" s="245">
        <f t="shared" si="1"/>
        <v>4199555</v>
      </c>
      <c r="AC39" s="245">
        <f t="shared" si="1"/>
        <v>0</v>
      </c>
    </row>
    <row r="40" spans="1:29" ht="20.25" customHeight="1" x14ac:dyDescent="0.2">
      <c r="A40" s="256" t="s">
        <v>587</v>
      </c>
      <c r="B40" s="253"/>
      <c r="C40" s="253"/>
      <c r="D40" s="253"/>
      <c r="E40" s="253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53"/>
      <c r="T40" s="253"/>
      <c r="U40" s="253"/>
      <c r="V40" s="267"/>
      <c r="W40" s="253"/>
      <c r="X40" s="267"/>
      <c r="Y40" s="267"/>
      <c r="Z40" s="245">
        <f t="shared" si="1"/>
        <v>0</v>
      </c>
      <c r="AA40" s="245">
        <f t="shared" si="1"/>
        <v>0</v>
      </c>
      <c r="AB40" s="245">
        <f t="shared" si="1"/>
        <v>0</v>
      </c>
      <c r="AC40" s="245">
        <f t="shared" si="1"/>
        <v>0</v>
      </c>
    </row>
    <row r="41" spans="1:29" ht="20.25" customHeight="1" x14ac:dyDescent="0.2">
      <c r="A41" s="256" t="s">
        <v>854</v>
      </c>
      <c r="B41" s="253"/>
      <c r="C41" s="253">
        <v>5600000</v>
      </c>
      <c r="D41" s="253">
        <v>800000</v>
      </c>
      <c r="E41" s="253"/>
      <c r="F41" s="253"/>
      <c r="G41" s="253">
        <v>655200</v>
      </c>
      <c r="H41" s="253">
        <v>93600</v>
      </c>
      <c r="I41" s="253"/>
      <c r="J41" s="253"/>
      <c r="K41" s="253">
        <v>7050300</v>
      </c>
      <c r="L41" s="253">
        <v>7050300</v>
      </c>
      <c r="M41" s="253"/>
      <c r="N41" s="253">
        <v>0</v>
      </c>
      <c r="O41" s="253"/>
      <c r="P41" s="253"/>
      <c r="Q41" s="253"/>
      <c r="R41" s="253"/>
      <c r="S41" s="253"/>
      <c r="T41" s="253"/>
      <c r="U41" s="253"/>
      <c r="V41" s="267"/>
      <c r="W41" s="253">
        <v>171299355</v>
      </c>
      <c r="X41" s="267">
        <v>4076700</v>
      </c>
      <c r="Y41" s="267"/>
      <c r="Z41" s="245">
        <f t="shared" si="1"/>
        <v>0</v>
      </c>
      <c r="AA41" s="245">
        <f t="shared" si="1"/>
        <v>184604855</v>
      </c>
      <c r="AB41" s="245">
        <f t="shared" si="1"/>
        <v>12020600</v>
      </c>
      <c r="AC41" s="245">
        <f t="shared" si="1"/>
        <v>0</v>
      </c>
    </row>
    <row r="42" spans="1:29" ht="18.75" customHeight="1" x14ac:dyDescent="0.2">
      <c r="A42" s="256" t="s">
        <v>634</v>
      </c>
      <c r="B42" s="253"/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  <c r="R42" s="253"/>
      <c r="S42" s="253"/>
      <c r="T42" s="253"/>
      <c r="U42" s="253"/>
      <c r="V42" s="267"/>
      <c r="W42" s="253"/>
      <c r="X42" s="267"/>
      <c r="Y42" s="267"/>
      <c r="Z42" s="245">
        <f t="shared" si="1"/>
        <v>0</v>
      </c>
      <c r="AA42" s="245">
        <f t="shared" si="1"/>
        <v>0</v>
      </c>
      <c r="AB42" s="245">
        <f t="shared" si="1"/>
        <v>0</v>
      </c>
      <c r="AC42" s="245">
        <f t="shared" si="1"/>
        <v>0</v>
      </c>
    </row>
    <row r="43" spans="1:29" ht="19.899999999999999" customHeight="1" x14ac:dyDescent="0.2">
      <c r="A43" s="256" t="s">
        <v>862</v>
      </c>
      <c r="B43" s="253"/>
      <c r="C43" s="253"/>
      <c r="D43" s="253"/>
      <c r="E43" s="253"/>
      <c r="F43" s="253"/>
      <c r="G43" s="253"/>
      <c r="H43" s="253"/>
      <c r="I43" s="253"/>
      <c r="J43" s="253">
        <v>50000000</v>
      </c>
      <c r="K43" s="253"/>
      <c r="L43" s="253"/>
      <c r="M43" s="253">
        <v>120339866</v>
      </c>
      <c r="N43" s="253"/>
      <c r="O43" s="253"/>
      <c r="P43" s="253"/>
      <c r="Q43" s="253"/>
      <c r="R43" s="253"/>
      <c r="S43" s="253"/>
      <c r="T43" s="253"/>
      <c r="U43" s="253"/>
      <c r="V43" s="267"/>
      <c r="W43" s="253"/>
      <c r="X43" s="267"/>
      <c r="Y43" s="267"/>
      <c r="Z43" s="245">
        <f t="shared" si="1"/>
        <v>50000000</v>
      </c>
      <c r="AA43" s="245">
        <f t="shared" si="1"/>
        <v>0</v>
      </c>
      <c r="AB43" s="245">
        <f t="shared" si="1"/>
        <v>0</v>
      </c>
      <c r="AC43" s="245">
        <f t="shared" si="1"/>
        <v>120339866</v>
      </c>
    </row>
    <row r="44" spans="1:29" ht="19.5" customHeight="1" x14ac:dyDescent="0.2">
      <c r="A44" s="256" t="s">
        <v>855</v>
      </c>
      <c r="B44" s="253"/>
      <c r="C44" s="253"/>
      <c r="D44" s="253"/>
      <c r="E44" s="253"/>
      <c r="F44" s="253"/>
      <c r="G44" s="253"/>
      <c r="H44" s="253"/>
      <c r="I44" s="253"/>
      <c r="J44" s="253"/>
      <c r="K44" s="253">
        <v>7044316</v>
      </c>
      <c r="L44" s="253">
        <v>7044316</v>
      </c>
      <c r="M44" s="253"/>
      <c r="N44" s="253"/>
      <c r="O44" s="253"/>
      <c r="P44" s="253"/>
      <c r="Q44" s="253"/>
      <c r="R44" s="253"/>
      <c r="S44" s="253"/>
      <c r="T44" s="253"/>
      <c r="U44" s="253"/>
      <c r="V44" s="267"/>
      <c r="W44" s="253">
        <v>16315237</v>
      </c>
      <c r="X44" s="267">
        <v>8166100</v>
      </c>
      <c r="Y44" s="267"/>
      <c r="Z44" s="245">
        <f t="shared" si="1"/>
        <v>0</v>
      </c>
      <c r="AA44" s="245">
        <f t="shared" si="1"/>
        <v>23359553</v>
      </c>
      <c r="AB44" s="245">
        <f t="shared" si="1"/>
        <v>15210416</v>
      </c>
      <c r="AC44" s="245">
        <f t="shared" si="1"/>
        <v>0</v>
      </c>
    </row>
    <row r="45" spans="1:29" ht="26.25" customHeight="1" x14ac:dyDescent="0.2">
      <c r="A45" s="256" t="s">
        <v>429</v>
      </c>
      <c r="B45" s="253"/>
      <c r="C45" s="253"/>
      <c r="D45" s="253"/>
      <c r="E45" s="253"/>
      <c r="F45" s="253"/>
      <c r="G45" s="253"/>
      <c r="H45" s="253"/>
      <c r="I45" s="253"/>
      <c r="J45" s="253">
        <v>7600000</v>
      </c>
      <c r="K45" s="253">
        <v>2523099</v>
      </c>
      <c r="L45" s="253">
        <v>539980</v>
      </c>
      <c r="M45" s="253">
        <v>600000</v>
      </c>
      <c r="N45" s="253">
        <v>880000</v>
      </c>
      <c r="O45" s="253">
        <v>880000</v>
      </c>
      <c r="P45" s="253">
        <v>855000</v>
      </c>
      <c r="Q45" s="253">
        <v>1650000</v>
      </c>
      <c r="R45" s="253">
        <v>43790000</v>
      </c>
      <c r="S45" s="253">
        <v>44408314</v>
      </c>
      <c r="T45" s="253">
        <v>44408314</v>
      </c>
      <c r="U45" s="253">
        <v>44720000</v>
      </c>
      <c r="V45" s="267"/>
      <c r="W45" s="253"/>
      <c r="X45" s="267"/>
      <c r="Y45" s="267"/>
      <c r="Z45" s="245">
        <f t="shared" si="1"/>
        <v>52270000</v>
      </c>
      <c r="AA45" s="245">
        <f t="shared" si="1"/>
        <v>47811413</v>
      </c>
      <c r="AB45" s="245">
        <f t="shared" si="1"/>
        <v>45803294</v>
      </c>
      <c r="AC45" s="245">
        <f t="shared" si="1"/>
        <v>46970000</v>
      </c>
    </row>
    <row r="46" spans="1:29" ht="20.25" customHeight="1" x14ac:dyDescent="0.2">
      <c r="A46" s="256" t="s">
        <v>614</v>
      </c>
      <c r="B46" s="253"/>
      <c r="C46" s="253"/>
      <c r="D46" s="253"/>
      <c r="E46" s="253"/>
      <c r="F46" s="253"/>
      <c r="G46" s="253"/>
      <c r="H46" s="253"/>
      <c r="I46" s="253"/>
      <c r="J46" s="253"/>
      <c r="K46" s="253"/>
      <c r="L46" s="253"/>
      <c r="M46" s="253"/>
      <c r="N46" s="253">
        <v>90000000</v>
      </c>
      <c r="O46" s="253">
        <v>175000000</v>
      </c>
      <c r="P46" s="253">
        <v>161938720</v>
      </c>
      <c r="Q46" s="253">
        <v>100000000</v>
      </c>
      <c r="R46" s="253"/>
      <c r="S46" s="253"/>
      <c r="T46" s="253"/>
      <c r="U46" s="253"/>
      <c r="V46" s="267"/>
      <c r="W46" s="253"/>
      <c r="X46" s="267"/>
      <c r="Y46" s="267"/>
      <c r="Z46" s="245">
        <f t="shared" si="1"/>
        <v>90000000</v>
      </c>
      <c r="AA46" s="245">
        <f t="shared" si="1"/>
        <v>175000000</v>
      </c>
      <c r="AB46" s="245">
        <f t="shared" si="1"/>
        <v>161938720</v>
      </c>
      <c r="AC46" s="245">
        <f t="shared" si="1"/>
        <v>100000000</v>
      </c>
    </row>
    <row r="47" spans="1:29" ht="26.25" customHeight="1" x14ac:dyDescent="0.2">
      <c r="A47" s="256" t="s">
        <v>589</v>
      </c>
      <c r="B47" s="253"/>
      <c r="C47" s="253"/>
      <c r="D47" s="253"/>
      <c r="E47" s="253"/>
      <c r="F47" s="253"/>
      <c r="G47" s="253"/>
      <c r="H47" s="253"/>
      <c r="I47" s="253"/>
      <c r="J47" s="253"/>
      <c r="K47" s="253"/>
      <c r="L47" s="253"/>
      <c r="M47" s="253"/>
      <c r="N47" s="253"/>
      <c r="O47" s="253">
        <v>4858528</v>
      </c>
      <c r="P47" s="253">
        <v>4858528</v>
      </c>
      <c r="Q47" s="253">
        <v>298371390</v>
      </c>
      <c r="R47" s="253"/>
      <c r="S47" s="253"/>
      <c r="T47" s="253"/>
      <c r="U47" s="253"/>
      <c r="V47" s="267"/>
      <c r="W47" s="253"/>
      <c r="X47" s="267"/>
      <c r="Y47" s="267"/>
      <c r="Z47" s="245">
        <f t="shared" si="1"/>
        <v>0</v>
      </c>
      <c r="AA47" s="245">
        <f t="shared" si="1"/>
        <v>4858528</v>
      </c>
      <c r="AB47" s="245">
        <f t="shared" si="1"/>
        <v>4858528</v>
      </c>
      <c r="AC47" s="245">
        <f t="shared" si="1"/>
        <v>298371390</v>
      </c>
    </row>
    <row r="48" spans="1:29" ht="14.25" customHeight="1" x14ac:dyDescent="0.2">
      <c r="A48" s="256" t="s">
        <v>695</v>
      </c>
      <c r="B48" s="253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>
        <v>34000000</v>
      </c>
      <c r="P48" s="253">
        <v>34000000</v>
      </c>
      <c r="Q48" s="253"/>
      <c r="R48" s="253"/>
      <c r="S48" s="253"/>
      <c r="T48" s="253"/>
      <c r="U48" s="253"/>
      <c r="V48" s="267"/>
      <c r="W48" s="253"/>
      <c r="X48" s="267"/>
      <c r="Y48" s="267"/>
      <c r="Z48" s="245">
        <f t="shared" si="1"/>
        <v>0</v>
      </c>
      <c r="AA48" s="245">
        <f t="shared" si="1"/>
        <v>34000000</v>
      </c>
      <c r="AB48" s="245">
        <f t="shared" si="1"/>
        <v>34000000</v>
      </c>
      <c r="AC48" s="245">
        <f t="shared" si="1"/>
        <v>0</v>
      </c>
    </row>
    <row r="49" spans="1:29" ht="21" customHeight="1" x14ac:dyDescent="0.2">
      <c r="A49" s="256" t="s">
        <v>636</v>
      </c>
      <c r="B49" s="253"/>
      <c r="C49" s="253"/>
      <c r="D49" s="253"/>
      <c r="E49" s="253"/>
      <c r="F49" s="253"/>
      <c r="G49" s="253"/>
      <c r="H49" s="253"/>
      <c r="I49" s="253"/>
      <c r="J49" s="253">
        <v>68950152</v>
      </c>
      <c r="K49" s="253">
        <v>108053772</v>
      </c>
      <c r="L49" s="253">
        <v>108053772</v>
      </c>
      <c r="M49" s="253">
        <v>123779728</v>
      </c>
      <c r="N49" s="253"/>
      <c r="O49" s="253"/>
      <c r="P49" s="253"/>
      <c r="Q49" s="253"/>
      <c r="R49" s="253"/>
      <c r="S49" s="253"/>
      <c r="T49" s="253"/>
      <c r="U49" s="253"/>
      <c r="V49" s="267"/>
      <c r="W49" s="253"/>
      <c r="X49" s="267"/>
      <c r="Y49" s="267"/>
      <c r="Z49" s="245">
        <f t="shared" si="1"/>
        <v>68950152</v>
      </c>
      <c r="AA49" s="245">
        <f t="shared" si="1"/>
        <v>108053772</v>
      </c>
      <c r="AB49" s="245">
        <f t="shared" si="1"/>
        <v>108053772</v>
      </c>
      <c r="AC49" s="245">
        <f t="shared" si="1"/>
        <v>123779728</v>
      </c>
    </row>
    <row r="50" spans="1:29" ht="13.5" customHeight="1" x14ac:dyDescent="0.2">
      <c r="A50" s="256" t="s">
        <v>728</v>
      </c>
      <c r="B50" s="253"/>
      <c r="C50" s="253"/>
      <c r="D50" s="253"/>
      <c r="E50" s="253"/>
      <c r="F50" s="253"/>
      <c r="G50" s="253"/>
      <c r="H50" s="253"/>
      <c r="I50" s="253"/>
      <c r="J50" s="253"/>
      <c r="K50" s="253"/>
      <c r="L50" s="253">
        <v>1939100000</v>
      </c>
      <c r="M50" s="253"/>
      <c r="N50" s="253"/>
      <c r="O50" s="253"/>
      <c r="P50" s="253"/>
      <c r="Q50" s="253"/>
      <c r="R50" s="253"/>
      <c r="S50" s="253"/>
      <c r="T50" s="253"/>
      <c r="U50" s="253"/>
      <c r="V50" s="267"/>
      <c r="W50" s="253"/>
      <c r="X50" s="267"/>
      <c r="Y50" s="267"/>
      <c r="Z50" s="245">
        <f t="shared" si="1"/>
        <v>0</v>
      </c>
      <c r="AA50" s="245">
        <f t="shared" si="1"/>
        <v>0</v>
      </c>
      <c r="AB50" s="245">
        <f t="shared" si="1"/>
        <v>1939100000</v>
      </c>
      <c r="AC50" s="245">
        <f t="shared" si="1"/>
        <v>0</v>
      </c>
    </row>
    <row r="51" spans="1:29" ht="13.5" customHeight="1" x14ac:dyDescent="0.2">
      <c r="A51" s="256" t="s">
        <v>718</v>
      </c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>
        <v>13000000</v>
      </c>
      <c r="O51" s="253">
        <v>38386628</v>
      </c>
      <c r="P51" s="253">
        <v>38386628</v>
      </c>
      <c r="Q51" s="253">
        <v>13000000</v>
      </c>
      <c r="R51" s="253"/>
      <c r="S51" s="253"/>
      <c r="T51" s="253"/>
      <c r="U51" s="253"/>
      <c r="V51" s="267"/>
      <c r="W51" s="253"/>
      <c r="X51" s="267"/>
      <c r="Y51" s="267"/>
      <c r="Z51" s="245">
        <f t="shared" si="1"/>
        <v>13000000</v>
      </c>
      <c r="AA51" s="245">
        <f t="shared" si="1"/>
        <v>38386628</v>
      </c>
      <c r="AB51" s="245">
        <f t="shared" si="1"/>
        <v>38386628</v>
      </c>
      <c r="AC51" s="245">
        <f t="shared" si="1"/>
        <v>13000000</v>
      </c>
    </row>
    <row r="52" spans="1:29" ht="12.75" customHeight="1" x14ac:dyDescent="0.2">
      <c r="A52" s="256" t="s">
        <v>635</v>
      </c>
      <c r="B52" s="253"/>
      <c r="C52" s="253"/>
      <c r="D52" s="253"/>
      <c r="E52" s="253"/>
      <c r="F52" s="253"/>
      <c r="G52" s="253"/>
      <c r="H52" s="253"/>
      <c r="I52" s="253"/>
      <c r="J52" s="253">
        <v>3800000</v>
      </c>
      <c r="K52" s="253"/>
      <c r="L52" s="253"/>
      <c r="M52" s="253"/>
      <c r="N52" s="253"/>
      <c r="O52" s="253">
        <v>3911716</v>
      </c>
      <c r="P52" s="253">
        <v>3911716</v>
      </c>
      <c r="Q52" s="253"/>
      <c r="R52" s="253"/>
      <c r="S52" s="253"/>
      <c r="T52" s="253"/>
      <c r="U52" s="253"/>
      <c r="V52" s="267"/>
      <c r="W52" s="253"/>
      <c r="X52" s="267"/>
      <c r="Y52" s="267"/>
      <c r="Z52" s="245">
        <f t="shared" si="1"/>
        <v>3800000</v>
      </c>
      <c r="AA52" s="245">
        <f t="shared" si="1"/>
        <v>3911716</v>
      </c>
      <c r="AB52" s="245">
        <f t="shared" si="1"/>
        <v>3911716</v>
      </c>
      <c r="AC52" s="245">
        <f t="shared" si="1"/>
        <v>0</v>
      </c>
    </row>
    <row r="53" spans="1:29" ht="15.95" customHeight="1" x14ac:dyDescent="0.2">
      <c r="A53" s="256" t="s">
        <v>626</v>
      </c>
      <c r="B53" s="253"/>
      <c r="C53" s="253"/>
      <c r="D53" s="253"/>
      <c r="E53" s="253"/>
      <c r="F53" s="253"/>
      <c r="G53" s="253"/>
      <c r="H53" s="253"/>
      <c r="I53" s="253"/>
      <c r="J53" s="253">
        <v>421891141</v>
      </c>
      <c r="K53" s="253">
        <v>421873741</v>
      </c>
      <c r="L53" s="253">
        <v>421873741</v>
      </c>
      <c r="M53" s="253">
        <v>557784101</v>
      </c>
      <c r="N53" s="253"/>
      <c r="O53" s="253"/>
      <c r="P53" s="253"/>
      <c r="Q53" s="253"/>
      <c r="R53" s="253"/>
      <c r="S53" s="253"/>
      <c r="T53" s="253"/>
      <c r="U53" s="253"/>
      <c r="V53" s="267"/>
      <c r="W53" s="253"/>
      <c r="X53" s="267"/>
      <c r="Y53" s="267"/>
      <c r="Z53" s="245">
        <f t="shared" si="1"/>
        <v>421891141</v>
      </c>
      <c r="AA53" s="245">
        <f t="shared" si="1"/>
        <v>421873741</v>
      </c>
      <c r="AB53" s="245">
        <f t="shared" si="1"/>
        <v>421873741</v>
      </c>
      <c r="AC53" s="245">
        <f t="shared" si="1"/>
        <v>557784101</v>
      </c>
    </row>
    <row r="54" spans="1:29" ht="15.95" customHeight="1" x14ac:dyDescent="0.2">
      <c r="A54" s="256" t="s">
        <v>588</v>
      </c>
      <c r="B54" s="253"/>
      <c r="C54" s="253"/>
      <c r="D54" s="253"/>
      <c r="E54" s="253"/>
      <c r="F54" s="253"/>
      <c r="G54" s="253"/>
      <c r="H54" s="253"/>
      <c r="I54" s="253"/>
      <c r="J54" s="253">
        <v>300000000</v>
      </c>
      <c r="K54" s="253">
        <v>300000000</v>
      </c>
      <c r="L54" s="253"/>
      <c r="M54" s="253">
        <v>300000000</v>
      </c>
      <c r="N54" s="253"/>
      <c r="O54" s="253"/>
      <c r="P54" s="253"/>
      <c r="Q54" s="253"/>
      <c r="R54" s="253"/>
      <c r="S54" s="253"/>
      <c r="T54" s="253"/>
      <c r="U54" s="253"/>
      <c r="V54" s="267"/>
      <c r="W54" s="253"/>
      <c r="X54" s="267"/>
      <c r="Y54" s="267"/>
      <c r="Z54" s="245">
        <f t="shared" ref="Z54:Z58" si="3">B54+F54+J54+N54+R54+V54</f>
        <v>300000000</v>
      </c>
      <c r="AA54" s="245">
        <f t="shared" ref="AA54:AA58" si="4">C54+G54+K54+O54+S54+W54</f>
        <v>300000000</v>
      </c>
      <c r="AB54" s="245">
        <f t="shared" ref="AB54:AB58" si="5">D54+H54+L54+P54+T54+X54</f>
        <v>0</v>
      </c>
      <c r="AC54" s="245">
        <f t="shared" ref="AC54:AC58" si="6">E54+I54+M54+Q54+U54+Y54</f>
        <v>300000000</v>
      </c>
    </row>
    <row r="55" spans="1:29" ht="24.75" customHeight="1" x14ac:dyDescent="0.2">
      <c r="A55" s="256" t="s">
        <v>857</v>
      </c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>
        <v>281301086</v>
      </c>
      <c r="R55" s="253"/>
      <c r="S55" s="253"/>
      <c r="T55" s="253"/>
      <c r="U55" s="253"/>
      <c r="V55" s="267"/>
      <c r="W55" s="253"/>
      <c r="X55" s="267"/>
      <c r="Y55" s="267"/>
      <c r="Z55" s="245">
        <f t="shared" si="3"/>
        <v>0</v>
      </c>
      <c r="AA55" s="245">
        <f t="shared" si="4"/>
        <v>0</v>
      </c>
      <c r="AB55" s="245">
        <f t="shared" si="5"/>
        <v>0</v>
      </c>
      <c r="AC55" s="245">
        <f t="shared" si="6"/>
        <v>281301086</v>
      </c>
    </row>
    <row r="56" spans="1:29" ht="15.95" customHeight="1" x14ac:dyDescent="0.2">
      <c r="A56" s="256" t="s">
        <v>860</v>
      </c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>
        <v>182595148</v>
      </c>
      <c r="R56" s="253"/>
      <c r="S56" s="253"/>
      <c r="T56" s="253"/>
      <c r="U56" s="253"/>
      <c r="V56" s="267"/>
      <c r="W56" s="253"/>
      <c r="X56" s="267"/>
      <c r="Y56" s="267"/>
      <c r="Z56" s="245">
        <f t="shared" si="3"/>
        <v>0</v>
      </c>
      <c r="AA56" s="245">
        <f t="shared" si="4"/>
        <v>0</v>
      </c>
      <c r="AB56" s="245">
        <f t="shared" si="5"/>
        <v>0</v>
      </c>
      <c r="AC56" s="245">
        <f t="shared" si="6"/>
        <v>182595148</v>
      </c>
    </row>
    <row r="57" spans="1:29" ht="15.95" customHeight="1" x14ac:dyDescent="0.2">
      <c r="A57" s="256" t="s">
        <v>856</v>
      </c>
      <c r="B57" s="253"/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>
        <v>251664658</v>
      </c>
      <c r="R57" s="253"/>
      <c r="S57" s="253"/>
      <c r="T57" s="253"/>
      <c r="U57" s="253"/>
      <c r="V57" s="267"/>
      <c r="W57" s="253"/>
      <c r="X57" s="267"/>
      <c r="Y57" s="267"/>
      <c r="Z57" s="245">
        <f t="shared" si="3"/>
        <v>0</v>
      </c>
      <c r="AA57" s="245">
        <f t="shared" si="4"/>
        <v>0</v>
      </c>
      <c r="AB57" s="245">
        <f t="shared" si="5"/>
        <v>0</v>
      </c>
      <c r="AC57" s="245">
        <f t="shared" si="6"/>
        <v>251664658</v>
      </c>
    </row>
    <row r="58" spans="1:29" ht="15.95" customHeight="1" x14ac:dyDescent="0.2">
      <c r="A58" s="256" t="s">
        <v>859</v>
      </c>
      <c r="B58" s="253"/>
      <c r="C58" s="253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>
        <v>228045101</v>
      </c>
      <c r="R58" s="253"/>
      <c r="S58" s="253"/>
      <c r="T58" s="253"/>
      <c r="U58" s="253"/>
      <c r="V58" s="267"/>
      <c r="W58" s="253"/>
      <c r="X58" s="267"/>
      <c r="Y58" s="267"/>
      <c r="Z58" s="245">
        <f t="shared" si="3"/>
        <v>0</v>
      </c>
      <c r="AA58" s="245">
        <f t="shared" si="4"/>
        <v>0</v>
      </c>
      <c r="AB58" s="245">
        <f t="shared" si="5"/>
        <v>0</v>
      </c>
      <c r="AC58" s="245">
        <f t="shared" si="6"/>
        <v>228045101</v>
      </c>
    </row>
    <row r="59" spans="1:29" s="262" customFormat="1" ht="21" customHeight="1" x14ac:dyDescent="0.2">
      <c r="A59" s="260" t="s">
        <v>69</v>
      </c>
      <c r="B59" s="577">
        <f>SUM(B15:B58)</f>
        <v>79306575</v>
      </c>
      <c r="C59" s="577">
        <f t="shared" ref="C59:Q59" si="7">SUM(C15:C58)</f>
        <v>126425172</v>
      </c>
      <c r="D59" s="577">
        <f t="shared" si="7"/>
        <v>123776786</v>
      </c>
      <c r="E59" s="577">
        <f t="shared" si="7"/>
        <v>80592377</v>
      </c>
      <c r="F59" s="577">
        <f t="shared" si="7"/>
        <v>10133306</v>
      </c>
      <c r="G59" s="577">
        <f t="shared" si="7"/>
        <v>14090566</v>
      </c>
      <c r="H59" s="577">
        <f t="shared" si="7"/>
        <v>14270173</v>
      </c>
      <c r="I59" s="577">
        <f t="shared" si="7"/>
        <v>10381519</v>
      </c>
      <c r="J59" s="577">
        <f t="shared" si="7"/>
        <v>1155050293</v>
      </c>
      <c r="K59" s="577">
        <f t="shared" si="7"/>
        <v>1668017545</v>
      </c>
      <c r="L59" s="577">
        <f t="shared" si="7"/>
        <v>3175490918</v>
      </c>
      <c r="M59" s="577">
        <f t="shared" si="7"/>
        <v>1834901965</v>
      </c>
      <c r="N59" s="577">
        <f t="shared" si="7"/>
        <v>227150390</v>
      </c>
      <c r="O59" s="577">
        <f t="shared" si="7"/>
        <v>458046057</v>
      </c>
      <c r="P59" s="577">
        <f t="shared" si="7"/>
        <v>437495874</v>
      </c>
      <c r="Q59" s="577">
        <f t="shared" si="7"/>
        <v>1431928659</v>
      </c>
      <c r="R59" s="577">
        <f t="shared" ref="R59:Y59" si="8">SUM(R15:R58)</f>
        <v>43790000</v>
      </c>
      <c r="S59" s="577">
        <f t="shared" si="8"/>
        <v>44408314</v>
      </c>
      <c r="T59" s="577">
        <f t="shared" si="8"/>
        <v>44408314</v>
      </c>
      <c r="U59" s="577">
        <f t="shared" si="8"/>
        <v>44720000</v>
      </c>
      <c r="V59" s="577">
        <f t="shared" si="8"/>
        <v>121967000</v>
      </c>
      <c r="W59" s="577">
        <f t="shared" si="8"/>
        <v>995765855</v>
      </c>
      <c r="X59" s="577">
        <f t="shared" si="8"/>
        <v>277807330</v>
      </c>
      <c r="Y59" s="577">
        <f t="shared" si="8"/>
        <v>556899000</v>
      </c>
      <c r="Z59" s="245">
        <f t="shared" si="1"/>
        <v>1637397564</v>
      </c>
      <c r="AA59" s="245">
        <f t="shared" si="1"/>
        <v>3306753509</v>
      </c>
      <c r="AB59" s="245">
        <f t="shared" si="1"/>
        <v>4073249395</v>
      </c>
      <c r="AC59" s="245">
        <f t="shared" si="1"/>
        <v>3959423520</v>
      </c>
    </row>
    <row r="60" spans="1:29" ht="21.75" customHeight="1" x14ac:dyDescent="0.2">
      <c r="A60" s="263" t="s">
        <v>525</v>
      </c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248"/>
      <c r="N60" s="248"/>
      <c r="O60" s="248"/>
      <c r="P60" s="248"/>
      <c r="Q60" s="248"/>
      <c r="R60" s="248"/>
      <c r="S60" s="248"/>
      <c r="T60" s="248"/>
      <c r="U60" s="248"/>
      <c r="V60" s="248"/>
      <c r="W60" s="248"/>
      <c r="X60" s="248"/>
      <c r="Y60" s="248"/>
      <c r="Z60" s="245">
        <f t="shared" si="1"/>
        <v>0</v>
      </c>
      <c r="AA60" s="245">
        <f t="shared" si="1"/>
        <v>0</v>
      </c>
      <c r="AB60" s="245">
        <f t="shared" si="1"/>
        <v>0</v>
      </c>
      <c r="AC60" s="245">
        <f t="shared" si="1"/>
        <v>0</v>
      </c>
    </row>
    <row r="61" spans="1:29" ht="26.25" customHeight="1" x14ac:dyDescent="0.2">
      <c r="A61" s="256" t="s">
        <v>431</v>
      </c>
      <c r="B61" s="253">
        <v>357674564</v>
      </c>
      <c r="C61" s="253">
        <v>384442211</v>
      </c>
      <c r="D61" s="253">
        <v>384442211</v>
      </c>
      <c r="E61" s="253">
        <v>429293030</v>
      </c>
      <c r="F61" s="253">
        <v>46961289</v>
      </c>
      <c r="G61" s="253">
        <v>50979247</v>
      </c>
      <c r="H61" s="253">
        <v>50979247</v>
      </c>
      <c r="I61" s="253">
        <v>56153958</v>
      </c>
      <c r="J61" s="253">
        <v>56781438</v>
      </c>
      <c r="K61" s="253">
        <v>51484545</v>
      </c>
      <c r="L61" s="253">
        <v>49968816</v>
      </c>
      <c r="M61" s="253">
        <v>50016600</v>
      </c>
      <c r="N61" s="253">
        <v>190000</v>
      </c>
      <c r="O61" s="253">
        <v>190000</v>
      </c>
      <c r="P61" s="253"/>
      <c r="Q61" s="253">
        <v>190000</v>
      </c>
      <c r="R61" s="253"/>
      <c r="S61" s="253"/>
      <c r="T61" s="253"/>
      <c r="U61" s="253"/>
      <c r="V61" s="253"/>
      <c r="W61" s="253">
        <v>2308086</v>
      </c>
      <c r="X61" s="253">
        <v>2308086</v>
      </c>
      <c r="Y61" s="253"/>
      <c r="Z61" s="245">
        <f t="shared" si="1"/>
        <v>461607291</v>
      </c>
      <c r="AA61" s="245">
        <f t="shared" si="1"/>
        <v>489404089</v>
      </c>
      <c r="AB61" s="245">
        <f t="shared" si="1"/>
        <v>487698360</v>
      </c>
      <c r="AC61" s="245">
        <f t="shared" si="1"/>
        <v>535653588</v>
      </c>
    </row>
    <row r="62" spans="1:29" ht="28.5" customHeight="1" x14ac:dyDescent="0.2">
      <c r="A62" s="256" t="s">
        <v>729</v>
      </c>
      <c r="B62" s="385"/>
      <c r="C62" s="249"/>
      <c r="D62" s="249"/>
      <c r="E62" s="249"/>
      <c r="F62" s="385"/>
      <c r="G62" s="249"/>
      <c r="H62" s="249"/>
      <c r="I62" s="249"/>
      <c r="J62" s="385"/>
      <c r="K62" s="249"/>
      <c r="L62" s="249"/>
      <c r="M62" s="249"/>
      <c r="N62" s="385"/>
      <c r="O62" s="249"/>
      <c r="P62" s="249"/>
      <c r="Q62" s="249"/>
      <c r="R62" s="249"/>
      <c r="S62" s="249"/>
      <c r="T62" s="249"/>
      <c r="U62" s="249"/>
      <c r="V62" s="385"/>
      <c r="W62" s="249"/>
      <c r="X62" s="249"/>
      <c r="Y62" s="249"/>
      <c r="Z62" s="245">
        <f t="shared" si="1"/>
        <v>0</v>
      </c>
      <c r="AA62" s="245">
        <f t="shared" si="1"/>
        <v>0</v>
      </c>
      <c r="AB62" s="245">
        <f t="shared" si="1"/>
        <v>0</v>
      </c>
      <c r="AC62" s="245">
        <f t="shared" si="1"/>
        <v>0</v>
      </c>
    </row>
    <row r="63" spans="1:29" ht="18.75" customHeight="1" x14ac:dyDescent="0.2">
      <c r="A63" s="256" t="s">
        <v>538</v>
      </c>
      <c r="B63" s="385"/>
      <c r="C63" s="249"/>
      <c r="D63" s="249"/>
      <c r="E63" s="249"/>
      <c r="F63" s="385"/>
      <c r="G63" s="249"/>
      <c r="H63" s="249"/>
      <c r="I63" s="249"/>
      <c r="J63" s="385"/>
      <c r="K63" s="249"/>
      <c r="L63" s="249"/>
      <c r="M63" s="249"/>
      <c r="N63" s="385"/>
      <c r="O63" s="249"/>
      <c r="P63" s="249"/>
      <c r="Q63" s="249"/>
      <c r="R63" s="249"/>
      <c r="S63" s="249"/>
      <c r="T63" s="249"/>
      <c r="U63" s="249"/>
      <c r="V63" s="385"/>
      <c r="W63" s="249"/>
      <c r="X63" s="249"/>
      <c r="Y63" s="249"/>
      <c r="Z63" s="245">
        <f t="shared" si="1"/>
        <v>0</v>
      </c>
      <c r="AA63" s="245">
        <f t="shared" si="1"/>
        <v>0</v>
      </c>
      <c r="AB63" s="245">
        <f t="shared" si="1"/>
        <v>0</v>
      </c>
      <c r="AC63" s="245">
        <f t="shared" si="1"/>
        <v>0</v>
      </c>
    </row>
    <row r="64" spans="1:29" ht="24" customHeight="1" x14ac:dyDescent="0.2">
      <c r="A64" s="256" t="s">
        <v>699</v>
      </c>
      <c r="B64" s="253"/>
      <c r="C64" s="253"/>
      <c r="D64" s="253"/>
      <c r="E64" s="253"/>
      <c r="F64" s="253"/>
      <c r="G64" s="253"/>
      <c r="H64" s="253"/>
      <c r="I64" s="253"/>
      <c r="J64" s="253"/>
      <c r="K64" s="253"/>
      <c r="L64" s="253"/>
      <c r="M64" s="253"/>
      <c r="N64" s="253"/>
      <c r="O64" s="253"/>
      <c r="P64" s="253"/>
      <c r="Q64" s="253"/>
      <c r="R64" s="253"/>
      <c r="S64" s="253"/>
      <c r="T64" s="253"/>
      <c r="U64" s="253"/>
      <c r="V64" s="253"/>
      <c r="W64" s="253"/>
      <c r="X64" s="253"/>
      <c r="Y64" s="253"/>
      <c r="Z64" s="245">
        <f t="shared" si="1"/>
        <v>0</v>
      </c>
      <c r="AA64" s="245">
        <f t="shared" si="1"/>
        <v>0</v>
      </c>
      <c r="AB64" s="245">
        <f t="shared" si="1"/>
        <v>0</v>
      </c>
      <c r="AC64" s="245">
        <f t="shared" si="1"/>
        <v>0</v>
      </c>
    </row>
    <row r="65" spans="1:29" s="265" customFormat="1" ht="21" customHeight="1" x14ac:dyDescent="0.2">
      <c r="A65" s="264" t="s">
        <v>71</v>
      </c>
      <c r="B65" s="261">
        <f t="shared" ref="B65:E65" si="9">SUM(B60:B64)</f>
        <v>357674564</v>
      </c>
      <c r="C65" s="261">
        <f t="shared" si="9"/>
        <v>384442211</v>
      </c>
      <c r="D65" s="261">
        <f t="shared" si="9"/>
        <v>384442211</v>
      </c>
      <c r="E65" s="261">
        <f t="shared" si="9"/>
        <v>429293030</v>
      </c>
      <c r="F65" s="261">
        <f t="shared" ref="F65:Y65" si="10">SUM(F60:F64)</f>
        <v>46961289</v>
      </c>
      <c r="G65" s="261">
        <f t="shared" si="10"/>
        <v>50979247</v>
      </c>
      <c r="H65" s="261">
        <f t="shared" si="10"/>
        <v>50979247</v>
      </c>
      <c r="I65" s="261">
        <f t="shared" si="10"/>
        <v>56153958</v>
      </c>
      <c r="J65" s="261">
        <f t="shared" si="10"/>
        <v>56781438</v>
      </c>
      <c r="K65" s="261">
        <f t="shared" si="10"/>
        <v>51484545</v>
      </c>
      <c r="L65" s="261">
        <f t="shared" si="10"/>
        <v>49968816</v>
      </c>
      <c r="M65" s="261">
        <f t="shared" si="10"/>
        <v>50016600</v>
      </c>
      <c r="N65" s="261">
        <f t="shared" si="10"/>
        <v>190000</v>
      </c>
      <c r="O65" s="261">
        <f t="shared" si="10"/>
        <v>190000</v>
      </c>
      <c r="P65" s="261">
        <f t="shared" si="10"/>
        <v>0</v>
      </c>
      <c r="Q65" s="261">
        <f t="shared" si="10"/>
        <v>190000</v>
      </c>
      <c r="R65" s="261">
        <f t="shared" si="10"/>
        <v>0</v>
      </c>
      <c r="S65" s="261">
        <f t="shared" si="10"/>
        <v>0</v>
      </c>
      <c r="T65" s="261">
        <f t="shared" si="10"/>
        <v>0</v>
      </c>
      <c r="U65" s="261">
        <f t="shared" si="10"/>
        <v>0</v>
      </c>
      <c r="V65" s="261">
        <f t="shared" si="10"/>
        <v>0</v>
      </c>
      <c r="W65" s="261">
        <f t="shared" si="10"/>
        <v>2308086</v>
      </c>
      <c r="X65" s="261">
        <f t="shared" si="10"/>
        <v>2308086</v>
      </c>
      <c r="Y65" s="261">
        <f t="shared" si="10"/>
        <v>0</v>
      </c>
      <c r="Z65" s="245">
        <f t="shared" si="1"/>
        <v>461607291</v>
      </c>
      <c r="AA65" s="245">
        <f t="shared" si="1"/>
        <v>489404089</v>
      </c>
      <c r="AB65" s="245">
        <f t="shared" si="1"/>
        <v>487698360</v>
      </c>
      <c r="AC65" s="245">
        <f t="shared" si="1"/>
        <v>535653588</v>
      </c>
    </row>
    <row r="66" spans="1:29" ht="17.25" customHeight="1" x14ac:dyDescent="0.2">
      <c r="A66" s="266" t="s">
        <v>593</v>
      </c>
      <c r="B66" s="253">
        <v>2570000</v>
      </c>
      <c r="C66" s="253">
        <v>2570000</v>
      </c>
      <c r="D66" s="267">
        <v>2564304</v>
      </c>
      <c r="E66" s="253">
        <v>2712000</v>
      </c>
      <c r="F66" s="253">
        <v>335000</v>
      </c>
      <c r="G66" s="253">
        <v>335000</v>
      </c>
      <c r="H66" s="253">
        <v>333354</v>
      </c>
      <c r="I66" s="253">
        <v>355000</v>
      </c>
      <c r="J66" s="253">
        <v>63401000</v>
      </c>
      <c r="K66" s="253">
        <v>67334274</v>
      </c>
      <c r="L66" s="253">
        <v>50223930</v>
      </c>
      <c r="M66" s="253">
        <v>29594000</v>
      </c>
      <c r="N66" s="253">
        <v>0</v>
      </c>
      <c r="O66" s="253">
        <v>1037585</v>
      </c>
      <c r="P66" s="253">
        <v>1037585</v>
      </c>
      <c r="Q66" s="253"/>
      <c r="R66" s="253"/>
      <c r="S66" s="253"/>
      <c r="T66" s="253"/>
      <c r="U66" s="253"/>
      <c r="V66" s="253"/>
      <c r="W66" s="253"/>
      <c r="X66" s="253"/>
      <c r="Y66" s="253"/>
      <c r="Z66" s="245">
        <f t="shared" si="1"/>
        <v>66306000</v>
      </c>
      <c r="AA66" s="245">
        <f t="shared" si="1"/>
        <v>71276859</v>
      </c>
      <c r="AB66" s="245">
        <f t="shared" si="1"/>
        <v>54159173</v>
      </c>
      <c r="AC66" s="245">
        <f t="shared" si="1"/>
        <v>32661000</v>
      </c>
    </row>
    <row r="67" spans="1:29" s="247" customFormat="1" ht="21" customHeight="1" x14ac:dyDescent="0.2">
      <c r="A67" s="247" t="s">
        <v>72</v>
      </c>
      <c r="B67" s="462">
        <f>SUM(B13+B59+B65+B66)</f>
        <v>2936126449</v>
      </c>
      <c r="C67" s="462">
        <f t="shared" ref="C67:J67" si="11">SUM(C13+C59+C65+C66)</f>
        <v>3197779873</v>
      </c>
      <c r="D67" s="462">
        <f t="shared" si="11"/>
        <v>3151995513</v>
      </c>
      <c r="E67" s="462">
        <f t="shared" si="11"/>
        <v>2947027390</v>
      </c>
      <c r="F67" s="462">
        <f t="shared" si="11"/>
        <v>343979608</v>
      </c>
      <c r="G67" s="462">
        <f t="shared" si="11"/>
        <v>377040151</v>
      </c>
      <c r="H67" s="462">
        <f t="shared" si="11"/>
        <v>371377987</v>
      </c>
      <c r="I67" s="462">
        <f t="shared" si="11"/>
        <v>352117314</v>
      </c>
      <c r="J67" s="462">
        <f t="shared" si="11"/>
        <v>2413048816</v>
      </c>
      <c r="K67" s="462">
        <f t="shared" ref="K67" si="12">SUM(K13+K59+K65+K66)</f>
        <v>2983440648</v>
      </c>
      <c r="L67" s="462">
        <f t="shared" ref="L67" si="13">SUM(L13+L59+L65+L66)</f>
        <v>4340712798</v>
      </c>
      <c r="M67" s="462">
        <f t="shared" ref="M67" si="14">SUM(M13+M59+M65+M66)</f>
        <v>2968877565</v>
      </c>
      <c r="N67" s="462">
        <f t="shared" ref="N67" si="15">SUM(N13+N59+N65+N66)</f>
        <v>239424390</v>
      </c>
      <c r="O67" s="462">
        <f t="shared" ref="O67" si="16">SUM(O13+O59+O65+O66)</f>
        <v>479757642</v>
      </c>
      <c r="P67" s="462">
        <f t="shared" ref="P67" si="17">SUM(P13+P59+P65+P66)</f>
        <v>459017459</v>
      </c>
      <c r="Q67" s="462">
        <f t="shared" ref="Q67" si="18">SUM(Q13+Q59+Q65+Q66)</f>
        <v>1432118659</v>
      </c>
      <c r="R67" s="462">
        <f t="shared" ref="R67" si="19">SUM(R13+R59+R65+R66)</f>
        <v>43790000</v>
      </c>
      <c r="S67" s="462">
        <f t="shared" ref="S67" si="20">SUM(S13+S59+S65+S66)</f>
        <v>44408314</v>
      </c>
      <c r="T67" s="462">
        <f t="shared" ref="T67" si="21">SUM(T13+T59+T65+T66)</f>
        <v>44408314</v>
      </c>
      <c r="U67" s="462">
        <f t="shared" ref="U67" si="22">SUM(U13+U59+U65+U66)</f>
        <v>44720000</v>
      </c>
      <c r="V67" s="462">
        <f t="shared" ref="V67" si="23">SUM(V13+V59+V65+V66)</f>
        <v>134102676</v>
      </c>
      <c r="W67" s="462">
        <f t="shared" ref="W67" si="24">SUM(W13+W59+W65+W66)</f>
        <v>1115824620</v>
      </c>
      <c r="X67" s="462">
        <f t="shared" ref="X67" si="25">SUM(X13+X59+X65+X66)</f>
        <v>401531991</v>
      </c>
      <c r="Y67" s="268">
        <f>SUM(Y13+Y59+Y65+Y66)</f>
        <v>564399000</v>
      </c>
      <c r="Z67" s="245">
        <f t="shared" si="1"/>
        <v>6110471939</v>
      </c>
      <c r="AA67" s="245">
        <f t="shared" si="1"/>
        <v>8198251248</v>
      </c>
      <c r="AB67" s="245">
        <f t="shared" si="1"/>
        <v>8769044062</v>
      </c>
      <c r="AC67" s="245">
        <f t="shared" si="1"/>
        <v>8309259928</v>
      </c>
    </row>
    <row r="508" ht="9.75" customHeight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</sheetData>
  <mergeCells count="8">
    <mergeCell ref="V1:Y1"/>
    <mergeCell ref="Z1:AC1"/>
    <mergeCell ref="A1:A2"/>
    <mergeCell ref="B1:E1"/>
    <mergeCell ref="F1:I1"/>
    <mergeCell ref="J1:M1"/>
    <mergeCell ref="N1:Q1"/>
    <mergeCell ref="R1:U1"/>
  </mergeCells>
  <printOptions horizontalCentered="1" gridLines="1" gridLinesSet="0"/>
  <pageMargins left="0.11811023622047245" right="0.11811023622047245" top="0.74803149606299213" bottom="0.74803149606299213" header="0.31496062992125984" footer="0.31496062992125984"/>
  <pageSetup paperSize="8" scale="55" orientation="landscape" r:id="rId1"/>
  <headerFooter alignWithMargins="0">
    <oddHeader>&amp;C&amp;"Arial CE,Félkövér"&amp;14 3.1  Kimutatás az önkormányzati költségvetési szervek 2026. évi tervszámairól
 &amp;18Kiadás &amp;RA Pü/8-2/2026. sz. előterj. ... sz. melléklete
Adatok Ft-ban</oddHeader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view="pageLayout" topLeftCell="H105" zoomScale="77" zoomScaleSheetLayoutView="84" zoomScalePageLayoutView="77" workbookViewId="0">
      <selection activeCell="W136" sqref="W136"/>
    </sheetView>
  </sheetViews>
  <sheetFormatPr defaultColWidth="9.140625" defaultRowHeight="15.75" x14ac:dyDescent="0.25"/>
  <cols>
    <col min="1" max="1" width="53.5703125" style="424" customWidth="1"/>
    <col min="2" max="2" width="13.7109375" style="55" customWidth="1"/>
    <col min="3" max="3" width="13.85546875" style="55" customWidth="1"/>
    <col min="4" max="4" width="13" style="55" customWidth="1"/>
    <col min="5" max="5" width="9.7109375" style="55" customWidth="1"/>
    <col min="6" max="6" width="12.140625" style="55" customWidth="1"/>
    <col min="7" max="7" width="12.5703125" style="55" customWidth="1"/>
    <col min="8" max="8" width="13.7109375" style="55" customWidth="1"/>
    <col min="9" max="9" width="9.140625" style="55" customWidth="1"/>
    <col min="10" max="10" width="14.85546875" style="55" customWidth="1"/>
    <col min="11" max="11" width="14.28515625" style="55" customWidth="1"/>
    <col min="12" max="12" width="13" style="55" customWidth="1"/>
    <col min="13" max="13" width="8.85546875" style="55" customWidth="1"/>
    <col min="14" max="15" width="13" style="55" customWidth="1"/>
    <col min="16" max="16" width="12" style="55" customWidth="1"/>
    <col min="17" max="17" width="9" style="55" customWidth="1"/>
    <col min="18" max="18" width="11.140625" style="55" customWidth="1"/>
    <col min="19" max="19" width="11.7109375" style="55" customWidth="1"/>
    <col min="20" max="20" width="11.28515625" style="55" customWidth="1"/>
    <col min="21" max="21" width="8.7109375" style="55" customWidth="1"/>
    <col min="22" max="22" width="13.140625" style="55" customWidth="1"/>
    <col min="23" max="23" width="12.5703125" style="55" customWidth="1"/>
    <col min="24" max="24" width="11.5703125" style="55" customWidth="1"/>
    <col min="25" max="25" width="8.28515625" style="55" customWidth="1"/>
    <col min="26" max="27" width="14" style="55" customWidth="1"/>
    <col min="28" max="28" width="13.85546875" style="55" customWidth="1"/>
    <col min="29" max="29" width="11" style="55" customWidth="1"/>
    <col min="30" max="30" width="0.140625" style="64" hidden="1" customWidth="1"/>
    <col min="31" max="16384" width="9.140625" style="55"/>
  </cols>
  <sheetData>
    <row r="1" spans="1:30" s="425" customFormat="1" ht="15.95" customHeight="1" x14ac:dyDescent="0.2">
      <c r="A1" s="679" t="s">
        <v>617</v>
      </c>
      <c r="B1" s="670" t="s">
        <v>62</v>
      </c>
      <c r="C1" s="682"/>
      <c r="D1" s="682"/>
      <c r="E1" s="682"/>
      <c r="F1" s="670" t="s">
        <v>514</v>
      </c>
      <c r="G1" s="682"/>
      <c r="H1" s="682"/>
      <c r="I1" s="682"/>
      <c r="J1" s="670" t="s">
        <v>3</v>
      </c>
      <c r="K1" s="670"/>
      <c r="L1" s="670"/>
      <c r="M1" s="670"/>
      <c r="N1" s="670" t="s">
        <v>63</v>
      </c>
      <c r="O1" s="670"/>
      <c r="P1" s="670"/>
      <c r="Q1" s="670"/>
      <c r="R1" s="670" t="s">
        <v>64</v>
      </c>
      <c r="S1" s="670"/>
      <c r="T1" s="670"/>
      <c r="U1" s="670"/>
      <c r="V1" s="670" t="s">
        <v>65</v>
      </c>
      <c r="W1" s="670"/>
      <c r="X1" s="670"/>
      <c r="Y1" s="670"/>
      <c r="Z1" s="670" t="s">
        <v>2</v>
      </c>
      <c r="AA1" s="670"/>
      <c r="AB1" s="670"/>
      <c r="AC1" s="671"/>
      <c r="AD1" s="672"/>
    </row>
    <row r="2" spans="1:30" s="425" customFormat="1" ht="30" customHeight="1" x14ac:dyDescent="0.2">
      <c r="A2" s="680"/>
      <c r="B2" s="674" t="s">
        <v>792</v>
      </c>
      <c r="C2" s="676" t="s">
        <v>478</v>
      </c>
      <c r="D2" s="677"/>
      <c r="E2" s="677"/>
      <c r="F2" s="674" t="s">
        <v>792</v>
      </c>
      <c r="G2" s="676" t="s">
        <v>478</v>
      </c>
      <c r="H2" s="677"/>
      <c r="I2" s="677"/>
      <c r="J2" s="674" t="s">
        <v>792</v>
      </c>
      <c r="K2" s="676" t="s">
        <v>478</v>
      </c>
      <c r="L2" s="677"/>
      <c r="M2" s="677"/>
      <c r="N2" s="674" t="s">
        <v>792</v>
      </c>
      <c r="O2" s="676" t="s">
        <v>478</v>
      </c>
      <c r="P2" s="677"/>
      <c r="Q2" s="677"/>
      <c r="R2" s="674" t="s">
        <v>792</v>
      </c>
      <c r="S2" s="676" t="s">
        <v>478</v>
      </c>
      <c r="T2" s="677"/>
      <c r="U2" s="677"/>
      <c r="V2" s="674" t="s">
        <v>792</v>
      </c>
      <c r="W2" s="676" t="s">
        <v>478</v>
      </c>
      <c r="X2" s="677"/>
      <c r="Y2" s="677"/>
      <c r="Z2" s="674" t="s">
        <v>792</v>
      </c>
      <c r="AA2" s="676" t="s">
        <v>478</v>
      </c>
      <c r="AB2" s="677"/>
      <c r="AC2" s="678"/>
      <c r="AD2" s="673"/>
    </row>
    <row r="3" spans="1:30" s="425" customFormat="1" ht="30" customHeight="1" x14ac:dyDescent="0.2">
      <c r="A3" s="681"/>
      <c r="B3" s="675"/>
      <c r="C3" s="473" t="s">
        <v>479</v>
      </c>
      <c r="D3" s="473" t="s">
        <v>480</v>
      </c>
      <c r="E3" s="473" t="s">
        <v>508</v>
      </c>
      <c r="F3" s="675"/>
      <c r="G3" s="473" t="s">
        <v>479</v>
      </c>
      <c r="H3" s="473" t="s">
        <v>480</v>
      </c>
      <c r="I3" s="473" t="s">
        <v>508</v>
      </c>
      <c r="J3" s="675"/>
      <c r="K3" s="473" t="s">
        <v>479</v>
      </c>
      <c r="L3" s="473" t="s">
        <v>480</v>
      </c>
      <c r="M3" s="130" t="s">
        <v>508</v>
      </c>
      <c r="N3" s="675"/>
      <c r="O3" s="473" t="s">
        <v>479</v>
      </c>
      <c r="P3" s="473" t="s">
        <v>480</v>
      </c>
      <c r="Q3" s="130" t="s">
        <v>508</v>
      </c>
      <c r="R3" s="675"/>
      <c r="S3" s="473" t="s">
        <v>479</v>
      </c>
      <c r="T3" s="473" t="s">
        <v>480</v>
      </c>
      <c r="U3" s="130" t="s">
        <v>508</v>
      </c>
      <c r="V3" s="675"/>
      <c r="W3" s="473" t="s">
        <v>479</v>
      </c>
      <c r="X3" s="473" t="s">
        <v>480</v>
      </c>
      <c r="Y3" s="130" t="s">
        <v>508</v>
      </c>
      <c r="Z3" s="675"/>
      <c r="AA3" s="473" t="s">
        <v>479</v>
      </c>
      <c r="AB3" s="473" t="s">
        <v>480</v>
      </c>
      <c r="AC3" s="82" t="s">
        <v>508</v>
      </c>
      <c r="AD3" s="472"/>
    </row>
    <row r="4" spans="1:30" s="54" customFormat="1" ht="15.95" customHeight="1" x14ac:dyDescent="0.2">
      <c r="A4" s="5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  <c r="I4" s="20">
        <v>9</v>
      </c>
      <c r="J4" s="20">
        <v>10</v>
      </c>
      <c r="K4" s="20">
        <v>11</v>
      </c>
      <c r="L4" s="20">
        <v>12</v>
      </c>
      <c r="M4" s="20">
        <v>13</v>
      </c>
      <c r="N4" s="20">
        <v>14</v>
      </c>
      <c r="O4" s="20">
        <v>15</v>
      </c>
      <c r="P4" s="20">
        <v>16</v>
      </c>
      <c r="Q4" s="20">
        <v>17</v>
      </c>
      <c r="R4" s="20">
        <v>18</v>
      </c>
      <c r="S4" s="20">
        <v>19</v>
      </c>
      <c r="T4" s="20">
        <v>20</v>
      </c>
      <c r="U4" s="20">
        <v>21</v>
      </c>
      <c r="V4" s="20">
        <v>22</v>
      </c>
      <c r="W4" s="20">
        <v>23</v>
      </c>
      <c r="X4" s="20">
        <v>24</v>
      </c>
      <c r="Y4" s="20">
        <v>25</v>
      </c>
      <c r="Z4" s="65">
        <v>26</v>
      </c>
      <c r="AA4" s="20">
        <v>27</v>
      </c>
      <c r="AB4" s="20">
        <v>28</v>
      </c>
      <c r="AC4" s="51">
        <v>29</v>
      </c>
      <c r="AD4" s="53"/>
    </row>
    <row r="5" spans="1:30" s="63" customFormat="1" ht="15.95" customHeight="1" x14ac:dyDescent="0.2">
      <c r="A5" s="76" t="s">
        <v>11</v>
      </c>
      <c r="B5" s="21">
        <f t="shared" ref="B5:AC5" si="0">SUM(B6:B17)</f>
        <v>325594015</v>
      </c>
      <c r="C5" s="21">
        <f t="shared" si="0"/>
        <v>325594015</v>
      </c>
      <c r="D5" s="21">
        <f t="shared" si="0"/>
        <v>0</v>
      </c>
      <c r="E5" s="21">
        <f t="shared" si="0"/>
        <v>0</v>
      </c>
      <c r="F5" s="21">
        <f t="shared" si="0"/>
        <v>42327222</v>
      </c>
      <c r="G5" s="21">
        <f t="shared" si="0"/>
        <v>42327222</v>
      </c>
      <c r="H5" s="21">
        <f t="shared" si="0"/>
        <v>0</v>
      </c>
      <c r="I5" s="21">
        <f t="shared" si="0"/>
        <v>0</v>
      </c>
      <c r="J5" s="21">
        <f t="shared" si="0"/>
        <v>231865476</v>
      </c>
      <c r="K5" s="21">
        <f t="shared" si="0"/>
        <v>231865476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1">
        <f t="shared" si="0"/>
        <v>0</v>
      </c>
      <c r="R5" s="21">
        <f t="shared" si="0"/>
        <v>0</v>
      </c>
      <c r="S5" s="21">
        <f t="shared" si="0"/>
        <v>0</v>
      </c>
      <c r="T5" s="21">
        <f t="shared" si="0"/>
        <v>0</v>
      </c>
      <c r="U5" s="21">
        <f t="shared" si="0"/>
        <v>0</v>
      </c>
      <c r="V5" s="21">
        <f t="shared" si="0"/>
        <v>7500000</v>
      </c>
      <c r="W5" s="21">
        <f t="shared" si="0"/>
        <v>52500000</v>
      </c>
      <c r="X5" s="21">
        <f t="shared" si="0"/>
        <v>0</v>
      </c>
      <c r="Y5" s="21">
        <f t="shared" si="0"/>
        <v>0</v>
      </c>
      <c r="Z5" s="21">
        <f t="shared" si="0"/>
        <v>607286713</v>
      </c>
      <c r="AA5" s="21">
        <f t="shared" si="0"/>
        <v>607286713</v>
      </c>
      <c r="AB5" s="21">
        <f t="shared" si="0"/>
        <v>0</v>
      </c>
      <c r="AC5" s="77">
        <f t="shared" si="0"/>
        <v>0</v>
      </c>
      <c r="AD5" s="78"/>
    </row>
    <row r="6" spans="1:30" ht="15.95" customHeight="1" x14ac:dyDescent="0.2">
      <c r="A6" s="424" t="s">
        <v>482</v>
      </c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  <c r="U6" s="425"/>
      <c r="V6" s="425"/>
      <c r="W6" s="425"/>
      <c r="X6" s="425"/>
      <c r="Y6" s="425"/>
      <c r="Z6" s="19"/>
      <c r="AA6" s="19"/>
      <c r="AB6" s="19"/>
      <c r="AC6" s="81"/>
      <c r="AD6" s="56"/>
    </row>
    <row r="7" spans="1:30" ht="15.95" customHeight="1" x14ac:dyDescent="0.2">
      <c r="A7" s="424" t="s">
        <v>849</v>
      </c>
      <c r="B7" s="446">
        <v>17812500</v>
      </c>
      <c r="C7" s="446">
        <v>17812500</v>
      </c>
      <c r="D7" s="446"/>
      <c r="E7" s="446"/>
      <c r="F7" s="446">
        <v>2315625</v>
      </c>
      <c r="G7" s="446">
        <v>2315625</v>
      </c>
      <c r="H7" s="85"/>
      <c r="I7" s="85"/>
      <c r="J7" s="446">
        <v>4959600</v>
      </c>
      <c r="K7" s="446">
        <v>4959600</v>
      </c>
      <c r="L7" s="425"/>
      <c r="M7" s="425"/>
      <c r="N7" s="425"/>
      <c r="O7" s="425"/>
      <c r="P7" s="425"/>
      <c r="Q7" s="425"/>
      <c r="R7" s="425"/>
      <c r="S7" s="425"/>
      <c r="T7" s="425"/>
      <c r="U7" s="425"/>
      <c r="V7" s="85"/>
      <c r="W7" s="85"/>
      <c r="X7" s="425"/>
      <c r="Y7" s="425"/>
      <c r="Z7" s="19">
        <f t="shared" ref="Z7:AA17" si="1">SUM(B7,F7,J7,N7,R7,V7)</f>
        <v>25087725</v>
      </c>
      <c r="AA7" s="19">
        <f t="shared" si="1"/>
        <v>25087725</v>
      </c>
      <c r="AB7" s="19"/>
      <c r="AC7" s="81"/>
      <c r="AD7" s="56"/>
    </row>
    <row r="8" spans="1:30" ht="15.95" customHeight="1" x14ac:dyDescent="0.2">
      <c r="A8" s="424" t="s">
        <v>603</v>
      </c>
      <c r="B8" s="446">
        <v>40832220</v>
      </c>
      <c r="C8" s="446">
        <v>40832220</v>
      </c>
      <c r="D8" s="446"/>
      <c r="E8" s="446"/>
      <c r="F8" s="446">
        <v>5308189</v>
      </c>
      <c r="G8" s="446">
        <v>5308189</v>
      </c>
      <c r="H8" s="85"/>
      <c r="I8" s="85"/>
      <c r="J8" s="446">
        <v>86442920</v>
      </c>
      <c r="K8" s="446">
        <v>86442920</v>
      </c>
      <c r="L8" s="425"/>
      <c r="M8" s="425"/>
      <c r="N8" s="425"/>
      <c r="O8" s="425"/>
      <c r="P8" s="425"/>
      <c r="Q8" s="425"/>
      <c r="R8" s="425"/>
      <c r="S8" s="425"/>
      <c r="T8" s="425"/>
      <c r="U8" s="425"/>
      <c r="V8" s="85"/>
      <c r="W8" s="85"/>
      <c r="X8" s="425"/>
      <c r="Y8" s="425"/>
      <c r="Z8" s="19">
        <f t="shared" si="1"/>
        <v>132583329</v>
      </c>
      <c r="AA8" s="19">
        <f t="shared" si="1"/>
        <v>132583329</v>
      </c>
      <c r="AB8" s="19"/>
      <c r="AC8" s="81"/>
      <c r="AD8" s="56"/>
    </row>
    <row r="9" spans="1:30" ht="15.95" customHeight="1" x14ac:dyDescent="0.2">
      <c r="A9" s="424" t="s">
        <v>489</v>
      </c>
      <c r="B9" s="446">
        <v>102438290</v>
      </c>
      <c r="C9" s="446">
        <v>102438290</v>
      </c>
      <c r="D9" s="446"/>
      <c r="E9" s="446"/>
      <c r="F9" s="446">
        <v>13316978</v>
      </c>
      <c r="G9" s="446">
        <v>13316978</v>
      </c>
      <c r="H9" s="85"/>
      <c r="I9" s="85"/>
      <c r="J9" s="446">
        <v>72566380</v>
      </c>
      <c r="K9" s="446">
        <v>72566380</v>
      </c>
      <c r="L9" s="425"/>
      <c r="M9" s="425"/>
      <c r="N9" s="425"/>
      <c r="O9" s="425"/>
      <c r="P9" s="425"/>
      <c r="Q9" s="425"/>
      <c r="R9" s="425"/>
      <c r="S9" s="425"/>
      <c r="T9" s="425"/>
      <c r="U9" s="425"/>
      <c r="V9" s="85">
        <v>5000000</v>
      </c>
      <c r="W9" s="85">
        <v>50000000</v>
      </c>
      <c r="X9" s="425"/>
      <c r="Y9" s="425"/>
      <c r="Z9" s="19">
        <f t="shared" si="1"/>
        <v>193321648</v>
      </c>
      <c r="AA9" s="19">
        <v>193321648</v>
      </c>
      <c r="AB9" s="19"/>
      <c r="AC9" s="81"/>
      <c r="AD9" s="56"/>
    </row>
    <row r="10" spans="1:30" ht="15.95" customHeight="1" x14ac:dyDescent="0.2">
      <c r="A10" s="424" t="s">
        <v>490</v>
      </c>
      <c r="B10" s="446">
        <v>7686475</v>
      </c>
      <c r="C10" s="446">
        <v>7686475</v>
      </c>
      <c r="D10" s="446"/>
      <c r="E10" s="446"/>
      <c r="F10" s="446">
        <v>999242</v>
      </c>
      <c r="G10" s="446">
        <v>999242</v>
      </c>
      <c r="H10" s="85"/>
      <c r="I10" s="85"/>
      <c r="J10" s="446">
        <v>4722659</v>
      </c>
      <c r="K10" s="446">
        <v>4722659</v>
      </c>
      <c r="L10" s="425"/>
      <c r="M10" s="425"/>
      <c r="N10" s="425"/>
      <c r="O10" s="425"/>
      <c r="P10" s="425"/>
      <c r="Q10" s="425"/>
      <c r="R10" s="425"/>
      <c r="S10" s="425"/>
      <c r="T10" s="425"/>
      <c r="U10" s="425"/>
      <c r="V10" s="85"/>
      <c r="W10" s="85"/>
      <c r="X10" s="425"/>
      <c r="Y10" s="425"/>
      <c r="Z10" s="19">
        <f t="shared" si="1"/>
        <v>13408376</v>
      </c>
      <c r="AA10" s="19">
        <f t="shared" si="1"/>
        <v>13408376</v>
      </c>
      <c r="AB10" s="19"/>
      <c r="AC10" s="81"/>
      <c r="AD10" s="56"/>
    </row>
    <row r="11" spans="1:30" ht="15.95" customHeight="1" x14ac:dyDescent="0.2">
      <c r="A11" s="424" t="s">
        <v>848</v>
      </c>
      <c r="B11" s="446">
        <v>4116600</v>
      </c>
      <c r="C11" s="446">
        <v>4116600</v>
      </c>
      <c r="D11" s="446"/>
      <c r="E11" s="446"/>
      <c r="F11" s="446">
        <v>535158</v>
      </c>
      <c r="G11" s="446">
        <v>535158</v>
      </c>
      <c r="H11" s="85"/>
      <c r="I11" s="85"/>
      <c r="J11" s="446">
        <v>3905350</v>
      </c>
      <c r="K11" s="446">
        <v>3905350</v>
      </c>
      <c r="L11" s="425"/>
      <c r="M11" s="425"/>
      <c r="N11" s="425"/>
      <c r="O11" s="425"/>
      <c r="P11" s="425"/>
      <c r="Q11" s="425"/>
      <c r="R11" s="425"/>
      <c r="S11" s="425"/>
      <c r="T11" s="425"/>
      <c r="U11" s="425"/>
      <c r="V11" s="85"/>
      <c r="W11" s="85"/>
      <c r="X11" s="425"/>
      <c r="Y11" s="425"/>
      <c r="Z11" s="19">
        <f t="shared" si="1"/>
        <v>8557108</v>
      </c>
      <c r="AA11" s="19">
        <f t="shared" si="1"/>
        <v>8557108</v>
      </c>
      <c r="AB11" s="19"/>
      <c r="AC11" s="81"/>
      <c r="AD11" s="56"/>
    </row>
    <row r="12" spans="1:30" ht="15.95" customHeight="1" x14ac:dyDescent="0.2">
      <c r="A12" s="424" t="s">
        <v>528</v>
      </c>
      <c r="B12" s="446"/>
      <c r="C12" s="446"/>
      <c r="D12" s="446"/>
      <c r="E12" s="446"/>
      <c r="F12" s="446"/>
      <c r="G12" s="446"/>
      <c r="H12" s="85"/>
      <c r="I12" s="85"/>
      <c r="J12" s="446">
        <v>1270000</v>
      </c>
      <c r="K12" s="446">
        <v>1270000</v>
      </c>
      <c r="L12" s="425"/>
      <c r="M12" s="425"/>
      <c r="N12" s="425"/>
      <c r="O12" s="425"/>
      <c r="P12" s="425"/>
      <c r="Q12" s="425"/>
      <c r="R12" s="425"/>
      <c r="S12" s="425"/>
      <c r="T12" s="425"/>
      <c r="U12" s="425"/>
      <c r="V12" s="85"/>
      <c r="W12" s="85"/>
      <c r="X12" s="425"/>
      <c r="Y12" s="425"/>
      <c r="Z12" s="19">
        <f t="shared" si="1"/>
        <v>1270000</v>
      </c>
      <c r="AA12" s="19">
        <f t="shared" si="1"/>
        <v>1270000</v>
      </c>
      <c r="AB12" s="19"/>
      <c r="AC12" s="81"/>
      <c r="AD12" s="56"/>
    </row>
    <row r="13" spans="1:30" ht="15.95" customHeight="1" x14ac:dyDescent="0.2">
      <c r="A13" s="424" t="s">
        <v>491</v>
      </c>
      <c r="B13" s="446">
        <v>118971110</v>
      </c>
      <c r="C13" s="446">
        <v>118971110</v>
      </c>
      <c r="D13" s="446"/>
      <c r="E13" s="446"/>
      <c r="F13" s="446">
        <v>15466243</v>
      </c>
      <c r="G13" s="446">
        <v>15466243</v>
      </c>
      <c r="H13" s="85"/>
      <c r="I13" s="85"/>
      <c r="J13" s="446">
        <v>46527017</v>
      </c>
      <c r="K13" s="446">
        <v>46527017</v>
      </c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85"/>
      <c r="W13" s="85"/>
      <c r="X13" s="425"/>
      <c r="Y13" s="425"/>
      <c r="Z13" s="19">
        <f t="shared" si="1"/>
        <v>180964370</v>
      </c>
      <c r="AA13" s="19">
        <f t="shared" si="1"/>
        <v>180964370</v>
      </c>
      <c r="AB13" s="19"/>
      <c r="AC13" s="81"/>
      <c r="AD13" s="56"/>
    </row>
    <row r="14" spans="1:30" ht="15.95" customHeight="1" x14ac:dyDescent="0.2">
      <c r="A14" s="424" t="s">
        <v>492</v>
      </c>
      <c r="B14" s="446"/>
      <c r="C14" s="446"/>
      <c r="D14" s="446"/>
      <c r="E14" s="446"/>
      <c r="F14" s="446"/>
      <c r="G14" s="446"/>
      <c r="H14" s="85"/>
      <c r="I14" s="85"/>
      <c r="J14" s="446">
        <v>3365500</v>
      </c>
      <c r="K14" s="446">
        <v>3365500</v>
      </c>
      <c r="L14" s="425"/>
      <c r="M14" s="425"/>
      <c r="N14" s="425"/>
      <c r="O14" s="425"/>
      <c r="P14" s="425"/>
      <c r="Q14" s="425"/>
      <c r="R14" s="425"/>
      <c r="S14" s="425"/>
      <c r="T14" s="425"/>
      <c r="U14" s="425"/>
      <c r="V14" s="85"/>
      <c r="W14" s="85"/>
      <c r="X14" s="425"/>
      <c r="Y14" s="425"/>
      <c r="Z14" s="19">
        <f t="shared" si="1"/>
        <v>3365500</v>
      </c>
      <c r="AA14" s="19">
        <f t="shared" si="1"/>
        <v>3365500</v>
      </c>
      <c r="AB14" s="19"/>
      <c r="AC14" s="81"/>
      <c r="AD14" s="56"/>
    </row>
    <row r="15" spans="1:30" ht="15.95" customHeight="1" x14ac:dyDescent="0.2">
      <c r="A15" s="424" t="s">
        <v>604</v>
      </c>
      <c r="B15" s="446">
        <v>33736820</v>
      </c>
      <c r="C15" s="446">
        <v>33736820</v>
      </c>
      <c r="D15" s="446"/>
      <c r="E15" s="446"/>
      <c r="F15" s="446">
        <v>4385787</v>
      </c>
      <c r="G15" s="446">
        <v>4385787</v>
      </c>
      <c r="H15" s="85"/>
      <c r="I15" s="85"/>
      <c r="J15" s="446">
        <v>7296050</v>
      </c>
      <c r="K15" s="446">
        <v>7296050</v>
      </c>
      <c r="L15" s="425"/>
      <c r="M15" s="425"/>
      <c r="N15" s="425"/>
      <c r="O15" s="425"/>
      <c r="P15" s="425"/>
      <c r="Q15" s="425"/>
      <c r="R15" s="425"/>
      <c r="S15" s="425"/>
      <c r="T15" s="425"/>
      <c r="U15" s="425"/>
      <c r="V15" s="85">
        <v>2500000</v>
      </c>
      <c r="W15" s="85">
        <v>2500000</v>
      </c>
      <c r="X15" s="425"/>
      <c r="Y15" s="425"/>
      <c r="Z15" s="19">
        <f t="shared" si="1"/>
        <v>47918657</v>
      </c>
      <c r="AA15" s="19">
        <f t="shared" si="1"/>
        <v>47918657</v>
      </c>
      <c r="AB15" s="19"/>
      <c r="AC15" s="81"/>
      <c r="AD15" s="56"/>
    </row>
    <row r="16" spans="1:30" ht="15.95" hidden="1" customHeight="1" x14ac:dyDescent="0.2">
      <c r="A16" s="424" t="s">
        <v>529</v>
      </c>
      <c r="B16" s="446"/>
      <c r="C16" s="446"/>
      <c r="D16" s="446"/>
      <c r="E16" s="446"/>
      <c r="F16" s="446"/>
      <c r="G16" s="446"/>
      <c r="H16" s="85"/>
      <c r="I16" s="85"/>
      <c r="J16" s="446"/>
      <c r="K16" s="446"/>
      <c r="L16" s="425"/>
      <c r="M16" s="425"/>
      <c r="N16" s="425"/>
      <c r="O16" s="425"/>
      <c r="P16" s="425"/>
      <c r="Q16" s="425"/>
      <c r="R16" s="425"/>
      <c r="S16" s="425"/>
      <c r="T16" s="425"/>
      <c r="U16" s="425"/>
      <c r="V16" s="85"/>
      <c r="W16" s="85"/>
      <c r="X16" s="425"/>
      <c r="Y16" s="425"/>
      <c r="Z16" s="19">
        <f t="shared" si="1"/>
        <v>0</v>
      </c>
      <c r="AA16" s="19">
        <f t="shared" si="1"/>
        <v>0</v>
      </c>
      <c r="AB16" s="19"/>
      <c r="AC16" s="81"/>
      <c r="AD16" s="56"/>
    </row>
    <row r="17" spans="1:30" ht="15.95" customHeight="1" x14ac:dyDescent="0.2">
      <c r="A17" s="424" t="s">
        <v>530</v>
      </c>
      <c r="B17" s="446"/>
      <c r="C17" s="446"/>
      <c r="D17" s="446"/>
      <c r="E17" s="446"/>
      <c r="F17" s="446"/>
      <c r="G17" s="446"/>
      <c r="H17" s="85"/>
      <c r="I17" s="85"/>
      <c r="J17" s="446">
        <v>810000</v>
      </c>
      <c r="K17" s="446">
        <v>810000</v>
      </c>
      <c r="L17" s="425"/>
      <c r="M17" s="425"/>
      <c r="N17" s="425"/>
      <c r="O17" s="425"/>
      <c r="P17" s="425"/>
      <c r="Q17" s="425"/>
      <c r="R17" s="425"/>
      <c r="S17" s="425"/>
      <c r="T17" s="425"/>
      <c r="U17" s="425"/>
      <c r="V17" s="85"/>
      <c r="W17" s="85"/>
      <c r="X17" s="425"/>
      <c r="Y17" s="425"/>
      <c r="Z17" s="19">
        <f t="shared" si="1"/>
        <v>810000</v>
      </c>
      <c r="AA17" s="19">
        <f t="shared" si="1"/>
        <v>810000</v>
      </c>
      <c r="AB17" s="19"/>
      <c r="AC17" s="81"/>
      <c r="AD17" s="56"/>
    </row>
    <row r="18" spans="1:30" ht="13.5" customHeight="1" x14ac:dyDescent="0.2"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425"/>
      <c r="M18" s="425"/>
      <c r="N18" s="425"/>
      <c r="O18" s="425"/>
      <c r="P18" s="425"/>
      <c r="Q18" s="425"/>
      <c r="R18" s="425"/>
      <c r="S18" s="425"/>
      <c r="T18" s="425"/>
      <c r="U18" s="425"/>
      <c r="V18" s="85"/>
      <c r="W18" s="85"/>
      <c r="X18" s="425"/>
      <c r="Y18" s="425"/>
      <c r="Z18" s="19"/>
      <c r="AA18" s="19"/>
      <c r="AB18" s="19"/>
      <c r="AC18" s="81"/>
      <c r="AD18" s="56"/>
    </row>
    <row r="19" spans="1:30" s="63" customFormat="1" ht="15.95" customHeight="1" x14ac:dyDescent="0.2">
      <c r="A19" s="76" t="s">
        <v>435</v>
      </c>
      <c r="B19" s="21">
        <f>SUM(B20:B27)</f>
        <v>235359271</v>
      </c>
      <c r="C19" s="21">
        <f t="shared" ref="C19:AC19" si="2">SUM(C20:C27)</f>
        <v>213288203</v>
      </c>
      <c r="D19" s="21">
        <f t="shared" si="2"/>
        <v>22071068</v>
      </c>
      <c r="E19" s="21">
        <f t="shared" si="2"/>
        <v>0</v>
      </c>
      <c r="F19" s="21">
        <f t="shared" si="2"/>
        <v>30596706</v>
      </c>
      <c r="G19" s="21">
        <f t="shared" si="2"/>
        <v>27727467</v>
      </c>
      <c r="H19" s="21">
        <f t="shared" si="2"/>
        <v>2869239</v>
      </c>
      <c r="I19" s="21">
        <f t="shared" si="2"/>
        <v>0</v>
      </c>
      <c r="J19" s="21">
        <f t="shared" si="2"/>
        <v>388012000</v>
      </c>
      <c r="K19" s="21">
        <f t="shared" si="2"/>
        <v>332859000</v>
      </c>
      <c r="L19" s="21">
        <f t="shared" si="2"/>
        <v>55153000</v>
      </c>
      <c r="M19" s="21">
        <f t="shared" si="2"/>
        <v>0</v>
      </c>
      <c r="N19" s="21">
        <f t="shared" si="2"/>
        <v>0</v>
      </c>
      <c r="O19" s="21">
        <f t="shared" si="2"/>
        <v>0</v>
      </c>
      <c r="P19" s="21">
        <f t="shared" si="2"/>
        <v>0</v>
      </c>
      <c r="Q19" s="21">
        <f t="shared" si="2"/>
        <v>0</v>
      </c>
      <c r="R19" s="21">
        <f t="shared" si="2"/>
        <v>0</v>
      </c>
      <c r="S19" s="21">
        <f t="shared" si="2"/>
        <v>0</v>
      </c>
      <c r="T19" s="21">
        <f t="shared" si="2"/>
        <v>0</v>
      </c>
      <c r="U19" s="21">
        <f t="shared" si="2"/>
        <v>0</v>
      </c>
      <c r="V19" s="21">
        <f t="shared" si="2"/>
        <v>0</v>
      </c>
      <c r="W19" s="21">
        <f t="shared" si="2"/>
        <v>0</v>
      </c>
      <c r="X19" s="21">
        <f t="shared" si="2"/>
        <v>0</v>
      </c>
      <c r="Y19" s="21">
        <f t="shared" si="2"/>
        <v>0</v>
      </c>
      <c r="Z19" s="21">
        <f t="shared" si="2"/>
        <v>653967977</v>
      </c>
      <c r="AA19" s="21">
        <f t="shared" si="2"/>
        <v>573874670</v>
      </c>
      <c r="AB19" s="21">
        <f t="shared" si="2"/>
        <v>80093307</v>
      </c>
      <c r="AC19" s="77">
        <f t="shared" si="2"/>
        <v>0</v>
      </c>
      <c r="AD19" s="78"/>
    </row>
    <row r="20" spans="1:30" ht="15.95" customHeight="1" x14ac:dyDescent="0.2">
      <c r="A20" s="424" t="s">
        <v>482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21"/>
      <c r="AA20" s="21"/>
      <c r="AB20" s="19"/>
      <c r="AC20" s="81"/>
      <c r="AD20" s="56"/>
    </row>
    <row r="21" spans="1:30" ht="15.95" customHeight="1" x14ac:dyDescent="0.2">
      <c r="A21" s="424" t="s">
        <v>493</v>
      </c>
      <c r="B21" s="548">
        <v>154857654</v>
      </c>
      <c r="C21" s="548">
        <v>154857654</v>
      </c>
      <c r="D21" s="548"/>
      <c r="E21" s="548"/>
      <c r="F21" s="548">
        <v>20131495</v>
      </c>
      <c r="G21" s="548">
        <v>20131495</v>
      </c>
      <c r="H21" s="548"/>
      <c r="I21" s="548"/>
      <c r="J21" s="548">
        <v>310877000</v>
      </c>
      <c r="K21" s="548">
        <v>310877000</v>
      </c>
      <c r="L21" s="548"/>
      <c r="M21" s="549"/>
      <c r="N21" s="549"/>
      <c r="O21" s="549"/>
      <c r="P21" s="549"/>
      <c r="Q21" s="549"/>
      <c r="R21" s="549"/>
      <c r="S21" s="549"/>
      <c r="T21" s="549"/>
      <c r="U21" s="549"/>
      <c r="V21" s="549"/>
      <c r="W21" s="549"/>
      <c r="X21" s="549"/>
      <c r="Y21" s="549"/>
      <c r="Z21" s="19">
        <f t="shared" ref="Z21:AA28" si="3">SUM(B21,F21,J21,N21,R21,V21)</f>
        <v>485866149</v>
      </c>
      <c r="AA21" s="19">
        <f t="shared" si="3"/>
        <v>485866149</v>
      </c>
      <c r="AB21" s="19">
        <f t="shared" ref="AB21:AB28" si="4">SUM(D21+H21+L21+X21)</f>
        <v>0</v>
      </c>
      <c r="AC21" s="81"/>
      <c r="AD21" s="56"/>
    </row>
    <row r="22" spans="1:30" ht="15.95" customHeight="1" x14ac:dyDescent="0.2">
      <c r="A22" s="424" t="s">
        <v>494</v>
      </c>
      <c r="B22" s="548">
        <v>8344222</v>
      </c>
      <c r="C22" s="548">
        <v>8344222</v>
      </c>
      <c r="D22" s="548"/>
      <c r="E22" s="548"/>
      <c r="F22" s="548">
        <v>1084749</v>
      </c>
      <c r="G22" s="548">
        <v>1084749</v>
      </c>
      <c r="H22" s="548"/>
      <c r="I22" s="548"/>
      <c r="J22" s="548">
        <v>15179000</v>
      </c>
      <c r="K22" s="548">
        <v>15179000</v>
      </c>
      <c r="L22" s="548"/>
      <c r="M22" s="549"/>
      <c r="N22" s="549"/>
      <c r="O22" s="549"/>
      <c r="P22" s="549"/>
      <c r="Q22" s="549"/>
      <c r="R22" s="549"/>
      <c r="S22" s="549"/>
      <c r="T22" s="549"/>
      <c r="U22" s="549"/>
      <c r="V22" s="549"/>
      <c r="W22" s="549"/>
      <c r="X22" s="549"/>
      <c r="Y22" s="549"/>
      <c r="Z22" s="19">
        <f t="shared" si="3"/>
        <v>24607971</v>
      </c>
      <c r="AA22" s="19">
        <f t="shared" si="3"/>
        <v>24607971</v>
      </c>
      <c r="AB22" s="19">
        <f t="shared" si="4"/>
        <v>0</v>
      </c>
      <c r="AC22" s="81"/>
      <c r="AD22" s="56"/>
    </row>
    <row r="23" spans="1:30" ht="15.95" customHeight="1" x14ac:dyDescent="0.2">
      <c r="A23" s="424" t="s">
        <v>531</v>
      </c>
      <c r="B23" s="548">
        <v>1734427</v>
      </c>
      <c r="C23" s="548">
        <v>1734427</v>
      </c>
      <c r="D23" s="548"/>
      <c r="E23" s="548"/>
      <c r="F23" s="548">
        <v>225476</v>
      </c>
      <c r="G23" s="548">
        <v>225476</v>
      </c>
      <c r="H23" s="548"/>
      <c r="I23" s="548"/>
      <c r="J23" s="548">
        <v>2177000</v>
      </c>
      <c r="K23" s="548">
        <v>2177000</v>
      </c>
      <c r="L23" s="548"/>
      <c r="M23" s="549"/>
      <c r="N23" s="549"/>
      <c r="O23" s="549"/>
      <c r="P23" s="549"/>
      <c r="Q23" s="549"/>
      <c r="R23" s="549"/>
      <c r="S23" s="549"/>
      <c r="T23" s="549"/>
      <c r="U23" s="549"/>
      <c r="V23" s="549"/>
      <c r="W23" s="549"/>
      <c r="X23" s="549"/>
      <c r="Y23" s="549"/>
      <c r="Z23" s="19">
        <f t="shared" si="3"/>
        <v>4136903</v>
      </c>
      <c r="AA23" s="19">
        <f t="shared" si="3"/>
        <v>4136903</v>
      </c>
      <c r="AB23" s="19">
        <f t="shared" si="4"/>
        <v>0</v>
      </c>
      <c r="AC23" s="81"/>
      <c r="AD23" s="56"/>
    </row>
    <row r="24" spans="1:30" ht="15.95" customHeight="1" x14ac:dyDescent="0.2">
      <c r="A24" s="424" t="s">
        <v>495</v>
      </c>
      <c r="B24" s="548">
        <v>14998268</v>
      </c>
      <c r="C24" s="548"/>
      <c r="D24" s="548">
        <v>14998268</v>
      </c>
      <c r="E24" s="548"/>
      <c r="F24" s="548">
        <v>1949775</v>
      </c>
      <c r="G24" s="548"/>
      <c r="H24" s="548">
        <v>1949775</v>
      </c>
      <c r="I24" s="548"/>
      <c r="J24" s="548">
        <v>54702000</v>
      </c>
      <c r="K24" s="548"/>
      <c r="L24" s="548">
        <v>54702000</v>
      </c>
      <c r="M24" s="549"/>
      <c r="N24" s="549"/>
      <c r="O24" s="549"/>
      <c r="P24" s="549"/>
      <c r="Q24" s="549"/>
      <c r="R24" s="549"/>
      <c r="S24" s="549"/>
      <c r="T24" s="549"/>
      <c r="U24" s="549"/>
      <c r="V24" s="549"/>
      <c r="W24" s="549"/>
      <c r="X24" s="549"/>
      <c r="Y24" s="549"/>
      <c r="Z24" s="19">
        <f t="shared" si="3"/>
        <v>71650043</v>
      </c>
      <c r="AA24" s="19">
        <f t="shared" si="3"/>
        <v>0</v>
      </c>
      <c r="AB24" s="19">
        <f t="shared" si="4"/>
        <v>71650043</v>
      </c>
      <c r="AC24" s="81"/>
      <c r="AD24" s="56"/>
    </row>
    <row r="25" spans="1:30" ht="15.95" customHeight="1" x14ac:dyDescent="0.2">
      <c r="A25" s="424" t="s">
        <v>496</v>
      </c>
      <c r="B25" s="548">
        <v>48351900</v>
      </c>
      <c r="C25" s="548">
        <v>48351900</v>
      </c>
      <c r="D25" s="548"/>
      <c r="E25" s="548"/>
      <c r="F25" s="548">
        <v>6285747</v>
      </c>
      <c r="G25" s="548">
        <v>6285747</v>
      </c>
      <c r="H25" s="548"/>
      <c r="I25" s="548"/>
      <c r="J25" s="548">
        <v>4561000</v>
      </c>
      <c r="K25" s="548">
        <v>4561000</v>
      </c>
      <c r="L25" s="548"/>
      <c r="M25" s="549"/>
      <c r="N25" s="549"/>
      <c r="O25" s="549"/>
      <c r="P25" s="549"/>
      <c r="Q25" s="549"/>
      <c r="R25" s="549"/>
      <c r="S25" s="549"/>
      <c r="T25" s="549"/>
      <c r="U25" s="549"/>
      <c r="V25" s="549"/>
      <c r="W25" s="549"/>
      <c r="X25" s="549"/>
      <c r="Y25" s="549"/>
      <c r="Z25" s="19">
        <f t="shared" si="3"/>
        <v>59198647</v>
      </c>
      <c r="AA25" s="19">
        <f t="shared" si="3"/>
        <v>59198647</v>
      </c>
      <c r="AB25" s="19">
        <f t="shared" si="4"/>
        <v>0</v>
      </c>
      <c r="AC25" s="81"/>
      <c r="AD25" s="56"/>
    </row>
    <row r="26" spans="1:30" ht="15.95" customHeight="1" x14ac:dyDescent="0.2">
      <c r="A26" s="424" t="s">
        <v>530</v>
      </c>
      <c r="B26" s="548">
        <v>0</v>
      </c>
      <c r="C26" s="548">
        <v>0</v>
      </c>
      <c r="D26" s="548">
        <v>0</v>
      </c>
      <c r="E26" s="548"/>
      <c r="F26" s="548">
        <v>0</v>
      </c>
      <c r="G26" s="548"/>
      <c r="H26" s="548">
        <v>0</v>
      </c>
      <c r="I26" s="548"/>
      <c r="J26" s="548">
        <v>65000</v>
      </c>
      <c r="K26" s="548">
        <v>65000</v>
      </c>
      <c r="L26" s="548"/>
      <c r="M26" s="549"/>
      <c r="N26" s="549"/>
      <c r="O26" s="549"/>
      <c r="P26" s="549"/>
      <c r="Q26" s="549"/>
      <c r="R26" s="549"/>
      <c r="S26" s="549"/>
      <c r="T26" s="549"/>
      <c r="U26" s="549"/>
      <c r="V26" s="549"/>
      <c r="W26" s="549"/>
      <c r="X26" s="549"/>
      <c r="Y26" s="549"/>
      <c r="Z26" s="19">
        <f t="shared" si="3"/>
        <v>65000</v>
      </c>
      <c r="AA26" s="19">
        <f t="shared" si="3"/>
        <v>65000</v>
      </c>
      <c r="AB26" s="19">
        <f t="shared" si="4"/>
        <v>0</v>
      </c>
      <c r="AC26" s="81"/>
      <c r="AD26" s="56"/>
    </row>
    <row r="27" spans="1:30" ht="15.95" customHeight="1" x14ac:dyDescent="0.2">
      <c r="A27" s="424" t="s">
        <v>497</v>
      </c>
      <c r="B27" s="548">
        <v>7072800</v>
      </c>
      <c r="C27" s="548"/>
      <c r="D27" s="548">
        <v>7072800</v>
      </c>
      <c r="E27" s="548"/>
      <c r="F27" s="548">
        <v>919464</v>
      </c>
      <c r="G27" s="548"/>
      <c r="H27" s="548">
        <v>919464</v>
      </c>
      <c r="I27" s="548"/>
      <c r="J27" s="548">
        <v>451000</v>
      </c>
      <c r="K27" s="548"/>
      <c r="L27" s="548">
        <v>451000</v>
      </c>
      <c r="M27" s="549"/>
      <c r="N27" s="549"/>
      <c r="O27" s="549"/>
      <c r="P27" s="549"/>
      <c r="Q27" s="549"/>
      <c r="R27" s="549"/>
      <c r="S27" s="549"/>
      <c r="T27" s="549"/>
      <c r="U27" s="549"/>
      <c r="V27" s="549"/>
      <c r="W27" s="549"/>
      <c r="X27" s="549"/>
      <c r="Y27" s="549"/>
      <c r="Z27" s="19">
        <f t="shared" si="3"/>
        <v>8443264</v>
      </c>
      <c r="AA27" s="19">
        <f t="shared" si="3"/>
        <v>0</v>
      </c>
      <c r="AB27" s="19">
        <f t="shared" si="4"/>
        <v>8443264</v>
      </c>
      <c r="AC27" s="81"/>
      <c r="AD27" s="56"/>
    </row>
    <row r="28" spans="1:30" ht="15.95" customHeight="1" x14ac:dyDescent="0.2">
      <c r="A28" s="119"/>
      <c r="B28" s="410"/>
      <c r="C28" s="410"/>
      <c r="D28" s="410"/>
      <c r="E28" s="410"/>
      <c r="F28" s="410"/>
      <c r="G28" s="410"/>
      <c r="H28" s="410"/>
      <c r="I28" s="412"/>
      <c r="J28" s="411"/>
      <c r="K28" s="411"/>
      <c r="L28" s="411"/>
      <c r="M28" s="411"/>
      <c r="N28" s="411"/>
      <c r="O28" s="411"/>
      <c r="P28" s="411"/>
      <c r="Q28" s="411"/>
      <c r="R28" s="411"/>
      <c r="S28" s="411"/>
      <c r="T28" s="411"/>
      <c r="U28" s="411"/>
      <c r="V28" s="411"/>
      <c r="W28" s="17"/>
      <c r="X28" s="17"/>
      <c r="Y28" s="17"/>
      <c r="Z28" s="19">
        <f t="shared" si="3"/>
        <v>0</v>
      </c>
      <c r="AA28" s="19">
        <f t="shared" si="3"/>
        <v>0</v>
      </c>
      <c r="AB28" s="19">
        <f t="shared" si="4"/>
        <v>0</v>
      </c>
      <c r="AC28" s="81"/>
      <c r="AD28" s="56"/>
    </row>
    <row r="29" spans="1:30" s="63" customFormat="1" ht="15" customHeight="1" x14ac:dyDescent="0.2">
      <c r="A29" s="76" t="s">
        <v>66</v>
      </c>
      <c r="B29" s="21">
        <f t="shared" ref="B29:AC29" si="5">SUM(B30:B32)</f>
        <v>687017422</v>
      </c>
      <c r="C29" s="21">
        <f t="shared" si="5"/>
        <v>687017422</v>
      </c>
      <c r="D29" s="21">
        <f t="shared" si="5"/>
        <v>0</v>
      </c>
      <c r="E29" s="21">
        <f t="shared" si="5"/>
        <v>0</v>
      </c>
      <c r="F29" s="21">
        <f t="shared" si="5"/>
        <v>85132369</v>
      </c>
      <c r="G29" s="21">
        <f t="shared" si="5"/>
        <v>85132369</v>
      </c>
      <c r="H29" s="21">
        <f t="shared" si="5"/>
        <v>0</v>
      </c>
      <c r="I29" s="21">
        <f t="shared" si="5"/>
        <v>0</v>
      </c>
      <c r="J29" s="21">
        <f t="shared" si="5"/>
        <v>76995437</v>
      </c>
      <c r="K29" s="21">
        <f t="shared" si="5"/>
        <v>76995437</v>
      </c>
      <c r="L29" s="21">
        <f t="shared" si="5"/>
        <v>0</v>
      </c>
      <c r="M29" s="21">
        <f t="shared" si="5"/>
        <v>0</v>
      </c>
      <c r="N29" s="21">
        <f t="shared" si="5"/>
        <v>0</v>
      </c>
      <c r="O29" s="21">
        <f t="shared" si="5"/>
        <v>0</v>
      </c>
      <c r="P29" s="21">
        <f t="shared" si="5"/>
        <v>0</v>
      </c>
      <c r="Q29" s="21">
        <f t="shared" si="5"/>
        <v>0</v>
      </c>
      <c r="R29" s="21">
        <f t="shared" si="5"/>
        <v>0</v>
      </c>
      <c r="S29" s="21">
        <f t="shared" si="5"/>
        <v>0</v>
      </c>
      <c r="T29" s="21">
        <f t="shared" si="5"/>
        <v>0</v>
      </c>
      <c r="U29" s="21">
        <f t="shared" si="5"/>
        <v>0</v>
      </c>
      <c r="V29" s="21">
        <f t="shared" si="5"/>
        <v>0</v>
      </c>
      <c r="W29" s="21">
        <f t="shared" si="5"/>
        <v>0</v>
      </c>
      <c r="X29" s="21">
        <f t="shared" si="5"/>
        <v>0</v>
      </c>
      <c r="Y29" s="21">
        <f t="shared" si="5"/>
        <v>0</v>
      </c>
      <c r="Z29" s="21">
        <f t="shared" si="5"/>
        <v>849145228</v>
      </c>
      <c r="AA29" s="21">
        <f t="shared" si="5"/>
        <v>849145228</v>
      </c>
      <c r="AB29" s="19">
        <f t="shared" si="5"/>
        <v>0</v>
      </c>
      <c r="AC29" s="77">
        <f t="shared" si="5"/>
        <v>0</v>
      </c>
      <c r="AD29" s="78"/>
    </row>
    <row r="30" spans="1:30" ht="15" customHeight="1" x14ac:dyDescent="0.2">
      <c r="A30" s="424" t="s">
        <v>482</v>
      </c>
      <c r="B30" s="411"/>
      <c r="C30" s="411"/>
      <c r="D30" s="411"/>
      <c r="E30" s="411"/>
      <c r="F30" s="411"/>
      <c r="G30" s="411"/>
      <c r="H30" s="411"/>
      <c r="I30" s="411"/>
      <c r="J30" s="411"/>
      <c r="K30" s="411"/>
      <c r="L30" s="411"/>
      <c r="M30" s="411"/>
      <c r="N30" s="411"/>
      <c r="O30" s="411"/>
      <c r="P30" s="411"/>
      <c r="Q30" s="411"/>
      <c r="R30" s="411"/>
      <c r="S30" s="411"/>
      <c r="T30" s="411"/>
      <c r="U30" s="411"/>
      <c r="V30" s="411"/>
      <c r="W30" s="411"/>
      <c r="X30" s="411"/>
      <c r="Y30" s="411"/>
      <c r="Z30" s="19"/>
      <c r="AA30" s="19"/>
      <c r="AB30" s="19"/>
      <c r="AC30" s="81"/>
      <c r="AD30" s="56"/>
    </row>
    <row r="31" spans="1:30" ht="15" customHeight="1" x14ac:dyDescent="0.2">
      <c r="A31" s="424" t="s">
        <v>498</v>
      </c>
      <c r="B31" s="550">
        <v>687017422</v>
      </c>
      <c r="C31" s="550">
        <v>687017422</v>
      </c>
      <c r="D31" s="550"/>
      <c r="E31" s="550"/>
      <c r="F31" s="550">
        <v>85132369</v>
      </c>
      <c r="G31" s="550">
        <v>85132369</v>
      </c>
      <c r="H31" s="550"/>
      <c r="I31" s="550"/>
      <c r="J31" s="550"/>
      <c r="K31" s="550"/>
      <c r="L31" s="551"/>
      <c r="M31" s="551"/>
      <c r="N31" s="551"/>
      <c r="O31" s="551"/>
      <c r="P31" s="551"/>
      <c r="Q31" s="551"/>
      <c r="R31" s="551"/>
      <c r="S31" s="551"/>
      <c r="T31" s="551"/>
      <c r="U31" s="551"/>
      <c r="V31" s="551"/>
      <c r="W31" s="551"/>
      <c r="X31" s="551"/>
      <c r="Y31" s="551"/>
      <c r="Z31" s="19">
        <f t="shared" ref="Z31:AA32" si="6">SUM(B31+F31+J31+N31+R31+V31)</f>
        <v>772149791</v>
      </c>
      <c r="AA31" s="19">
        <f t="shared" si="6"/>
        <v>772149791</v>
      </c>
      <c r="AB31" s="19"/>
      <c r="AC31" s="81"/>
      <c r="AD31" s="56"/>
    </row>
    <row r="32" spans="1:30" ht="15" customHeight="1" x14ac:dyDescent="0.2">
      <c r="A32" s="424" t="s">
        <v>499</v>
      </c>
      <c r="B32" s="550"/>
      <c r="C32" s="550"/>
      <c r="D32" s="550"/>
      <c r="E32" s="550"/>
      <c r="F32" s="550"/>
      <c r="G32" s="550"/>
      <c r="H32" s="550"/>
      <c r="I32" s="550"/>
      <c r="J32" s="550">
        <v>76995437</v>
      </c>
      <c r="K32" s="550">
        <v>76995437</v>
      </c>
      <c r="L32" s="551"/>
      <c r="M32" s="551"/>
      <c r="N32" s="551"/>
      <c r="O32" s="551"/>
      <c r="P32" s="551"/>
      <c r="Q32" s="551"/>
      <c r="R32" s="551"/>
      <c r="S32" s="551"/>
      <c r="T32" s="551"/>
      <c r="U32" s="551"/>
      <c r="V32" s="552"/>
      <c r="W32" s="552"/>
      <c r="X32" s="551"/>
      <c r="Y32" s="551"/>
      <c r="Z32" s="19">
        <f t="shared" si="6"/>
        <v>76995437</v>
      </c>
      <c r="AA32" s="19">
        <f t="shared" si="6"/>
        <v>76995437</v>
      </c>
      <c r="AB32" s="19"/>
      <c r="AC32" s="81"/>
      <c r="AD32" s="56"/>
    </row>
    <row r="33" spans="1:30" ht="15" customHeight="1" x14ac:dyDescent="0.2"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9"/>
      <c r="AA33" s="19"/>
      <c r="AB33" s="19"/>
      <c r="AC33" s="81"/>
      <c r="AD33" s="56"/>
    </row>
    <row r="34" spans="1:30" s="63" customFormat="1" ht="15" customHeight="1" x14ac:dyDescent="0.2">
      <c r="A34" s="76" t="s">
        <v>472</v>
      </c>
      <c r="B34" s="21">
        <f>SUM(B35:B40)</f>
        <v>63952651</v>
      </c>
      <c r="C34" s="21">
        <f t="shared" ref="C34:AC34" si="7">SUM(C35:C40)</f>
        <v>63952651</v>
      </c>
      <c r="D34" s="21">
        <f t="shared" si="7"/>
        <v>0</v>
      </c>
      <c r="E34" s="21">
        <f t="shared" si="7"/>
        <v>0</v>
      </c>
      <c r="F34" s="21">
        <f t="shared" si="7"/>
        <v>7087219</v>
      </c>
      <c r="G34" s="21">
        <f t="shared" si="7"/>
        <v>7087219</v>
      </c>
      <c r="H34" s="21">
        <f t="shared" si="7"/>
        <v>0</v>
      </c>
      <c r="I34" s="21">
        <f t="shared" si="7"/>
        <v>0</v>
      </c>
      <c r="J34" s="21">
        <f t="shared" si="7"/>
        <v>77256000</v>
      </c>
      <c r="K34" s="21">
        <f t="shared" si="7"/>
        <v>77256000</v>
      </c>
      <c r="L34" s="21">
        <f t="shared" si="7"/>
        <v>0</v>
      </c>
      <c r="M34" s="21">
        <f t="shared" si="7"/>
        <v>0</v>
      </c>
      <c r="N34" s="21">
        <f t="shared" si="7"/>
        <v>0</v>
      </c>
      <c r="O34" s="21">
        <f t="shared" si="7"/>
        <v>0</v>
      </c>
      <c r="P34" s="21">
        <f t="shared" si="7"/>
        <v>0</v>
      </c>
      <c r="Q34" s="21">
        <f t="shared" si="7"/>
        <v>0</v>
      </c>
      <c r="R34" s="21">
        <f t="shared" si="7"/>
        <v>0</v>
      </c>
      <c r="S34" s="21">
        <f t="shared" si="7"/>
        <v>0</v>
      </c>
      <c r="T34" s="21">
        <f t="shared" si="7"/>
        <v>0</v>
      </c>
      <c r="U34" s="21">
        <f t="shared" si="7"/>
        <v>0</v>
      </c>
      <c r="V34" s="21">
        <f t="shared" si="7"/>
        <v>0</v>
      </c>
      <c r="W34" s="21">
        <f t="shared" si="7"/>
        <v>0</v>
      </c>
      <c r="X34" s="21">
        <f t="shared" si="7"/>
        <v>0</v>
      </c>
      <c r="Y34" s="21">
        <f t="shared" si="7"/>
        <v>0</v>
      </c>
      <c r="Z34" s="21">
        <f t="shared" si="7"/>
        <v>148295870</v>
      </c>
      <c r="AA34" s="21">
        <f t="shared" si="7"/>
        <v>148295870</v>
      </c>
      <c r="AB34" s="21">
        <f t="shared" si="7"/>
        <v>0</v>
      </c>
      <c r="AC34" s="77">
        <f t="shared" si="7"/>
        <v>0</v>
      </c>
      <c r="AD34" s="78"/>
    </row>
    <row r="35" spans="1:30" ht="15" customHeight="1" x14ac:dyDescent="0.2">
      <c r="A35" s="424" t="s">
        <v>482</v>
      </c>
      <c r="B35" s="411"/>
      <c r="C35" s="411"/>
      <c r="D35" s="411"/>
      <c r="E35" s="411"/>
      <c r="F35" s="411"/>
      <c r="G35" s="411"/>
      <c r="H35" s="411"/>
      <c r="I35" s="411"/>
      <c r="J35" s="411"/>
      <c r="K35" s="411"/>
      <c r="L35" s="411"/>
      <c r="M35" s="411"/>
      <c r="N35" s="411"/>
      <c r="O35" s="411"/>
      <c r="P35" s="411"/>
      <c r="Q35" s="411"/>
      <c r="R35" s="411"/>
      <c r="S35" s="411"/>
      <c r="T35" s="411"/>
      <c r="U35" s="411"/>
      <c r="V35" s="411"/>
      <c r="W35" s="411"/>
      <c r="X35" s="411"/>
      <c r="Y35" s="411"/>
      <c r="Z35" s="19"/>
      <c r="AA35" s="19"/>
      <c r="AB35" s="19"/>
      <c r="AC35" s="81"/>
      <c r="AD35" s="56"/>
    </row>
    <row r="36" spans="1:30" ht="15" customHeight="1" x14ac:dyDescent="0.2">
      <c r="A36" s="424" t="s">
        <v>500</v>
      </c>
      <c r="B36" s="554">
        <v>15010001</v>
      </c>
      <c r="C36" s="554">
        <v>15010001</v>
      </c>
      <c r="D36" s="553"/>
      <c r="E36" s="553"/>
      <c r="F36" s="554">
        <v>827829</v>
      </c>
      <c r="G36" s="554">
        <v>827829</v>
      </c>
      <c r="H36" s="553"/>
      <c r="I36" s="553"/>
      <c r="J36" s="554">
        <v>61793000</v>
      </c>
      <c r="K36" s="554">
        <v>61793000</v>
      </c>
      <c r="L36" s="553"/>
      <c r="M36" s="553"/>
      <c r="N36" s="553"/>
      <c r="O36" s="553"/>
      <c r="P36" s="553"/>
      <c r="Q36" s="553"/>
      <c r="R36" s="553"/>
      <c r="S36" s="553"/>
      <c r="T36" s="553"/>
      <c r="U36" s="553"/>
      <c r="V36" s="553"/>
      <c r="W36" s="553"/>
      <c r="X36" s="553"/>
      <c r="Y36" s="553"/>
      <c r="Z36" s="19">
        <f t="shared" ref="Z36:AA40" si="8">SUM(B36+F36+J36+N36+R36+V36)</f>
        <v>77630830</v>
      </c>
      <c r="AA36" s="19">
        <f t="shared" si="8"/>
        <v>77630830</v>
      </c>
      <c r="AB36" s="19"/>
      <c r="AC36" s="81"/>
      <c r="AD36" s="56"/>
    </row>
    <row r="37" spans="1:30" ht="24" customHeight="1" x14ac:dyDescent="0.2">
      <c r="A37" s="68" t="s">
        <v>775</v>
      </c>
      <c r="B37" s="554">
        <v>26243589</v>
      </c>
      <c r="C37" s="554">
        <v>26243589</v>
      </c>
      <c r="D37" s="553"/>
      <c r="E37" s="553"/>
      <c r="F37" s="554">
        <v>3411667</v>
      </c>
      <c r="G37" s="554">
        <v>3411667</v>
      </c>
      <c r="H37" s="553"/>
      <c r="I37" s="553"/>
      <c r="J37" s="554">
        <v>2767000</v>
      </c>
      <c r="K37" s="554">
        <v>2767000</v>
      </c>
      <c r="L37" s="553"/>
      <c r="M37" s="553"/>
      <c r="N37" s="553"/>
      <c r="O37" s="553"/>
      <c r="P37" s="553"/>
      <c r="Q37" s="553"/>
      <c r="R37" s="553"/>
      <c r="S37" s="553"/>
      <c r="T37" s="553"/>
      <c r="U37" s="553"/>
      <c r="V37" s="553"/>
      <c r="W37" s="553"/>
      <c r="X37" s="553"/>
      <c r="Y37" s="553"/>
      <c r="Z37" s="19">
        <f t="shared" si="8"/>
        <v>32422256</v>
      </c>
      <c r="AA37" s="19">
        <f t="shared" si="8"/>
        <v>32422256</v>
      </c>
      <c r="AB37" s="19"/>
      <c r="AC37" s="81"/>
      <c r="AD37" s="56"/>
    </row>
    <row r="38" spans="1:30" ht="25.5" customHeight="1" x14ac:dyDescent="0.2">
      <c r="A38" s="120" t="s">
        <v>501</v>
      </c>
      <c r="B38" s="554">
        <v>5105141</v>
      </c>
      <c r="C38" s="554">
        <v>5105141</v>
      </c>
      <c r="D38" s="553"/>
      <c r="E38" s="553"/>
      <c r="F38" s="554">
        <v>663668</v>
      </c>
      <c r="G38" s="554">
        <v>663668</v>
      </c>
      <c r="H38" s="553"/>
      <c r="I38" s="553"/>
      <c r="J38" s="554">
        <v>5429000</v>
      </c>
      <c r="K38" s="554">
        <v>5429000</v>
      </c>
      <c r="L38" s="553"/>
      <c r="M38" s="553"/>
      <c r="N38" s="553"/>
      <c r="O38" s="553"/>
      <c r="P38" s="553"/>
      <c r="Q38" s="553"/>
      <c r="R38" s="553"/>
      <c r="S38" s="553"/>
      <c r="T38" s="553"/>
      <c r="U38" s="553"/>
      <c r="V38" s="553"/>
      <c r="W38" s="553"/>
      <c r="X38" s="553"/>
      <c r="Y38" s="553"/>
      <c r="Z38" s="19">
        <f t="shared" si="8"/>
        <v>11197809</v>
      </c>
      <c r="AA38" s="19">
        <f t="shared" si="8"/>
        <v>11197809</v>
      </c>
      <c r="AB38" s="19"/>
      <c r="AC38" s="81"/>
      <c r="AD38" s="56"/>
    </row>
    <row r="39" spans="1:30" ht="15" customHeight="1" x14ac:dyDescent="0.2">
      <c r="A39" s="424" t="s">
        <v>502</v>
      </c>
      <c r="B39" s="554">
        <v>17593920</v>
      </c>
      <c r="C39" s="554">
        <v>17593920</v>
      </c>
      <c r="D39" s="554"/>
      <c r="E39" s="553"/>
      <c r="F39" s="554">
        <v>2184055</v>
      </c>
      <c r="G39" s="554">
        <v>2184055</v>
      </c>
      <c r="H39" s="554"/>
      <c r="I39" s="553"/>
      <c r="J39" s="554">
        <v>5138000</v>
      </c>
      <c r="K39" s="554">
        <v>5138000</v>
      </c>
      <c r="L39" s="554"/>
      <c r="M39" s="553"/>
      <c r="N39" s="553"/>
      <c r="O39" s="553"/>
      <c r="P39" s="553"/>
      <c r="Q39" s="553"/>
      <c r="R39" s="553"/>
      <c r="S39" s="553"/>
      <c r="T39" s="553"/>
      <c r="U39" s="553"/>
      <c r="V39" s="553"/>
      <c r="W39" s="553"/>
      <c r="X39" s="553"/>
      <c r="Y39" s="553"/>
      <c r="Z39" s="19">
        <f t="shared" si="8"/>
        <v>24915975</v>
      </c>
      <c r="AA39" s="19">
        <f t="shared" si="8"/>
        <v>24915975</v>
      </c>
      <c r="AB39" s="19"/>
      <c r="AC39" s="81"/>
      <c r="AD39" s="56"/>
    </row>
    <row r="40" spans="1:30" ht="15" customHeight="1" x14ac:dyDescent="0.2">
      <c r="A40" s="424" t="s">
        <v>503</v>
      </c>
      <c r="B40" s="554">
        <v>0</v>
      </c>
      <c r="C40" s="554">
        <v>0</v>
      </c>
      <c r="D40" s="554"/>
      <c r="E40" s="553"/>
      <c r="F40" s="554">
        <v>0</v>
      </c>
      <c r="G40" s="554">
        <v>0</v>
      </c>
      <c r="H40" s="554"/>
      <c r="I40" s="553"/>
      <c r="J40" s="554">
        <v>2129000</v>
      </c>
      <c r="K40" s="554">
        <v>2129000</v>
      </c>
      <c r="L40" s="554"/>
      <c r="M40" s="553"/>
      <c r="N40" s="553"/>
      <c r="O40" s="553"/>
      <c r="P40" s="553"/>
      <c r="Q40" s="553"/>
      <c r="R40" s="553"/>
      <c r="S40" s="553"/>
      <c r="T40" s="553"/>
      <c r="U40" s="553"/>
      <c r="V40" s="553"/>
      <c r="W40" s="553"/>
      <c r="X40" s="553"/>
      <c r="Y40" s="553"/>
      <c r="Z40" s="19">
        <f t="shared" si="8"/>
        <v>2129000</v>
      </c>
      <c r="AA40" s="19">
        <f t="shared" si="8"/>
        <v>2129000</v>
      </c>
      <c r="AB40" s="19"/>
      <c r="AC40" s="81"/>
      <c r="AD40" s="56"/>
    </row>
    <row r="41" spans="1:30" ht="15" customHeight="1" x14ac:dyDescent="0.2"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9"/>
      <c r="AA41" s="19"/>
      <c r="AB41" s="19"/>
      <c r="AC41" s="81"/>
      <c r="AD41" s="56"/>
    </row>
    <row r="42" spans="1:30" s="63" customFormat="1" ht="15.95" customHeight="1" x14ac:dyDescent="0.2">
      <c r="A42" s="76" t="s">
        <v>730</v>
      </c>
      <c r="B42" s="21">
        <f t="shared" ref="B42:AC42" si="9">SUM(B44:B46)</f>
        <v>53043689</v>
      </c>
      <c r="C42" s="21">
        <f t="shared" si="9"/>
        <v>53043689</v>
      </c>
      <c r="D42" s="21">
        <f t="shared" si="9"/>
        <v>0</v>
      </c>
      <c r="E42" s="21">
        <f t="shared" si="9"/>
        <v>0</v>
      </c>
      <c r="F42" s="21">
        <f t="shared" si="9"/>
        <v>6895680</v>
      </c>
      <c r="G42" s="21">
        <f t="shared" si="9"/>
        <v>6895680</v>
      </c>
      <c r="H42" s="21">
        <f t="shared" si="9"/>
        <v>0</v>
      </c>
      <c r="I42" s="21">
        <f t="shared" si="9"/>
        <v>0</v>
      </c>
      <c r="J42" s="21">
        <f t="shared" si="9"/>
        <v>19745000</v>
      </c>
      <c r="K42" s="21">
        <f t="shared" si="9"/>
        <v>19745000</v>
      </c>
      <c r="L42" s="21">
        <f t="shared" si="9"/>
        <v>0</v>
      </c>
      <c r="M42" s="21">
        <f t="shared" si="9"/>
        <v>0</v>
      </c>
      <c r="N42" s="21">
        <f t="shared" si="9"/>
        <v>0</v>
      </c>
      <c r="O42" s="21">
        <f t="shared" si="9"/>
        <v>0</v>
      </c>
      <c r="P42" s="21">
        <f t="shared" si="9"/>
        <v>0</v>
      </c>
      <c r="Q42" s="21">
        <f t="shared" si="9"/>
        <v>0</v>
      </c>
      <c r="R42" s="21">
        <f t="shared" si="9"/>
        <v>0</v>
      </c>
      <c r="S42" s="21">
        <f t="shared" si="9"/>
        <v>0</v>
      </c>
      <c r="T42" s="21">
        <f t="shared" si="9"/>
        <v>0</v>
      </c>
      <c r="U42" s="21">
        <f t="shared" si="9"/>
        <v>0</v>
      </c>
      <c r="V42" s="21">
        <f t="shared" si="9"/>
        <v>0</v>
      </c>
      <c r="W42" s="21">
        <f t="shared" si="9"/>
        <v>0</v>
      </c>
      <c r="X42" s="21">
        <f t="shared" si="9"/>
        <v>0</v>
      </c>
      <c r="Y42" s="21">
        <f t="shared" si="9"/>
        <v>0</v>
      </c>
      <c r="Z42" s="21">
        <f t="shared" si="9"/>
        <v>79684369</v>
      </c>
      <c r="AA42" s="21">
        <f t="shared" si="9"/>
        <v>79684369</v>
      </c>
      <c r="AB42" s="21">
        <f t="shared" si="9"/>
        <v>0</v>
      </c>
      <c r="AC42" s="77">
        <f t="shared" si="9"/>
        <v>0</v>
      </c>
      <c r="AD42" s="78"/>
    </row>
    <row r="43" spans="1:30" ht="15.95" customHeight="1" x14ac:dyDescent="0.2">
      <c r="A43" s="424" t="s">
        <v>482</v>
      </c>
      <c r="B43" s="411"/>
      <c r="C43" s="411"/>
      <c r="D43" s="411"/>
      <c r="E43" s="411"/>
      <c r="F43" s="411"/>
      <c r="G43" s="411"/>
      <c r="H43" s="411"/>
      <c r="I43" s="411"/>
      <c r="J43" s="411"/>
      <c r="K43" s="411"/>
      <c r="L43" s="411"/>
      <c r="M43" s="411"/>
      <c r="N43" s="411"/>
      <c r="O43" s="411"/>
      <c r="P43" s="411"/>
      <c r="Q43" s="411"/>
      <c r="R43" s="411"/>
      <c r="S43" s="411"/>
      <c r="T43" s="411"/>
      <c r="U43" s="411"/>
      <c r="V43" s="411"/>
      <c r="W43" s="411"/>
      <c r="X43" s="411"/>
      <c r="Y43" s="411"/>
      <c r="Z43" s="19">
        <f>SUM(B43+F43+J43+N43+R43+N43)</f>
        <v>0</v>
      </c>
      <c r="AA43" s="19">
        <f>SUM(C43+G43+K43+O43+S43+O43)</f>
        <v>0</v>
      </c>
      <c r="AB43" s="19"/>
      <c r="AC43" s="81"/>
      <c r="AD43" s="56"/>
    </row>
    <row r="44" spans="1:30" ht="15.95" customHeight="1" x14ac:dyDescent="0.2">
      <c r="A44" s="413" t="s">
        <v>504</v>
      </c>
      <c r="B44" s="556">
        <v>48282569</v>
      </c>
      <c r="C44" s="556">
        <v>48282569</v>
      </c>
      <c r="D44" s="555"/>
      <c r="E44" s="555"/>
      <c r="F44" s="556">
        <v>6276734</v>
      </c>
      <c r="G44" s="556">
        <v>6276734</v>
      </c>
      <c r="H44" s="555"/>
      <c r="I44" s="555"/>
      <c r="J44" s="556">
        <v>19745000</v>
      </c>
      <c r="K44" s="556">
        <v>19745000</v>
      </c>
      <c r="L44" s="555"/>
      <c r="M44" s="555"/>
      <c r="N44" s="555"/>
      <c r="O44" s="555"/>
      <c r="P44" s="555"/>
      <c r="Q44" s="555"/>
      <c r="R44" s="555"/>
      <c r="S44" s="555"/>
      <c r="T44" s="555"/>
      <c r="U44" s="555"/>
      <c r="V44" s="555"/>
      <c r="W44" s="555"/>
      <c r="X44" s="555"/>
      <c r="Y44" s="555"/>
      <c r="Z44" s="19">
        <f>SUM(B44+F44+J44+N44+R44+N44)</f>
        <v>74304303</v>
      </c>
      <c r="AA44" s="19">
        <f>SUM(C44+G44+K44+O44+S44+O44)</f>
        <v>74304303</v>
      </c>
      <c r="AB44" s="19"/>
      <c r="AC44" s="81"/>
      <c r="AD44" s="56"/>
    </row>
    <row r="45" spans="1:30" s="62" customFormat="1" ht="15.75" customHeight="1" x14ac:dyDescent="0.2">
      <c r="A45" s="413" t="s">
        <v>643</v>
      </c>
      <c r="B45" s="556"/>
      <c r="C45" s="556"/>
      <c r="D45" s="555"/>
      <c r="E45" s="555"/>
      <c r="F45" s="556"/>
      <c r="G45" s="556"/>
      <c r="H45" s="555"/>
      <c r="I45" s="555"/>
      <c r="J45" s="556"/>
      <c r="K45" s="556"/>
      <c r="L45" s="555"/>
      <c r="M45" s="555"/>
      <c r="N45" s="555"/>
      <c r="O45" s="555"/>
      <c r="P45" s="555"/>
      <c r="Q45" s="555"/>
      <c r="R45" s="555"/>
      <c r="S45" s="555"/>
      <c r="T45" s="555"/>
      <c r="U45" s="555"/>
      <c r="V45" s="555"/>
      <c r="W45" s="555"/>
      <c r="X45" s="555"/>
      <c r="Y45" s="555"/>
      <c r="Z45" s="19">
        <f t="shared" ref="Z45:AA46" si="10">SUM(B45+F45+J45+N45+R45+V45)</f>
        <v>0</v>
      </c>
      <c r="AA45" s="19">
        <f t="shared" si="10"/>
        <v>0</v>
      </c>
      <c r="AB45" s="19"/>
      <c r="AC45" s="81"/>
      <c r="AD45" s="126"/>
    </row>
    <row r="46" spans="1:30" s="62" customFormat="1" ht="15.75" customHeight="1" x14ac:dyDescent="0.2">
      <c r="A46" s="413" t="s">
        <v>500</v>
      </c>
      <c r="B46" s="556">
        <v>4761120</v>
      </c>
      <c r="C46" s="556">
        <v>4761120</v>
      </c>
      <c r="D46" s="555"/>
      <c r="E46" s="555"/>
      <c r="F46" s="556">
        <v>618946</v>
      </c>
      <c r="G46" s="556">
        <v>618946</v>
      </c>
      <c r="H46" s="555"/>
      <c r="I46" s="555"/>
      <c r="J46" s="555"/>
      <c r="K46" s="555"/>
      <c r="L46" s="555"/>
      <c r="M46" s="555"/>
      <c r="N46" s="555"/>
      <c r="O46" s="555"/>
      <c r="P46" s="555"/>
      <c r="Q46" s="555"/>
      <c r="R46" s="555"/>
      <c r="S46" s="555"/>
      <c r="T46" s="555"/>
      <c r="U46" s="555"/>
      <c r="V46" s="555"/>
      <c r="W46" s="555"/>
      <c r="X46" s="555"/>
      <c r="Y46" s="555"/>
      <c r="Z46" s="19">
        <f t="shared" si="10"/>
        <v>5380066</v>
      </c>
      <c r="AA46" s="19">
        <f t="shared" si="10"/>
        <v>5380066</v>
      </c>
      <c r="AB46" s="19"/>
      <c r="AC46" s="81"/>
      <c r="AD46" s="126"/>
    </row>
    <row r="47" spans="1:30" ht="16.899999999999999" customHeight="1" x14ac:dyDescent="0.2"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9"/>
      <c r="AA47" s="19"/>
      <c r="AB47" s="19"/>
      <c r="AC47" s="81"/>
      <c r="AD47" s="56"/>
    </row>
    <row r="48" spans="1:30" ht="15.95" hidden="1" customHeight="1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9"/>
      <c r="AA48" s="19"/>
      <c r="AB48" s="19"/>
      <c r="AC48" s="81"/>
      <c r="AD48" s="56"/>
    </row>
    <row r="49" spans="1:30" ht="15.95" hidden="1" customHeight="1" x14ac:dyDescent="0.2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9"/>
      <c r="AA49" s="19"/>
      <c r="AB49" s="19"/>
      <c r="AC49" s="81"/>
      <c r="AD49" s="56"/>
    </row>
    <row r="50" spans="1:30" ht="15.95" hidden="1" customHeight="1" x14ac:dyDescent="0.2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9"/>
      <c r="AA50" s="19"/>
      <c r="AB50" s="19"/>
      <c r="AC50" s="81"/>
      <c r="AD50" s="56"/>
    </row>
    <row r="51" spans="1:30" s="63" customFormat="1" ht="15.95" customHeight="1" x14ac:dyDescent="0.2">
      <c r="A51" s="269" t="s">
        <v>731</v>
      </c>
      <c r="B51" s="21">
        <f>SUM(B53:B56)</f>
        <v>33504935</v>
      </c>
      <c r="C51" s="21">
        <f t="shared" ref="C51:Y51" si="11">SUM(C53:C56)</f>
        <v>33504935</v>
      </c>
      <c r="D51" s="21">
        <f t="shared" si="11"/>
        <v>0</v>
      </c>
      <c r="E51" s="21">
        <f t="shared" si="11"/>
        <v>0</v>
      </c>
      <c r="F51" s="21">
        <f t="shared" si="11"/>
        <v>4020247</v>
      </c>
      <c r="G51" s="21">
        <f t="shared" si="11"/>
        <v>4020247</v>
      </c>
      <c r="H51" s="21">
        <f t="shared" si="11"/>
        <v>0</v>
      </c>
      <c r="I51" s="21">
        <f t="shared" si="11"/>
        <v>0</v>
      </c>
      <c r="J51" s="21">
        <f t="shared" si="11"/>
        <v>13545000</v>
      </c>
      <c r="K51" s="21">
        <f t="shared" si="11"/>
        <v>13545000</v>
      </c>
      <c r="L51" s="21">
        <f t="shared" si="11"/>
        <v>0</v>
      </c>
      <c r="M51" s="21">
        <f t="shared" si="11"/>
        <v>0</v>
      </c>
      <c r="N51" s="21">
        <f t="shared" si="11"/>
        <v>0</v>
      </c>
      <c r="O51" s="21">
        <f t="shared" si="11"/>
        <v>0</v>
      </c>
      <c r="P51" s="21">
        <f t="shared" si="11"/>
        <v>0</v>
      </c>
      <c r="Q51" s="21">
        <f t="shared" si="11"/>
        <v>0</v>
      </c>
      <c r="R51" s="21">
        <f t="shared" si="11"/>
        <v>0</v>
      </c>
      <c r="S51" s="21">
        <f t="shared" si="11"/>
        <v>0</v>
      </c>
      <c r="T51" s="21">
        <f t="shared" si="11"/>
        <v>0</v>
      </c>
      <c r="U51" s="21">
        <f t="shared" si="11"/>
        <v>0</v>
      </c>
      <c r="V51" s="21">
        <f t="shared" si="11"/>
        <v>0</v>
      </c>
      <c r="W51" s="21">
        <f t="shared" si="11"/>
        <v>0</v>
      </c>
      <c r="X51" s="21">
        <f t="shared" si="11"/>
        <v>0</v>
      </c>
      <c r="Y51" s="21">
        <f t="shared" si="11"/>
        <v>0</v>
      </c>
      <c r="Z51" s="21">
        <f>SUM(Z53:Z56)</f>
        <v>51070182</v>
      </c>
      <c r="AA51" s="21">
        <f>SUM(AA53:AA56)</f>
        <v>51070182</v>
      </c>
      <c r="AB51" s="21">
        <f>SUM(AB53:AB56)</f>
        <v>0</v>
      </c>
      <c r="AC51" s="77">
        <f>SUM(AC53:AC56)</f>
        <v>0</v>
      </c>
      <c r="AD51" s="78"/>
    </row>
    <row r="52" spans="1:30" ht="15.95" customHeight="1" x14ac:dyDescent="0.2">
      <c r="A52" s="424" t="s">
        <v>482</v>
      </c>
      <c r="B52" s="411"/>
      <c r="C52" s="411"/>
      <c r="D52" s="411"/>
      <c r="E52" s="411"/>
      <c r="F52" s="411"/>
      <c r="G52" s="411"/>
      <c r="H52" s="411"/>
      <c r="I52" s="411"/>
      <c r="J52" s="411"/>
      <c r="K52" s="411"/>
      <c r="L52" s="411"/>
      <c r="M52" s="411"/>
      <c r="N52" s="411"/>
      <c r="O52" s="411"/>
      <c r="P52" s="411"/>
      <c r="Q52" s="411"/>
      <c r="R52" s="411"/>
      <c r="S52" s="411"/>
      <c r="T52" s="411"/>
      <c r="U52" s="411"/>
      <c r="V52" s="411"/>
      <c r="W52" s="411"/>
      <c r="X52" s="411"/>
      <c r="Y52" s="411"/>
      <c r="Z52" s="19">
        <f>SUM(B52+F52+J52+N52+R52+N52)</f>
        <v>0</v>
      </c>
      <c r="AA52" s="19">
        <f>SUM(C52+G52+K52+O52+S52+O52)</f>
        <v>0</v>
      </c>
      <c r="AB52" s="19"/>
      <c r="AC52" s="81"/>
      <c r="AD52" s="56"/>
    </row>
    <row r="53" spans="1:30" ht="15.95" customHeight="1" x14ac:dyDescent="0.2">
      <c r="A53" s="413" t="s">
        <v>530</v>
      </c>
      <c r="B53" s="558"/>
      <c r="C53" s="558"/>
      <c r="D53" s="557"/>
      <c r="E53" s="557"/>
      <c r="F53" s="558"/>
      <c r="G53" s="558"/>
      <c r="H53" s="557"/>
      <c r="I53" s="557"/>
      <c r="J53" s="558"/>
      <c r="K53" s="558"/>
      <c r="L53" s="557"/>
      <c r="M53" s="557"/>
      <c r="N53" s="557"/>
      <c r="O53" s="557"/>
      <c r="P53" s="557"/>
      <c r="Q53" s="557"/>
      <c r="R53" s="557"/>
      <c r="S53" s="557"/>
      <c r="T53" s="557"/>
      <c r="U53" s="557"/>
      <c r="V53" s="557"/>
      <c r="W53" s="557"/>
      <c r="X53" s="557"/>
      <c r="Y53" s="557"/>
      <c r="Z53" s="19">
        <f>SUM(B53+F53+J53+N53+R53+N53)</f>
        <v>0</v>
      </c>
      <c r="AA53" s="19">
        <f>SUM(C53+G53+K53+O53+S53+O53)</f>
        <v>0</v>
      </c>
      <c r="AB53" s="19"/>
      <c r="AC53" s="81"/>
      <c r="AD53" s="56"/>
    </row>
    <row r="54" spans="1:30" s="62" customFormat="1" ht="15.75" customHeight="1" x14ac:dyDescent="0.2">
      <c r="A54" s="413" t="s">
        <v>732</v>
      </c>
      <c r="B54" s="558"/>
      <c r="C54" s="558"/>
      <c r="D54" s="557"/>
      <c r="E54" s="557"/>
      <c r="F54" s="558"/>
      <c r="G54" s="558"/>
      <c r="H54" s="557"/>
      <c r="I54" s="557"/>
      <c r="J54" s="558"/>
      <c r="K54" s="558"/>
      <c r="L54" s="557"/>
      <c r="M54" s="557"/>
      <c r="N54" s="557"/>
      <c r="O54" s="557"/>
      <c r="P54" s="557"/>
      <c r="Q54" s="557"/>
      <c r="R54" s="557"/>
      <c r="S54" s="557"/>
      <c r="T54" s="557"/>
      <c r="U54" s="557"/>
      <c r="V54" s="557"/>
      <c r="W54" s="557"/>
      <c r="X54" s="557"/>
      <c r="Y54" s="557"/>
      <c r="Z54" s="19">
        <f t="shared" ref="Z54:AA56" si="12">SUM(B54+F54+J54+N54+R54+V54)</f>
        <v>0</v>
      </c>
      <c r="AA54" s="19">
        <f t="shared" si="12"/>
        <v>0</v>
      </c>
      <c r="AB54" s="19"/>
      <c r="AC54" s="81"/>
      <c r="AD54" s="126"/>
    </row>
    <row r="55" spans="1:30" s="62" customFormat="1" ht="15.95" customHeight="1" x14ac:dyDescent="0.2">
      <c r="A55" s="413" t="s">
        <v>505</v>
      </c>
      <c r="B55" s="558">
        <v>33504935</v>
      </c>
      <c r="C55" s="558">
        <v>33504935</v>
      </c>
      <c r="D55" s="557"/>
      <c r="E55" s="557"/>
      <c r="F55" s="558">
        <v>4020247</v>
      </c>
      <c r="G55" s="558">
        <v>4020247</v>
      </c>
      <c r="H55" s="557"/>
      <c r="I55" s="557"/>
      <c r="J55" s="558">
        <v>13545000</v>
      </c>
      <c r="K55" s="558">
        <v>13545000</v>
      </c>
      <c r="L55" s="557"/>
      <c r="M55" s="557"/>
      <c r="N55" s="557"/>
      <c r="O55" s="557"/>
      <c r="P55" s="557"/>
      <c r="Q55" s="557"/>
      <c r="R55" s="557"/>
      <c r="S55" s="557"/>
      <c r="T55" s="557"/>
      <c r="U55" s="557"/>
      <c r="V55" s="557"/>
      <c r="W55" s="557"/>
      <c r="X55" s="557"/>
      <c r="Y55" s="557"/>
      <c r="Z55" s="19">
        <f t="shared" si="12"/>
        <v>51070182</v>
      </c>
      <c r="AA55" s="19">
        <f t="shared" si="12"/>
        <v>51070182</v>
      </c>
      <c r="AB55" s="19"/>
      <c r="AC55" s="81"/>
      <c r="AD55" s="126"/>
    </row>
    <row r="56" spans="1:30" s="62" customFormat="1" ht="15.75" customHeight="1" x14ac:dyDescent="0.2">
      <c r="A56" s="413" t="s">
        <v>733</v>
      </c>
      <c r="B56" s="558"/>
      <c r="C56" s="558"/>
      <c r="D56" s="557"/>
      <c r="E56" s="557"/>
      <c r="F56" s="558"/>
      <c r="G56" s="558"/>
      <c r="H56" s="557"/>
      <c r="I56" s="557"/>
      <c r="J56" s="557"/>
      <c r="K56" s="557"/>
      <c r="L56" s="557"/>
      <c r="M56" s="557"/>
      <c r="N56" s="557"/>
      <c r="O56" s="557"/>
      <c r="P56" s="557"/>
      <c r="Q56" s="557"/>
      <c r="R56" s="557"/>
      <c r="S56" s="557"/>
      <c r="T56" s="557"/>
      <c r="U56" s="557"/>
      <c r="V56" s="557"/>
      <c r="W56" s="557"/>
      <c r="X56" s="557"/>
      <c r="Y56" s="557"/>
      <c r="Z56" s="19">
        <f t="shared" si="12"/>
        <v>0</v>
      </c>
      <c r="AA56" s="19">
        <f t="shared" si="12"/>
        <v>0</v>
      </c>
      <c r="AB56" s="19"/>
      <c r="AC56" s="81"/>
      <c r="AD56" s="126"/>
    </row>
    <row r="57" spans="1:30" ht="16.149999999999999" customHeight="1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9"/>
      <c r="AA57" s="19"/>
      <c r="AB57" s="19"/>
      <c r="AC57" s="81"/>
      <c r="AD57" s="56"/>
    </row>
    <row r="58" spans="1:30" s="63" customFormat="1" ht="15.95" customHeight="1" x14ac:dyDescent="0.25">
      <c r="A58" s="79" t="s">
        <v>506</v>
      </c>
      <c r="B58" s="18">
        <f t="shared" ref="B58:AC58" si="13">SUM(B5+B19+B29+B34+B42+B51)</f>
        <v>1398471983</v>
      </c>
      <c r="C58" s="18">
        <f t="shared" si="13"/>
        <v>1376400915</v>
      </c>
      <c r="D58" s="18">
        <f t="shared" si="13"/>
        <v>22071068</v>
      </c>
      <c r="E58" s="18">
        <f t="shared" si="13"/>
        <v>0</v>
      </c>
      <c r="F58" s="18">
        <f t="shared" si="13"/>
        <v>176059443</v>
      </c>
      <c r="G58" s="18">
        <f t="shared" si="13"/>
        <v>173190204</v>
      </c>
      <c r="H58" s="18">
        <f t="shared" si="13"/>
        <v>2869239</v>
      </c>
      <c r="I58" s="18">
        <f t="shared" si="13"/>
        <v>0</v>
      </c>
      <c r="J58" s="18">
        <f t="shared" si="13"/>
        <v>807418913</v>
      </c>
      <c r="K58" s="18">
        <f t="shared" si="13"/>
        <v>752265913</v>
      </c>
      <c r="L58" s="18">
        <f t="shared" si="13"/>
        <v>55153000</v>
      </c>
      <c r="M58" s="18">
        <f t="shared" si="13"/>
        <v>0</v>
      </c>
      <c r="N58" s="18">
        <f t="shared" si="13"/>
        <v>0</v>
      </c>
      <c r="O58" s="18">
        <f t="shared" si="13"/>
        <v>0</v>
      </c>
      <c r="P58" s="18">
        <f t="shared" si="13"/>
        <v>0</v>
      </c>
      <c r="Q58" s="18">
        <f t="shared" si="13"/>
        <v>0</v>
      </c>
      <c r="R58" s="18">
        <f t="shared" si="13"/>
        <v>0</v>
      </c>
      <c r="S58" s="18">
        <f t="shared" si="13"/>
        <v>0</v>
      </c>
      <c r="T58" s="18">
        <f t="shared" si="13"/>
        <v>0</v>
      </c>
      <c r="U58" s="18">
        <f t="shared" si="13"/>
        <v>0</v>
      </c>
      <c r="V58" s="18">
        <f t="shared" si="13"/>
        <v>7500000</v>
      </c>
      <c r="W58" s="18">
        <f t="shared" si="13"/>
        <v>52500000</v>
      </c>
      <c r="X58" s="18">
        <f t="shared" si="13"/>
        <v>0</v>
      </c>
      <c r="Y58" s="18">
        <f t="shared" si="13"/>
        <v>0</v>
      </c>
      <c r="Z58" s="18">
        <f t="shared" si="13"/>
        <v>2389450339</v>
      </c>
      <c r="AA58" s="18">
        <f t="shared" si="13"/>
        <v>2309357032</v>
      </c>
      <c r="AB58" s="18">
        <f t="shared" si="13"/>
        <v>80093307</v>
      </c>
      <c r="AC58" s="18">
        <f t="shared" si="13"/>
        <v>0</v>
      </c>
      <c r="AD58" s="59"/>
    </row>
    <row r="59" spans="1:30" s="58" customFormat="1" ht="12" customHeight="1" x14ac:dyDescent="0.25">
      <c r="A59" s="79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9"/>
      <c r="AB59" s="19"/>
      <c r="AC59" s="81"/>
      <c r="AD59" s="57"/>
    </row>
    <row r="60" spans="1:30" s="63" customFormat="1" ht="12.75" customHeight="1" x14ac:dyDescent="0.25">
      <c r="A60" s="76" t="s">
        <v>1</v>
      </c>
      <c r="B60" s="18">
        <f>SUM(B62)</f>
        <v>18170000</v>
      </c>
      <c r="C60" s="18">
        <f t="shared" ref="C60:AC60" si="14">SUM(C62)</f>
        <v>0</v>
      </c>
      <c r="D60" s="18">
        <f t="shared" si="14"/>
        <v>18170000</v>
      </c>
      <c r="E60" s="18">
        <f t="shared" si="14"/>
        <v>0</v>
      </c>
      <c r="F60" s="18">
        <f t="shared" si="14"/>
        <v>2350000</v>
      </c>
      <c r="G60" s="18">
        <f t="shared" si="14"/>
        <v>0</v>
      </c>
      <c r="H60" s="18">
        <f t="shared" si="14"/>
        <v>2350000</v>
      </c>
      <c r="I60" s="18">
        <f t="shared" si="14"/>
        <v>0</v>
      </c>
      <c r="J60" s="18">
        <f t="shared" si="14"/>
        <v>6912000</v>
      </c>
      <c r="K60" s="18">
        <f t="shared" si="14"/>
        <v>0</v>
      </c>
      <c r="L60" s="18">
        <f t="shared" si="14"/>
        <v>6912000</v>
      </c>
      <c r="M60" s="18">
        <f t="shared" si="14"/>
        <v>0</v>
      </c>
      <c r="N60" s="18">
        <f t="shared" si="14"/>
        <v>0</v>
      </c>
      <c r="O60" s="18">
        <f t="shared" si="14"/>
        <v>0</v>
      </c>
      <c r="P60" s="18">
        <f t="shared" si="14"/>
        <v>0</v>
      </c>
      <c r="Q60" s="18">
        <f t="shared" si="14"/>
        <v>0</v>
      </c>
      <c r="R60" s="18">
        <f t="shared" si="14"/>
        <v>0</v>
      </c>
      <c r="S60" s="18">
        <f t="shared" si="14"/>
        <v>0</v>
      </c>
      <c r="T60" s="18">
        <f t="shared" si="14"/>
        <v>0</v>
      </c>
      <c r="U60" s="18">
        <f t="shared" si="14"/>
        <v>0</v>
      </c>
      <c r="V60" s="18">
        <f t="shared" si="14"/>
        <v>0</v>
      </c>
      <c r="W60" s="18">
        <f t="shared" si="14"/>
        <v>0</v>
      </c>
      <c r="X60" s="18">
        <f t="shared" si="14"/>
        <v>0</v>
      </c>
      <c r="Y60" s="18">
        <f t="shared" si="14"/>
        <v>0</v>
      </c>
      <c r="Z60" s="18">
        <f t="shared" si="14"/>
        <v>27432000</v>
      </c>
      <c r="AA60" s="18">
        <f t="shared" si="14"/>
        <v>0</v>
      </c>
      <c r="AB60" s="18">
        <f t="shared" si="14"/>
        <v>27432000</v>
      </c>
      <c r="AC60" s="145">
        <f t="shared" si="14"/>
        <v>0</v>
      </c>
      <c r="AD60" s="78"/>
    </row>
    <row r="61" spans="1:30" ht="12.75" customHeight="1" x14ac:dyDescent="0.2">
      <c r="A61" s="424" t="s">
        <v>482</v>
      </c>
      <c r="B61" s="83"/>
      <c r="C61" s="83"/>
      <c r="D61" s="421"/>
      <c r="E61" s="421"/>
      <c r="F61" s="421"/>
      <c r="G61" s="421"/>
      <c r="H61" s="421"/>
      <c r="I61" s="421"/>
      <c r="J61" s="421"/>
      <c r="K61" s="421"/>
      <c r="L61" s="421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9"/>
      <c r="AA61" s="19"/>
      <c r="AB61" s="19"/>
      <c r="AC61" s="81"/>
      <c r="AD61" s="56"/>
    </row>
    <row r="62" spans="1:30" ht="12.75" customHeight="1" x14ac:dyDescent="0.2">
      <c r="A62" s="80" t="s">
        <v>509</v>
      </c>
      <c r="B62" s="421">
        <v>18170000</v>
      </c>
      <c r="C62" s="421"/>
      <c r="D62" s="421">
        <v>18170000</v>
      </c>
      <c r="E62" s="421"/>
      <c r="F62" s="421">
        <v>2350000</v>
      </c>
      <c r="G62" s="421"/>
      <c r="H62" s="421">
        <v>2350000</v>
      </c>
      <c r="I62" s="421"/>
      <c r="J62" s="421">
        <v>6912000</v>
      </c>
      <c r="K62" s="421"/>
      <c r="L62" s="421">
        <v>6912000</v>
      </c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9">
        <f>SUM(B62+F62+J62+N62+R62+V62)</f>
        <v>27432000</v>
      </c>
      <c r="AA62" s="19">
        <f>SUM(C62+G62+K62+O62+S62+W62)</f>
        <v>0</v>
      </c>
      <c r="AB62" s="19">
        <f>SUM(D62+H62+L62+P62+T62+X62)</f>
        <v>27432000</v>
      </c>
      <c r="AC62" s="81">
        <f>SUM(E62+I62+M62+Q62+U62+Y62)</f>
        <v>0</v>
      </c>
      <c r="AD62" s="56"/>
    </row>
    <row r="63" spans="1:30" ht="12.75" customHeight="1" x14ac:dyDescent="0.2">
      <c r="A63" s="66"/>
      <c r="B63" s="83"/>
      <c r="C63" s="83"/>
      <c r="D63" s="421"/>
      <c r="E63" s="421"/>
      <c r="F63" s="421"/>
      <c r="G63" s="421"/>
      <c r="H63" s="421"/>
      <c r="I63" s="421"/>
      <c r="J63" s="421"/>
      <c r="K63" s="421"/>
      <c r="L63" s="421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9"/>
      <c r="AA63" s="19"/>
      <c r="AB63" s="19">
        <f>SUM(D63+H63+L63+P63+T63+X63)</f>
        <v>0</v>
      </c>
      <c r="AC63" s="81"/>
      <c r="AD63" s="56"/>
    </row>
    <row r="64" spans="1:30" s="63" customFormat="1" ht="15.95" customHeight="1" x14ac:dyDescent="0.25">
      <c r="A64" s="76" t="s">
        <v>473</v>
      </c>
      <c r="B64" s="18">
        <f>SUM(B66:B74)</f>
        <v>1017788000</v>
      </c>
      <c r="C64" s="18">
        <f t="shared" ref="C64:AC64" si="15">SUM(C66:C74)</f>
        <v>150825397</v>
      </c>
      <c r="D64" s="18">
        <f t="shared" si="15"/>
        <v>866962603</v>
      </c>
      <c r="E64" s="18">
        <f t="shared" si="15"/>
        <v>0</v>
      </c>
      <c r="F64" s="18">
        <f t="shared" si="15"/>
        <v>106817394</v>
      </c>
      <c r="G64" s="18">
        <f t="shared" si="15"/>
        <v>19501928</v>
      </c>
      <c r="H64" s="18">
        <f t="shared" si="15"/>
        <v>87315466</v>
      </c>
      <c r="I64" s="18">
        <f t="shared" si="15"/>
        <v>0</v>
      </c>
      <c r="J64" s="18">
        <f t="shared" si="15"/>
        <v>240034087</v>
      </c>
      <c r="K64" s="18">
        <f t="shared" si="15"/>
        <v>17633328</v>
      </c>
      <c r="L64" s="18">
        <f t="shared" si="15"/>
        <v>222400759</v>
      </c>
      <c r="M64" s="18">
        <f t="shared" si="15"/>
        <v>0</v>
      </c>
      <c r="N64" s="18">
        <f t="shared" si="15"/>
        <v>0</v>
      </c>
      <c r="O64" s="18">
        <f t="shared" si="15"/>
        <v>0</v>
      </c>
      <c r="P64" s="18">
        <f t="shared" si="15"/>
        <v>0</v>
      </c>
      <c r="Q64" s="18">
        <f t="shared" si="15"/>
        <v>0</v>
      </c>
      <c r="R64" s="18">
        <f t="shared" si="15"/>
        <v>0</v>
      </c>
      <c r="S64" s="18">
        <f t="shared" si="15"/>
        <v>0</v>
      </c>
      <c r="T64" s="18">
        <f t="shared" si="15"/>
        <v>0</v>
      </c>
      <c r="U64" s="18">
        <f t="shared" si="15"/>
        <v>0</v>
      </c>
      <c r="V64" s="18">
        <f t="shared" si="15"/>
        <v>0</v>
      </c>
      <c r="W64" s="18">
        <f t="shared" si="15"/>
        <v>0</v>
      </c>
      <c r="X64" s="18">
        <f t="shared" si="15"/>
        <v>0</v>
      </c>
      <c r="Y64" s="18">
        <f t="shared" si="15"/>
        <v>0</v>
      </c>
      <c r="Z64" s="18">
        <f t="shared" si="15"/>
        <v>1364639481</v>
      </c>
      <c r="AA64" s="18">
        <f t="shared" si="15"/>
        <v>187960653</v>
      </c>
      <c r="AB64" s="18">
        <f t="shared" si="15"/>
        <v>1176678828</v>
      </c>
      <c r="AC64" s="18">
        <f t="shared" si="15"/>
        <v>0</v>
      </c>
      <c r="AD64" s="78"/>
    </row>
    <row r="65" spans="1:30" ht="15.95" customHeight="1" x14ac:dyDescent="0.2">
      <c r="A65" s="424" t="s">
        <v>482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9"/>
      <c r="AA65" s="19"/>
      <c r="AB65" s="19">
        <f>SUM(D65+H65+L65+P65+T65+X65)</f>
        <v>0</v>
      </c>
      <c r="AC65" s="81"/>
      <c r="AD65" s="56"/>
    </row>
    <row r="66" spans="1:30" ht="15.95" customHeight="1" x14ac:dyDescent="0.2">
      <c r="A66" s="413" t="s">
        <v>530</v>
      </c>
      <c r="B66" s="16"/>
      <c r="C66" s="16"/>
      <c r="D66" s="16"/>
      <c r="E66" s="16"/>
      <c r="F66" s="16"/>
      <c r="G66" s="16"/>
      <c r="H66" s="16"/>
      <c r="I66" s="16"/>
      <c r="J66" s="16">
        <v>2200000</v>
      </c>
      <c r="K66" s="16"/>
      <c r="L66" s="16">
        <v>2200000</v>
      </c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62"/>
      <c r="Y66" s="62"/>
      <c r="Z66" s="19">
        <f>SUM(B66+F66+J66+N66+R66+V66)</f>
        <v>2200000</v>
      </c>
      <c r="AA66" s="19">
        <f t="shared" ref="AA66:AC74" si="16">C66+G66+K66+O66+S66+W66</f>
        <v>0</v>
      </c>
      <c r="AB66" s="19">
        <f>SUM(D66+H66+L66+P66+T66+X66)</f>
        <v>2200000</v>
      </c>
      <c r="AC66" s="81">
        <f t="shared" si="16"/>
        <v>0</v>
      </c>
      <c r="AD66" s="56"/>
    </row>
    <row r="67" spans="1:30" ht="15.95" customHeight="1" x14ac:dyDescent="0.2">
      <c r="A67" s="80" t="s">
        <v>533</v>
      </c>
      <c r="B67" s="62">
        <v>85840083</v>
      </c>
      <c r="C67" s="62"/>
      <c r="D67" s="62">
        <v>85840083</v>
      </c>
      <c r="E67" s="62"/>
      <c r="F67" s="62">
        <v>10964195</v>
      </c>
      <c r="G67" s="62"/>
      <c r="H67" s="62">
        <v>10964195</v>
      </c>
      <c r="I67" s="62"/>
      <c r="J67" s="62">
        <v>68647443</v>
      </c>
      <c r="K67" s="62"/>
      <c r="L67" s="62">
        <v>68647443</v>
      </c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19">
        <f t="shared" ref="Z67:Z74" si="17">B67+F67+J67+N67+R67+V67</f>
        <v>165451721</v>
      </c>
      <c r="AA67" s="19">
        <f t="shared" si="16"/>
        <v>0</v>
      </c>
      <c r="AB67" s="19">
        <f>SUM(D67+H67+L67+P67+T67+X67)</f>
        <v>165451721</v>
      </c>
      <c r="AC67" s="81">
        <f t="shared" si="16"/>
        <v>0</v>
      </c>
      <c r="AD67" s="56"/>
    </row>
    <row r="68" spans="1:30" ht="15.95" customHeight="1" x14ac:dyDescent="0.2">
      <c r="A68" s="80" t="s">
        <v>510</v>
      </c>
      <c r="B68" s="62">
        <v>76122337</v>
      </c>
      <c r="C68" s="62"/>
      <c r="D68" s="62">
        <v>76122337</v>
      </c>
      <c r="E68" s="62"/>
      <c r="F68" s="62">
        <v>9722965</v>
      </c>
      <c r="G68" s="62"/>
      <c r="H68" s="62">
        <v>9722965</v>
      </c>
      <c r="I68" s="62"/>
      <c r="J68" s="62">
        <v>60876035</v>
      </c>
      <c r="K68" s="62"/>
      <c r="L68" s="62">
        <v>60876035</v>
      </c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19">
        <f t="shared" si="17"/>
        <v>146721337</v>
      </c>
      <c r="AA68" s="19">
        <f t="shared" si="16"/>
        <v>0</v>
      </c>
      <c r="AB68" s="19">
        <f t="shared" si="16"/>
        <v>146721337</v>
      </c>
      <c r="AC68" s="81">
        <f t="shared" si="16"/>
        <v>0</v>
      </c>
      <c r="AD68" s="56"/>
    </row>
    <row r="69" spans="1:30" ht="15.95" customHeight="1" x14ac:dyDescent="0.2">
      <c r="A69" s="80" t="s">
        <v>534</v>
      </c>
      <c r="B69" s="62">
        <v>17875848</v>
      </c>
      <c r="C69" s="62">
        <v>17875848</v>
      </c>
      <c r="D69" s="62"/>
      <c r="E69" s="62"/>
      <c r="F69" s="62">
        <v>2313039</v>
      </c>
      <c r="G69" s="62">
        <v>2313039</v>
      </c>
      <c r="H69" s="62"/>
      <c r="I69" s="62"/>
      <c r="J69" s="62">
        <v>2861113</v>
      </c>
      <c r="K69" s="62">
        <v>2861113</v>
      </c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19">
        <f t="shared" si="17"/>
        <v>23050000</v>
      </c>
      <c r="AA69" s="19">
        <f t="shared" si="16"/>
        <v>23050000</v>
      </c>
      <c r="AB69" s="19">
        <f t="shared" si="16"/>
        <v>0</v>
      </c>
      <c r="AC69" s="81">
        <f t="shared" si="16"/>
        <v>0</v>
      </c>
      <c r="AD69" s="56"/>
    </row>
    <row r="70" spans="1:30" ht="15.95" customHeight="1" x14ac:dyDescent="0.2">
      <c r="A70" s="80" t="s">
        <v>511</v>
      </c>
      <c r="B70" s="62">
        <v>590133330</v>
      </c>
      <c r="C70" s="62"/>
      <c r="D70" s="62">
        <v>590133330</v>
      </c>
      <c r="E70" s="62"/>
      <c r="F70" s="62">
        <v>53257799</v>
      </c>
      <c r="G70" s="62"/>
      <c r="H70" s="62">
        <v>53257799</v>
      </c>
      <c r="I70" s="62"/>
      <c r="J70" s="62">
        <v>83577641</v>
      </c>
      <c r="K70" s="62"/>
      <c r="L70" s="62">
        <v>83577641</v>
      </c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19">
        <f t="shared" si="17"/>
        <v>726968770</v>
      </c>
      <c r="AA70" s="19">
        <f t="shared" si="16"/>
        <v>0</v>
      </c>
      <c r="AB70" s="19">
        <f t="shared" si="16"/>
        <v>726968770</v>
      </c>
      <c r="AC70" s="81">
        <f t="shared" si="16"/>
        <v>0</v>
      </c>
      <c r="AD70" s="56"/>
    </row>
    <row r="71" spans="1:30" ht="15.95" customHeight="1" x14ac:dyDescent="0.2">
      <c r="A71" s="80" t="s">
        <v>512</v>
      </c>
      <c r="B71" s="62">
        <v>92053231</v>
      </c>
      <c r="C71" s="62"/>
      <c r="D71" s="62">
        <v>92053231</v>
      </c>
      <c r="E71" s="62"/>
      <c r="F71" s="62">
        <v>10455218</v>
      </c>
      <c r="G71" s="62"/>
      <c r="H71" s="62">
        <v>10455218</v>
      </c>
      <c r="I71" s="62"/>
      <c r="J71" s="62">
        <v>2730107</v>
      </c>
      <c r="K71" s="62"/>
      <c r="L71" s="62">
        <v>2730107</v>
      </c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19">
        <f t="shared" si="17"/>
        <v>105238556</v>
      </c>
      <c r="AA71" s="19">
        <f t="shared" si="16"/>
        <v>0</v>
      </c>
      <c r="AB71" s="19">
        <f t="shared" si="16"/>
        <v>105238556</v>
      </c>
      <c r="AC71" s="81">
        <f t="shared" si="16"/>
        <v>0</v>
      </c>
      <c r="AD71" s="56"/>
    </row>
    <row r="72" spans="1:30" ht="12" customHeight="1" x14ac:dyDescent="0.2">
      <c r="A72" s="80" t="s">
        <v>697</v>
      </c>
      <c r="B72" s="62"/>
      <c r="C72" s="62"/>
      <c r="D72" s="62"/>
      <c r="E72" s="62"/>
      <c r="F72" s="62"/>
      <c r="G72" s="62"/>
      <c r="H72" s="62"/>
      <c r="I72" s="62"/>
      <c r="J72" s="62">
        <v>2898444</v>
      </c>
      <c r="K72" s="62"/>
      <c r="L72" s="62">
        <v>2898444</v>
      </c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19">
        <f t="shared" si="17"/>
        <v>2898444</v>
      </c>
      <c r="AA72" s="19">
        <f t="shared" si="16"/>
        <v>0</v>
      </c>
      <c r="AB72" s="19">
        <f t="shared" si="16"/>
        <v>2898444</v>
      </c>
      <c r="AC72" s="81"/>
      <c r="AD72" s="56"/>
    </row>
    <row r="73" spans="1:30" ht="15.95" customHeight="1" x14ac:dyDescent="0.2">
      <c r="A73" s="80" t="s">
        <v>535</v>
      </c>
      <c r="B73" s="62">
        <v>22813622</v>
      </c>
      <c r="C73" s="62"/>
      <c r="D73" s="62">
        <v>22813622</v>
      </c>
      <c r="E73" s="62"/>
      <c r="F73" s="62">
        <v>2915289</v>
      </c>
      <c r="G73" s="62"/>
      <c r="H73" s="62">
        <v>2915289</v>
      </c>
      <c r="I73" s="62"/>
      <c r="J73" s="62">
        <v>1471089</v>
      </c>
      <c r="K73" s="62"/>
      <c r="L73" s="62">
        <v>1471089</v>
      </c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19">
        <f t="shared" si="17"/>
        <v>27200000</v>
      </c>
      <c r="AA73" s="19">
        <f t="shared" si="16"/>
        <v>0</v>
      </c>
      <c r="AB73" s="19">
        <f t="shared" si="16"/>
        <v>27200000</v>
      </c>
      <c r="AC73" s="81">
        <f t="shared" si="16"/>
        <v>0</v>
      </c>
      <c r="AD73" s="56"/>
    </row>
    <row r="74" spans="1:30" ht="15.95" customHeight="1" x14ac:dyDescent="0.2">
      <c r="A74" s="80" t="s">
        <v>627</v>
      </c>
      <c r="B74" s="62">
        <v>132949549</v>
      </c>
      <c r="C74" s="62">
        <v>132949549</v>
      </c>
      <c r="D74" s="62"/>
      <c r="E74" s="62"/>
      <c r="F74" s="62">
        <v>17188889</v>
      </c>
      <c r="G74" s="62">
        <v>17188889</v>
      </c>
      <c r="H74" s="62"/>
      <c r="I74" s="62"/>
      <c r="J74" s="62">
        <v>14772215</v>
      </c>
      <c r="K74" s="62">
        <v>14772215</v>
      </c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19">
        <f t="shared" si="17"/>
        <v>164910653</v>
      </c>
      <c r="AA74" s="19">
        <f t="shared" si="16"/>
        <v>164910653</v>
      </c>
      <c r="AB74" s="19">
        <f t="shared" si="16"/>
        <v>0</v>
      </c>
      <c r="AC74" s="81">
        <f t="shared" si="16"/>
        <v>0</v>
      </c>
      <c r="AD74" s="56"/>
    </row>
    <row r="75" spans="1:30" ht="15.95" customHeight="1" x14ac:dyDescent="0.2">
      <c r="A75" s="80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19"/>
      <c r="AA75" s="19"/>
      <c r="AB75" s="19"/>
      <c r="AC75" s="81"/>
      <c r="AD75" s="56"/>
    </row>
    <row r="76" spans="1:30" s="63" customFormat="1" ht="18" customHeight="1" x14ac:dyDescent="0.25">
      <c r="A76" s="76" t="s">
        <v>779</v>
      </c>
      <c r="B76" s="18">
        <f>SUM(B78:B81)</f>
        <v>0</v>
      </c>
      <c r="C76" s="18">
        <f t="shared" ref="C76:AC76" si="18">SUM(C78:C81)</f>
        <v>0</v>
      </c>
      <c r="D76" s="18">
        <f t="shared" si="18"/>
        <v>0</v>
      </c>
      <c r="E76" s="18">
        <f t="shared" si="18"/>
        <v>0</v>
      </c>
      <c r="F76" s="18">
        <f t="shared" si="18"/>
        <v>0</v>
      </c>
      <c r="G76" s="18">
        <f t="shared" si="18"/>
        <v>0</v>
      </c>
      <c r="H76" s="18">
        <f t="shared" si="18"/>
        <v>0</v>
      </c>
      <c r="I76" s="18">
        <f t="shared" si="18"/>
        <v>0</v>
      </c>
      <c r="J76" s="18">
        <f t="shared" si="18"/>
        <v>0</v>
      </c>
      <c r="K76" s="18">
        <f t="shared" si="18"/>
        <v>0</v>
      </c>
      <c r="L76" s="18">
        <f t="shared" si="18"/>
        <v>0</v>
      </c>
      <c r="M76" s="18">
        <f t="shared" si="18"/>
        <v>0</v>
      </c>
      <c r="N76" s="18">
        <f t="shared" si="18"/>
        <v>0</v>
      </c>
      <c r="O76" s="18">
        <f t="shared" si="18"/>
        <v>0</v>
      </c>
      <c r="P76" s="18">
        <f t="shared" si="18"/>
        <v>0</v>
      </c>
      <c r="Q76" s="18">
        <f t="shared" si="18"/>
        <v>0</v>
      </c>
      <c r="R76" s="18">
        <f t="shared" si="18"/>
        <v>0</v>
      </c>
      <c r="S76" s="18">
        <f t="shared" si="18"/>
        <v>0</v>
      </c>
      <c r="T76" s="18">
        <f t="shared" si="18"/>
        <v>0</v>
      </c>
      <c r="U76" s="18">
        <f t="shared" si="18"/>
        <v>0</v>
      </c>
      <c r="V76" s="18">
        <f t="shared" si="18"/>
        <v>0</v>
      </c>
      <c r="W76" s="18">
        <f t="shared" si="18"/>
        <v>0</v>
      </c>
      <c r="X76" s="18">
        <f t="shared" si="18"/>
        <v>0</v>
      </c>
      <c r="Y76" s="18">
        <f t="shared" si="18"/>
        <v>0</v>
      </c>
      <c r="Z76" s="18">
        <f t="shared" si="18"/>
        <v>0</v>
      </c>
      <c r="AA76" s="18">
        <f t="shared" si="18"/>
        <v>0</v>
      </c>
      <c r="AB76" s="18">
        <f>SUM(AB78:AB82)</f>
        <v>0</v>
      </c>
      <c r="AC76" s="145">
        <f t="shared" si="18"/>
        <v>0</v>
      </c>
      <c r="AD76" s="78"/>
    </row>
    <row r="77" spans="1:30" ht="15.95" customHeight="1" x14ac:dyDescent="0.2">
      <c r="A77" s="424" t="s">
        <v>594</v>
      </c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9"/>
      <c r="AA77" s="19"/>
      <c r="AB77" s="19"/>
      <c r="AC77" s="81"/>
      <c r="AD77" s="56"/>
    </row>
    <row r="78" spans="1:30" ht="15.95" customHeight="1" x14ac:dyDescent="0.2">
      <c r="A78" s="80" t="s">
        <v>595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19">
        <f>B78+F78+J78+N78</f>
        <v>0</v>
      </c>
      <c r="AA78" s="19">
        <f>C78+E78+G78+K78+O78</f>
        <v>0</v>
      </c>
      <c r="AB78" s="19">
        <f t="shared" ref="AB78:AB81" si="19">D78+H78+L78+P78+T78+X78</f>
        <v>0</v>
      </c>
      <c r="AC78" s="81"/>
      <c r="AD78" s="56"/>
    </row>
    <row r="79" spans="1:30" ht="15.95" customHeight="1" x14ac:dyDescent="0.2">
      <c r="A79" s="80" t="s">
        <v>507</v>
      </c>
      <c r="B79" s="62"/>
      <c r="D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19">
        <f t="shared" ref="Z79:AA80" si="20">SUM(B79,F79,J79,N79,R79,V79)</f>
        <v>0</v>
      </c>
      <c r="AA79" s="19">
        <f t="shared" si="20"/>
        <v>0</v>
      </c>
      <c r="AB79" s="19">
        <f t="shared" si="19"/>
        <v>0</v>
      </c>
      <c r="AC79" s="81"/>
      <c r="AD79" s="56"/>
    </row>
    <row r="80" spans="1:30" ht="15.95" customHeight="1" x14ac:dyDescent="0.2">
      <c r="A80" s="80" t="s">
        <v>615</v>
      </c>
      <c r="B80" s="62"/>
      <c r="C80" s="62"/>
      <c r="F80" s="62"/>
      <c r="G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19">
        <f t="shared" si="20"/>
        <v>0</v>
      </c>
      <c r="AA80" s="19">
        <f t="shared" si="20"/>
        <v>0</v>
      </c>
      <c r="AB80" s="19">
        <f t="shared" si="19"/>
        <v>0</v>
      </c>
      <c r="AC80" s="81"/>
      <c r="AD80" s="56"/>
    </row>
    <row r="81" spans="1:30" ht="15.95" customHeight="1" x14ac:dyDescent="0.2">
      <c r="A81" s="80" t="s">
        <v>616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19">
        <f>B81+F81+J81+N81</f>
        <v>0</v>
      </c>
      <c r="AA81" s="19">
        <f>C81+E81+G81+K81</f>
        <v>0</v>
      </c>
      <c r="AB81" s="19">
        <f t="shared" si="19"/>
        <v>0</v>
      </c>
      <c r="AC81" s="81"/>
      <c r="AD81" s="56"/>
    </row>
    <row r="82" spans="1:30" ht="12" customHeight="1" x14ac:dyDescent="0.2">
      <c r="A82" s="80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19"/>
      <c r="AA82" s="19"/>
      <c r="AB82" s="19">
        <f>D82+H82+L82+P82+T82+X82</f>
        <v>0</v>
      </c>
      <c r="AC82" s="81"/>
      <c r="AD82" s="56"/>
    </row>
    <row r="83" spans="1:30" s="58" customFormat="1" ht="15.95" customHeight="1" x14ac:dyDescent="0.25">
      <c r="A83" s="66" t="s">
        <v>596</v>
      </c>
      <c r="B83" s="18">
        <f t="shared" ref="B83:AC83" si="21">SUM(B58+B60+B64+B76)</f>
        <v>2434429983</v>
      </c>
      <c r="C83" s="18">
        <f t="shared" si="21"/>
        <v>1527226312</v>
      </c>
      <c r="D83" s="18">
        <f t="shared" si="21"/>
        <v>907203671</v>
      </c>
      <c r="E83" s="18">
        <f t="shared" si="21"/>
        <v>0</v>
      </c>
      <c r="F83" s="18">
        <f t="shared" si="21"/>
        <v>285226837</v>
      </c>
      <c r="G83" s="18">
        <f t="shared" si="21"/>
        <v>192692132</v>
      </c>
      <c r="H83" s="18">
        <f t="shared" si="21"/>
        <v>92534705</v>
      </c>
      <c r="I83" s="18">
        <f t="shared" si="21"/>
        <v>0</v>
      </c>
      <c r="J83" s="18">
        <f t="shared" si="21"/>
        <v>1054365000</v>
      </c>
      <c r="K83" s="18">
        <f t="shared" si="21"/>
        <v>769899241</v>
      </c>
      <c r="L83" s="18">
        <f t="shared" si="21"/>
        <v>284465759</v>
      </c>
      <c r="M83" s="18">
        <f t="shared" si="21"/>
        <v>0</v>
      </c>
      <c r="N83" s="18">
        <f t="shared" si="21"/>
        <v>0</v>
      </c>
      <c r="O83" s="18">
        <f t="shared" si="21"/>
        <v>0</v>
      </c>
      <c r="P83" s="18">
        <f t="shared" si="21"/>
        <v>0</v>
      </c>
      <c r="Q83" s="18">
        <f t="shared" si="21"/>
        <v>0</v>
      </c>
      <c r="R83" s="18">
        <f t="shared" si="21"/>
        <v>0</v>
      </c>
      <c r="S83" s="18">
        <f t="shared" si="21"/>
        <v>0</v>
      </c>
      <c r="T83" s="18">
        <f t="shared" si="21"/>
        <v>0</v>
      </c>
      <c r="U83" s="18">
        <f t="shared" si="21"/>
        <v>0</v>
      </c>
      <c r="V83" s="18">
        <f t="shared" si="21"/>
        <v>7500000</v>
      </c>
      <c r="W83" s="18">
        <f t="shared" si="21"/>
        <v>52500000</v>
      </c>
      <c r="X83" s="18">
        <f t="shared" si="21"/>
        <v>0</v>
      </c>
      <c r="Y83" s="18">
        <f t="shared" si="21"/>
        <v>0</v>
      </c>
      <c r="Z83" s="18">
        <f t="shared" si="21"/>
        <v>3781521820</v>
      </c>
      <c r="AA83" s="18">
        <f t="shared" si="21"/>
        <v>2497317685</v>
      </c>
      <c r="AB83" s="18">
        <f t="shared" si="21"/>
        <v>1284204135</v>
      </c>
      <c r="AC83" s="145">
        <f t="shared" si="21"/>
        <v>0</v>
      </c>
      <c r="AD83" s="59"/>
    </row>
    <row r="84" spans="1:30" s="58" customFormat="1" ht="28.9" customHeight="1" x14ac:dyDescent="0.25">
      <c r="A84" s="67" t="s">
        <v>430</v>
      </c>
      <c r="B84" s="19"/>
      <c r="C84" s="18"/>
      <c r="D84" s="18"/>
      <c r="E84" s="19"/>
      <c r="F84" s="19"/>
      <c r="G84" s="18"/>
      <c r="H84" s="18"/>
      <c r="I84" s="19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6"/>
      <c r="AA84" s="18">
        <f>SUM(AA59+AA61+AA65+AA77)</f>
        <v>0</v>
      </c>
      <c r="AB84" s="19"/>
      <c r="AC84" s="81"/>
      <c r="AD84" s="60"/>
    </row>
    <row r="85" spans="1:30" ht="24" customHeight="1" x14ac:dyDescent="0.2">
      <c r="A85" s="68" t="s">
        <v>411</v>
      </c>
      <c r="B85" s="573">
        <v>73879217</v>
      </c>
      <c r="C85" s="573">
        <v>73879217</v>
      </c>
      <c r="D85" s="573"/>
      <c r="E85" s="573"/>
      <c r="F85" s="573">
        <v>9508807</v>
      </c>
      <c r="G85" s="573">
        <v>9508807</v>
      </c>
      <c r="H85" s="573"/>
      <c r="I85" s="573"/>
      <c r="J85" s="573"/>
      <c r="K85" s="573"/>
      <c r="L85" s="573"/>
      <c r="M85" s="573"/>
      <c r="N85" s="573"/>
      <c r="O85" s="573"/>
      <c r="P85" s="573"/>
      <c r="Q85" s="573"/>
      <c r="R85" s="573"/>
      <c r="S85" s="573"/>
      <c r="T85" s="573"/>
      <c r="U85" s="573"/>
      <c r="V85" s="573"/>
      <c r="W85" s="573"/>
      <c r="X85" s="573"/>
      <c r="Y85" s="573"/>
      <c r="Z85" s="19">
        <f>B85+F85</f>
        <v>83388024</v>
      </c>
      <c r="AA85" s="19">
        <f>C85+E85+G85+K85+O85</f>
        <v>83388024</v>
      </c>
      <c r="AB85" s="19">
        <f>D85+H85+L85+P85+T85+X85</f>
        <v>0</v>
      </c>
      <c r="AC85" s="81"/>
      <c r="AD85" s="56"/>
    </row>
    <row r="86" spans="1:30" ht="15.95" customHeight="1" x14ac:dyDescent="0.2">
      <c r="A86" s="69" t="s">
        <v>412</v>
      </c>
      <c r="B86" s="573"/>
      <c r="C86" s="573"/>
      <c r="D86" s="573"/>
      <c r="E86" s="573"/>
      <c r="F86" s="573"/>
      <c r="G86" s="573"/>
      <c r="H86" s="573"/>
      <c r="I86" s="573"/>
      <c r="J86" s="573"/>
      <c r="K86" s="573"/>
      <c r="L86" s="573"/>
      <c r="M86" s="573"/>
      <c r="N86" s="573"/>
      <c r="O86" s="573"/>
      <c r="P86" s="573"/>
      <c r="Q86" s="573"/>
      <c r="R86" s="573"/>
      <c r="S86" s="573"/>
      <c r="T86" s="573"/>
      <c r="U86" s="573"/>
      <c r="V86" s="573"/>
      <c r="W86" s="573"/>
      <c r="X86" s="573"/>
      <c r="Y86" s="573"/>
      <c r="Z86" s="19">
        <f t="shared" ref="Z86" si="22">B86+F86</f>
        <v>0</v>
      </c>
      <c r="AA86" s="19">
        <f t="shared" ref="AA86" si="23">C86+G86</f>
        <v>0</v>
      </c>
      <c r="AB86" s="19">
        <f t="shared" ref="AB86" si="24">D86+H86</f>
        <v>0</v>
      </c>
      <c r="AC86" s="81"/>
      <c r="AD86" s="56"/>
    </row>
    <row r="87" spans="1:30" ht="26.25" customHeight="1" x14ac:dyDescent="0.2">
      <c r="A87" s="69" t="s">
        <v>698</v>
      </c>
      <c r="B87" s="573"/>
      <c r="C87" s="573"/>
      <c r="D87" s="573"/>
      <c r="E87" s="573"/>
      <c r="F87" s="573"/>
      <c r="G87" s="573"/>
      <c r="H87" s="573"/>
      <c r="I87" s="573"/>
      <c r="J87" s="573">
        <v>189000000</v>
      </c>
      <c r="K87" s="573">
        <v>189000000</v>
      </c>
      <c r="L87" s="573"/>
      <c r="M87" s="573"/>
      <c r="N87" s="573"/>
      <c r="O87" s="573"/>
      <c r="P87" s="573"/>
      <c r="Q87" s="573"/>
      <c r="R87" s="573"/>
      <c r="S87" s="573"/>
      <c r="T87" s="573"/>
      <c r="U87" s="573"/>
      <c r="V87" s="573">
        <v>430403000</v>
      </c>
      <c r="W87" s="573">
        <v>430403000</v>
      </c>
      <c r="X87" s="573"/>
      <c r="Y87" s="573"/>
      <c r="Z87" s="19">
        <f>B87+F87+J87+N87+R87+V87</f>
        <v>619403000</v>
      </c>
      <c r="AA87" s="19">
        <f>C87+G87+K87+O87+S87+W87</f>
        <v>619403000</v>
      </c>
      <c r="AB87" s="19">
        <f>D87+H87+L87+P87+T87+X87</f>
        <v>0</v>
      </c>
      <c r="AC87" s="81"/>
      <c r="AD87" s="56"/>
    </row>
    <row r="88" spans="1:30" ht="15.75" customHeight="1" x14ac:dyDescent="0.2">
      <c r="A88" s="69" t="s">
        <v>414</v>
      </c>
      <c r="B88" s="573"/>
      <c r="C88" s="573"/>
      <c r="D88" s="573"/>
      <c r="E88" s="573"/>
      <c r="F88" s="573"/>
      <c r="G88" s="573"/>
      <c r="H88" s="573"/>
      <c r="I88" s="573"/>
      <c r="J88" s="573">
        <v>123779728</v>
      </c>
      <c r="K88" s="573">
        <v>123779728</v>
      </c>
      <c r="L88" s="573"/>
      <c r="M88" s="573"/>
      <c r="N88" s="573"/>
      <c r="O88" s="573"/>
      <c r="P88" s="573"/>
      <c r="Q88" s="573"/>
      <c r="R88" s="573"/>
      <c r="S88" s="573"/>
      <c r="T88" s="573"/>
      <c r="U88" s="573"/>
      <c r="V88" s="573"/>
      <c r="W88" s="573"/>
      <c r="X88" s="573"/>
      <c r="Y88" s="573"/>
      <c r="Z88" s="19">
        <f t="shared" ref="Z88:AB101" si="25">B88+F88+J88+N88+R88+V88</f>
        <v>123779728</v>
      </c>
      <c r="AA88" s="19">
        <f t="shared" si="25"/>
        <v>123779728</v>
      </c>
      <c r="AB88" s="19">
        <f t="shared" si="25"/>
        <v>0</v>
      </c>
      <c r="AC88" s="81"/>
      <c r="AD88" s="56"/>
    </row>
    <row r="89" spans="1:30" ht="15.95" customHeight="1" x14ac:dyDescent="0.2">
      <c r="A89" s="69" t="s">
        <v>474</v>
      </c>
      <c r="B89" s="573"/>
      <c r="C89" s="573"/>
      <c r="D89" s="573"/>
      <c r="E89" s="573"/>
      <c r="F89" s="573"/>
      <c r="G89" s="573"/>
      <c r="H89" s="573"/>
      <c r="I89" s="573"/>
      <c r="J89" s="573"/>
      <c r="K89" s="573"/>
      <c r="L89" s="573"/>
      <c r="M89" s="573"/>
      <c r="N89" s="573"/>
      <c r="O89" s="573"/>
      <c r="P89" s="573"/>
      <c r="Q89" s="573"/>
      <c r="R89" s="573"/>
      <c r="S89" s="573"/>
      <c r="T89" s="573"/>
      <c r="U89" s="573"/>
      <c r="V89" s="573"/>
      <c r="W89" s="573"/>
      <c r="X89" s="573"/>
      <c r="Y89" s="573"/>
      <c r="Z89" s="19">
        <f t="shared" si="25"/>
        <v>0</v>
      </c>
      <c r="AA89" s="19">
        <f t="shared" ref="AA89:AA91" si="26">C89+G89+K89+O89+S89+W89</f>
        <v>0</v>
      </c>
      <c r="AB89" s="19">
        <f t="shared" ref="AB89:AB91" si="27">D89+H89+L89+P89+T89+X89</f>
        <v>0</v>
      </c>
      <c r="AC89" s="81"/>
      <c r="AD89" s="56"/>
    </row>
    <row r="90" spans="1:30" ht="15.95" customHeight="1" x14ac:dyDescent="0.2">
      <c r="A90" s="69" t="s">
        <v>415</v>
      </c>
      <c r="B90" s="573"/>
      <c r="C90" s="573"/>
      <c r="D90" s="573"/>
      <c r="E90" s="573"/>
      <c r="F90" s="573"/>
      <c r="G90" s="573"/>
      <c r="H90" s="573"/>
      <c r="I90" s="573"/>
      <c r="J90" s="573"/>
      <c r="K90" s="573"/>
      <c r="L90" s="573"/>
      <c r="M90" s="573"/>
      <c r="N90" s="573"/>
      <c r="O90" s="573"/>
      <c r="P90" s="573"/>
      <c r="Q90" s="573"/>
      <c r="R90" s="573"/>
      <c r="S90" s="573"/>
      <c r="T90" s="573"/>
      <c r="U90" s="573"/>
      <c r="V90" s="573"/>
      <c r="W90" s="573"/>
      <c r="X90" s="573"/>
      <c r="Y90" s="573"/>
      <c r="Z90" s="19">
        <f t="shared" si="25"/>
        <v>0</v>
      </c>
      <c r="AA90" s="19">
        <f t="shared" si="26"/>
        <v>0</v>
      </c>
      <c r="AB90" s="19">
        <f t="shared" si="27"/>
        <v>0</v>
      </c>
      <c r="AC90" s="81"/>
      <c r="AD90" s="56"/>
    </row>
    <row r="91" spans="1:30" ht="15" customHeight="1" x14ac:dyDescent="0.2">
      <c r="A91" s="69" t="s">
        <v>416</v>
      </c>
      <c r="B91" s="573"/>
      <c r="C91" s="573"/>
      <c r="D91" s="573"/>
      <c r="E91" s="573"/>
      <c r="F91" s="573"/>
      <c r="G91" s="573"/>
      <c r="H91" s="573"/>
      <c r="I91" s="573"/>
      <c r="J91" s="573"/>
      <c r="K91" s="573"/>
      <c r="L91" s="573"/>
      <c r="M91" s="573"/>
      <c r="N91" s="573"/>
      <c r="O91" s="573"/>
      <c r="P91" s="573"/>
      <c r="Q91" s="573"/>
      <c r="R91" s="573"/>
      <c r="S91" s="573"/>
      <c r="T91" s="573"/>
      <c r="U91" s="573"/>
      <c r="V91" s="573"/>
      <c r="W91" s="573"/>
      <c r="X91" s="573"/>
      <c r="Y91" s="573"/>
      <c r="Z91" s="19">
        <f t="shared" si="25"/>
        <v>0</v>
      </c>
      <c r="AA91" s="19">
        <f t="shared" si="26"/>
        <v>0</v>
      </c>
      <c r="AB91" s="19">
        <f t="shared" si="27"/>
        <v>0</v>
      </c>
      <c r="AC91" s="81"/>
      <c r="AD91" s="56"/>
    </row>
    <row r="92" spans="1:30" ht="13.5" customHeight="1" x14ac:dyDescent="0.2">
      <c r="A92" s="69" t="s">
        <v>417</v>
      </c>
      <c r="B92" s="573"/>
      <c r="C92" s="573"/>
      <c r="D92" s="573"/>
      <c r="E92" s="573"/>
      <c r="F92" s="573"/>
      <c r="G92" s="573"/>
      <c r="H92" s="573"/>
      <c r="I92" s="573"/>
      <c r="J92" s="573"/>
      <c r="K92" s="573"/>
      <c r="L92" s="573"/>
      <c r="M92" s="573"/>
      <c r="N92" s="573">
        <v>10000000</v>
      </c>
      <c r="O92" s="573">
        <v>10000000</v>
      </c>
      <c r="P92" s="573"/>
      <c r="Q92" s="573"/>
      <c r="R92" s="573"/>
      <c r="S92" s="573"/>
      <c r="T92" s="573"/>
      <c r="U92" s="573"/>
      <c r="V92" s="573"/>
      <c r="W92" s="573"/>
      <c r="X92" s="573"/>
      <c r="Y92" s="573"/>
      <c r="Z92" s="19">
        <f t="shared" si="25"/>
        <v>10000000</v>
      </c>
      <c r="AA92" s="19">
        <f t="shared" si="25"/>
        <v>10000000</v>
      </c>
      <c r="AB92" s="19">
        <f t="shared" si="25"/>
        <v>0</v>
      </c>
      <c r="AC92" s="81"/>
      <c r="AD92" s="56"/>
    </row>
    <row r="93" spans="1:30" ht="16.5" customHeight="1" x14ac:dyDescent="0.2">
      <c r="A93" s="69" t="s">
        <v>418</v>
      </c>
      <c r="B93" s="573"/>
      <c r="C93" s="573"/>
      <c r="D93" s="573"/>
      <c r="E93" s="573"/>
      <c r="F93" s="573"/>
      <c r="G93" s="573"/>
      <c r="H93" s="573"/>
      <c r="I93" s="573"/>
      <c r="J93" s="573"/>
      <c r="K93" s="573"/>
      <c r="L93" s="573"/>
      <c r="M93" s="573"/>
      <c r="N93" s="573"/>
      <c r="O93" s="573"/>
      <c r="P93" s="573"/>
      <c r="Q93" s="573"/>
      <c r="R93" s="573"/>
      <c r="S93" s="573"/>
      <c r="T93" s="573"/>
      <c r="U93" s="573"/>
      <c r="V93" s="573">
        <v>24000000</v>
      </c>
      <c r="W93" s="573">
        <v>24000000</v>
      </c>
      <c r="X93" s="573"/>
      <c r="Y93" s="573"/>
      <c r="Z93" s="19">
        <f t="shared" si="25"/>
        <v>24000000</v>
      </c>
      <c r="AA93" s="19">
        <f t="shared" si="25"/>
        <v>24000000</v>
      </c>
      <c r="AB93" s="19">
        <f t="shared" si="25"/>
        <v>0</v>
      </c>
      <c r="AC93" s="81"/>
      <c r="AD93" s="56"/>
    </row>
    <row r="94" spans="1:30" ht="16.5" customHeight="1" x14ac:dyDescent="0.2">
      <c r="A94" s="69" t="s">
        <v>419</v>
      </c>
      <c r="B94" s="573"/>
      <c r="C94" s="573"/>
      <c r="D94" s="573"/>
      <c r="E94" s="573"/>
      <c r="F94" s="573"/>
      <c r="G94" s="573"/>
      <c r="H94" s="573"/>
      <c r="I94" s="573"/>
      <c r="J94" s="573">
        <v>96466647</v>
      </c>
      <c r="K94" s="573">
        <v>96466647</v>
      </c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73"/>
      <c r="X94" s="573"/>
      <c r="Y94" s="573"/>
      <c r="Z94" s="19">
        <f t="shared" si="25"/>
        <v>96466647</v>
      </c>
      <c r="AA94" s="19">
        <f t="shared" si="25"/>
        <v>96466647</v>
      </c>
      <c r="AB94" s="19">
        <f t="shared" si="25"/>
        <v>0</v>
      </c>
      <c r="AC94" s="81"/>
      <c r="AD94" s="56"/>
    </row>
    <row r="95" spans="1:30" ht="17.25" customHeight="1" x14ac:dyDescent="0.2">
      <c r="A95" s="69" t="s">
        <v>701</v>
      </c>
      <c r="B95" s="573"/>
      <c r="C95" s="573"/>
      <c r="D95" s="573"/>
      <c r="E95" s="573"/>
      <c r="F95" s="573"/>
      <c r="G95" s="573"/>
      <c r="H95" s="573"/>
      <c r="I95" s="573"/>
      <c r="J95" s="573"/>
      <c r="K95" s="573"/>
      <c r="L95" s="573"/>
      <c r="M95" s="573"/>
      <c r="N95" s="573"/>
      <c r="O95" s="573"/>
      <c r="P95" s="573"/>
      <c r="Q95" s="573"/>
      <c r="R95" s="573"/>
      <c r="S95" s="573"/>
      <c r="T95" s="573"/>
      <c r="U95" s="573"/>
      <c r="V95" s="573"/>
      <c r="W95" s="573"/>
      <c r="X95" s="573"/>
      <c r="Y95" s="573"/>
      <c r="Z95" s="19">
        <f t="shared" si="25"/>
        <v>0</v>
      </c>
      <c r="AA95" s="19">
        <f t="shared" ref="Z95:AB110" si="28">SUM(C95,G95,K95,O95,S95,W95)</f>
        <v>0</v>
      </c>
      <c r="AB95" s="19">
        <f>D95+H95+L95+P95+T95+X95</f>
        <v>0</v>
      </c>
      <c r="AC95" s="81"/>
      <c r="AD95" s="56"/>
    </row>
    <row r="96" spans="1:30" ht="15.95" customHeight="1" x14ac:dyDescent="0.2">
      <c r="A96" s="69" t="s">
        <v>850</v>
      </c>
      <c r="B96" s="573"/>
      <c r="C96" s="573"/>
      <c r="D96" s="573"/>
      <c r="E96" s="573"/>
      <c r="F96" s="573"/>
      <c r="G96" s="573"/>
      <c r="H96" s="573"/>
      <c r="I96" s="573"/>
      <c r="J96" s="573">
        <v>420596183</v>
      </c>
      <c r="K96" s="573">
        <v>420596183</v>
      </c>
      <c r="L96" s="573"/>
      <c r="M96" s="573"/>
      <c r="N96" s="573"/>
      <c r="O96" s="573"/>
      <c r="P96" s="573"/>
      <c r="Q96" s="573"/>
      <c r="R96" s="573"/>
      <c r="S96" s="573"/>
      <c r="T96" s="573"/>
      <c r="U96" s="573"/>
      <c r="V96" s="573"/>
      <c r="W96" s="573"/>
      <c r="X96" s="573"/>
      <c r="Y96" s="573"/>
      <c r="Z96" s="19">
        <f t="shared" si="25"/>
        <v>420596183</v>
      </c>
      <c r="AA96" s="19">
        <f t="shared" si="28"/>
        <v>420596183</v>
      </c>
      <c r="AB96" s="19">
        <f>D96+H96+L96+P96+T96+X96</f>
        <v>0</v>
      </c>
      <c r="AC96" s="81"/>
      <c r="AD96" s="56"/>
    </row>
    <row r="97" spans="1:30" ht="15.95" customHeight="1" x14ac:dyDescent="0.2">
      <c r="A97" s="69" t="s">
        <v>420</v>
      </c>
      <c r="B97" s="573"/>
      <c r="C97" s="573"/>
      <c r="D97" s="573"/>
      <c r="E97" s="573"/>
      <c r="F97" s="573"/>
      <c r="G97" s="573"/>
      <c r="H97" s="573"/>
      <c r="I97" s="573"/>
      <c r="J97" s="573"/>
      <c r="K97" s="573"/>
      <c r="L97" s="573"/>
      <c r="M97" s="573"/>
      <c r="N97" s="573"/>
      <c r="O97" s="573"/>
      <c r="P97" s="573"/>
      <c r="Q97" s="573"/>
      <c r="R97" s="573"/>
      <c r="S97" s="573"/>
      <c r="T97" s="573"/>
      <c r="U97" s="573"/>
      <c r="V97" s="573"/>
      <c r="W97" s="573"/>
      <c r="X97" s="573"/>
      <c r="Y97" s="573"/>
      <c r="Z97" s="19">
        <f t="shared" si="25"/>
        <v>0</v>
      </c>
      <c r="AA97" s="19">
        <f t="shared" si="28"/>
        <v>0</v>
      </c>
      <c r="AB97" s="19">
        <f>D97+H97+L97+P97+T97+X97</f>
        <v>0</v>
      </c>
      <c r="AC97" s="81"/>
      <c r="AD97" s="56"/>
    </row>
    <row r="98" spans="1:30" ht="15.95" customHeight="1" x14ac:dyDescent="0.2">
      <c r="A98" s="69" t="s">
        <v>540</v>
      </c>
      <c r="B98" s="573"/>
      <c r="C98" s="573"/>
      <c r="D98" s="573"/>
      <c r="E98" s="573"/>
      <c r="F98" s="573"/>
      <c r="G98" s="573"/>
      <c r="H98" s="573"/>
      <c r="I98" s="573"/>
      <c r="J98" s="573"/>
      <c r="K98" s="573"/>
      <c r="L98" s="573"/>
      <c r="M98" s="573"/>
      <c r="N98" s="573"/>
      <c r="O98" s="573"/>
      <c r="P98" s="573"/>
      <c r="Q98" s="573"/>
      <c r="R98" s="573"/>
      <c r="S98" s="573"/>
      <c r="T98" s="573"/>
      <c r="U98" s="573"/>
      <c r="V98" s="573"/>
      <c r="W98" s="573"/>
      <c r="X98" s="573"/>
      <c r="Y98" s="573"/>
      <c r="Z98" s="19">
        <f t="shared" si="25"/>
        <v>0</v>
      </c>
      <c r="AA98" s="19">
        <f t="shared" si="28"/>
        <v>0</v>
      </c>
      <c r="AB98" s="19">
        <f>D98+H98+L98+P98+T98+X98</f>
        <v>0</v>
      </c>
      <c r="AC98" s="81"/>
      <c r="AD98" s="56"/>
    </row>
    <row r="99" spans="1:30" ht="15.95" customHeight="1" x14ac:dyDescent="0.2">
      <c r="A99" s="69" t="s">
        <v>702</v>
      </c>
      <c r="B99" s="573"/>
      <c r="C99" s="573"/>
      <c r="D99" s="573"/>
      <c r="E99" s="573"/>
      <c r="F99" s="573"/>
      <c r="G99" s="573"/>
      <c r="H99" s="573"/>
      <c r="I99" s="573"/>
      <c r="J99" s="573">
        <v>880000</v>
      </c>
      <c r="K99" s="573">
        <v>880000</v>
      </c>
      <c r="L99" s="573"/>
      <c r="M99" s="573"/>
      <c r="N99" s="573"/>
      <c r="O99" s="573"/>
      <c r="P99" s="573"/>
      <c r="Q99" s="573"/>
      <c r="R99" s="573"/>
      <c r="S99" s="573"/>
      <c r="T99" s="573"/>
      <c r="U99" s="573"/>
      <c r="V99" s="573"/>
      <c r="W99" s="573"/>
      <c r="X99" s="573"/>
      <c r="Y99" s="573"/>
      <c r="Z99" s="19">
        <f t="shared" si="25"/>
        <v>880000</v>
      </c>
      <c r="AA99" s="19">
        <f t="shared" si="28"/>
        <v>880000</v>
      </c>
      <c r="AB99" s="19">
        <f>D99+H99+L99+P99</f>
        <v>0</v>
      </c>
      <c r="AC99" s="81"/>
      <c r="AD99" s="56"/>
    </row>
    <row r="100" spans="1:30" ht="17.25" customHeight="1" x14ac:dyDescent="0.2">
      <c r="A100" s="69" t="s">
        <v>421</v>
      </c>
      <c r="B100" s="573"/>
      <c r="C100" s="573"/>
      <c r="D100" s="573"/>
      <c r="E100" s="573"/>
      <c r="F100" s="573"/>
      <c r="G100" s="573"/>
      <c r="H100" s="573"/>
      <c r="I100" s="573"/>
      <c r="J100" s="573"/>
      <c r="K100" s="573"/>
      <c r="L100" s="573"/>
      <c r="M100" s="573"/>
      <c r="N100" s="573"/>
      <c r="O100" s="573"/>
      <c r="P100" s="573"/>
      <c r="Q100" s="573"/>
      <c r="R100" s="573"/>
      <c r="S100" s="573"/>
      <c r="T100" s="573"/>
      <c r="U100" s="573"/>
      <c r="V100" s="573"/>
      <c r="W100" s="573"/>
      <c r="X100" s="573"/>
      <c r="Y100" s="573"/>
      <c r="Z100" s="19">
        <f t="shared" si="25"/>
        <v>0</v>
      </c>
      <c r="AA100" s="19">
        <f t="shared" si="28"/>
        <v>0</v>
      </c>
      <c r="AB100" s="19">
        <f>D100+H100+L100+P100</f>
        <v>0</v>
      </c>
      <c r="AC100" s="81"/>
      <c r="AD100" s="56"/>
    </row>
    <row r="101" spans="1:30" ht="15.75" customHeight="1" x14ac:dyDescent="0.2">
      <c r="A101" s="69" t="s">
        <v>734</v>
      </c>
      <c r="B101" s="573"/>
      <c r="C101" s="573"/>
      <c r="D101" s="573"/>
      <c r="E101" s="573"/>
      <c r="F101" s="573"/>
      <c r="G101" s="573"/>
      <c r="H101" s="573"/>
      <c r="I101" s="573"/>
      <c r="J101" s="573">
        <v>200000</v>
      </c>
      <c r="K101" s="573">
        <v>200000</v>
      </c>
      <c r="L101" s="573"/>
      <c r="M101" s="573"/>
      <c r="N101" s="573"/>
      <c r="O101" s="573"/>
      <c r="P101" s="573"/>
      <c r="Q101" s="573"/>
      <c r="R101" s="573"/>
      <c r="S101" s="573"/>
      <c r="T101" s="573"/>
      <c r="U101" s="573"/>
      <c r="V101" s="573"/>
      <c r="W101" s="573"/>
      <c r="X101" s="573"/>
      <c r="Y101" s="573"/>
      <c r="Z101" s="19">
        <f t="shared" si="25"/>
        <v>200000</v>
      </c>
      <c r="AA101" s="19">
        <f t="shared" si="28"/>
        <v>200000</v>
      </c>
      <c r="AB101" s="19">
        <f>D101+H101+L101+P101</f>
        <v>0</v>
      </c>
      <c r="AC101" s="81"/>
      <c r="AD101" s="56"/>
    </row>
    <row r="102" spans="1:30" ht="15.75" customHeight="1" x14ac:dyDescent="0.2">
      <c r="A102" s="69" t="s">
        <v>422</v>
      </c>
      <c r="B102" s="573"/>
      <c r="C102" s="573"/>
      <c r="D102" s="573"/>
      <c r="E102" s="573"/>
      <c r="F102" s="573"/>
      <c r="G102" s="573"/>
      <c r="H102" s="573"/>
      <c r="I102" s="573"/>
      <c r="J102" s="573"/>
      <c r="K102" s="573"/>
      <c r="L102" s="573"/>
      <c r="M102" s="573"/>
      <c r="N102" s="573">
        <v>11000000</v>
      </c>
      <c r="O102" s="573">
        <v>11000000</v>
      </c>
      <c r="P102" s="573"/>
      <c r="Q102" s="573"/>
      <c r="R102" s="573"/>
      <c r="S102" s="573"/>
      <c r="T102" s="573"/>
      <c r="U102" s="573"/>
      <c r="V102" s="573"/>
      <c r="W102" s="573"/>
      <c r="X102" s="573"/>
      <c r="Y102" s="573"/>
      <c r="Z102" s="19">
        <f t="shared" si="28"/>
        <v>11000000</v>
      </c>
      <c r="AA102" s="19">
        <f t="shared" si="28"/>
        <v>11000000</v>
      </c>
      <c r="AB102" s="19">
        <f>SUM(D102+H102+L102+X102)</f>
        <v>0</v>
      </c>
      <c r="AC102" s="81"/>
      <c r="AD102" s="56"/>
    </row>
    <row r="103" spans="1:30" ht="24" customHeight="1" x14ac:dyDescent="0.2">
      <c r="A103" s="69" t="s">
        <v>475</v>
      </c>
      <c r="B103" s="573"/>
      <c r="C103" s="573"/>
      <c r="D103" s="573"/>
      <c r="E103" s="573"/>
      <c r="F103" s="573"/>
      <c r="G103" s="573"/>
      <c r="H103" s="573"/>
      <c r="I103" s="573"/>
      <c r="J103" s="573"/>
      <c r="K103" s="573"/>
      <c r="L103" s="573"/>
      <c r="M103" s="573"/>
      <c r="N103" s="573"/>
      <c r="O103" s="573"/>
      <c r="P103" s="573"/>
      <c r="Q103" s="573"/>
      <c r="R103" s="573"/>
      <c r="S103" s="573"/>
      <c r="T103" s="573"/>
      <c r="U103" s="573"/>
      <c r="V103" s="573"/>
      <c r="W103" s="573"/>
      <c r="X103" s="573"/>
      <c r="Y103" s="573"/>
      <c r="Z103" s="19">
        <f t="shared" si="28"/>
        <v>0</v>
      </c>
      <c r="AA103" s="19">
        <f t="shared" si="28"/>
        <v>0</v>
      </c>
      <c r="AB103" s="19">
        <f>SUM(D103+H103+L103+X103)</f>
        <v>0</v>
      </c>
      <c r="AC103" s="81"/>
      <c r="AD103" s="56"/>
    </row>
    <row r="104" spans="1:30" ht="12" customHeight="1" x14ac:dyDescent="0.2">
      <c r="A104" s="69" t="s">
        <v>629</v>
      </c>
      <c r="B104" s="573">
        <v>6713160</v>
      </c>
      <c r="C104" s="573">
        <v>6713160</v>
      </c>
      <c r="D104" s="573"/>
      <c r="E104" s="573"/>
      <c r="F104" s="573">
        <v>872712</v>
      </c>
      <c r="G104" s="573">
        <v>872712</v>
      </c>
      <c r="H104" s="573"/>
      <c r="I104" s="573"/>
      <c r="J104" s="573">
        <v>12722000</v>
      </c>
      <c r="K104" s="573">
        <v>12722000</v>
      </c>
      <c r="L104" s="573"/>
      <c r="M104" s="573"/>
      <c r="N104" s="573"/>
      <c r="O104" s="573"/>
      <c r="P104" s="573"/>
      <c r="Q104" s="573"/>
      <c r="R104" s="573"/>
      <c r="S104" s="573"/>
      <c r="T104" s="573"/>
      <c r="U104" s="573"/>
      <c r="V104" s="573"/>
      <c r="W104" s="573"/>
      <c r="X104" s="573"/>
      <c r="Y104" s="573"/>
      <c r="Z104" s="19">
        <f t="shared" si="28"/>
        <v>20307872</v>
      </c>
      <c r="AA104" s="19">
        <f t="shared" si="28"/>
        <v>20307872</v>
      </c>
      <c r="AB104" s="19">
        <f>SUM(D104+H104+L104+X104)</f>
        <v>0</v>
      </c>
      <c r="AC104" s="81"/>
      <c r="AD104" s="56"/>
    </row>
    <row r="105" spans="1:30" ht="17.25" customHeight="1" x14ac:dyDescent="0.2">
      <c r="A105" s="69" t="s">
        <v>423</v>
      </c>
      <c r="B105" s="573"/>
      <c r="C105" s="573"/>
      <c r="D105" s="573"/>
      <c r="E105" s="573"/>
      <c r="F105" s="573"/>
      <c r="G105" s="573"/>
      <c r="H105" s="573"/>
      <c r="I105" s="573"/>
      <c r="J105" s="573">
        <v>5800000</v>
      </c>
      <c r="K105" s="573"/>
      <c r="L105" s="573">
        <v>5800000</v>
      </c>
      <c r="M105" s="573"/>
      <c r="N105" s="573"/>
      <c r="O105" s="573"/>
      <c r="P105" s="573"/>
      <c r="Q105" s="573"/>
      <c r="R105" s="573"/>
      <c r="S105" s="573"/>
      <c r="T105" s="573"/>
      <c r="U105" s="573"/>
      <c r="V105" s="573"/>
      <c r="W105" s="573"/>
      <c r="X105" s="573"/>
      <c r="Y105" s="573"/>
      <c r="Z105" s="19">
        <f t="shared" si="28"/>
        <v>5800000</v>
      </c>
      <c r="AA105" s="19">
        <f t="shared" si="28"/>
        <v>0</v>
      </c>
      <c r="AB105" s="19">
        <f>D105+H105+L105</f>
        <v>5800000</v>
      </c>
      <c r="AC105" s="81"/>
      <c r="AD105" s="56"/>
    </row>
    <row r="106" spans="1:30" ht="15.95" customHeight="1" x14ac:dyDescent="0.2">
      <c r="A106" s="69" t="s">
        <v>424</v>
      </c>
      <c r="B106" s="573"/>
      <c r="C106" s="573"/>
      <c r="D106" s="573"/>
      <c r="E106" s="573"/>
      <c r="F106" s="573"/>
      <c r="G106" s="573"/>
      <c r="H106" s="573"/>
      <c r="I106" s="573"/>
      <c r="J106" s="573"/>
      <c r="K106" s="573"/>
      <c r="L106" s="573"/>
      <c r="M106" s="573"/>
      <c r="N106" s="573">
        <v>24519500</v>
      </c>
      <c r="O106" s="573"/>
      <c r="P106" s="573">
        <v>24519500</v>
      </c>
      <c r="Q106" s="573"/>
      <c r="R106" s="573"/>
      <c r="S106" s="573"/>
      <c r="T106" s="573"/>
      <c r="U106" s="573"/>
      <c r="V106" s="573"/>
      <c r="W106" s="573"/>
      <c r="X106" s="573"/>
      <c r="Y106" s="573"/>
      <c r="Z106" s="19">
        <f t="shared" si="28"/>
        <v>24519500</v>
      </c>
      <c r="AA106" s="19">
        <f t="shared" si="28"/>
        <v>0</v>
      </c>
      <c r="AB106" s="19">
        <f t="shared" si="28"/>
        <v>24519500</v>
      </c>
      <c r="AC106" s="81"/>
      <c r="AD106" s="56"/>
    </row>
    <row r="107" spans="1:30" ht="15.95" customHeight="1" x14ac:dyDescent="0.2">
      <c r="A107" s="69" t="s">
        <v>526</v>
      </c>
      <c r="B107" s="573"/>
      <c r="C107" s="573"/>
      <c r="D107" s="573"/>
      <c r="E107" s="573"/>
      <c r="F107" s="573"/>
      <c r="G107" s="573"/>
      <c r="H107" s="573"/>
      <c r="I107" s="573"/>
      <c r="J107" s="573">
        <v>2500000</v>
      </c>
      <c r="K107" s="573"/>
      <c r="L107" s="573">
        <v>2500000</v>
      </c>
      <c r="M107" s="573"/>
      <c r="N107" s="573"/>
      <c r="O107" s="573"/>
      <c r="P107" s="573"/>
      <c r="Q107" s="573"/>
      <c r="R107" s="573"/>
      <c r="S107" s="573"/>
      <c r="T107" s="573"/>
      <c r="U107" s="573"/>
      <c r="V107" s="573"/>
      <c r="W107" s="573"/>
      <c r="X107" s="573"/>
      <c r="Y107" s="573"/>
      <c r="Z107" s="19">
        <f t="shared" si="28"/>
        <v>2500000</v>
      </c>
      <c r="AA107" s="19">
        <f t="shared" si="28"/>
        <v>0</v>
      </c>
      <c r="AB107" s="19">
        <f>D107+H107+L107</f>
        <v>2500000</v>
      </c>
      <c r="AC107" s="81"/>
      <c r="AD107" s="56"/>
    </row>
    <row r="108" spans="1:30" ht="15" customHeight="1" x14ac:dyDescent="0.2">
      <c r="A108" s="69" t="s">
        <v>425</v>
      </c>
      <c r="B108" s="573"/>
      <c r="C108" s="573"/>
      <c r="D108" s="573"/>
      <c r="E108" s="573"/>
      <c r="F108" s="573"/>
      <c r="G108" s="573"/>
      <c r="H108" s="573"/>
      <c r="I108" s="573"/>
      <c r="J108" s="573"/>
      <c r="K108" s="573"/>
      <c r="L108" s="573"/>
      <c r="M108" s="573"/>
      <c r="N108" s="573">
        <v>29781776</v>
      </c>
      <c r="O108" s="573"/>
      <c r="P108" s="573">
        <v>29781776</v>
      </c>
      <c r="Q108" s="573"/>
      <c r="R108" s="573"/>
      <c r="S108" s="573"/>
      <c r="T108" s="573"/>
      <c r="U108" s="573"/>
      <c r="V108" s="573"/>
      <c r="W108" s="573"/>
      <c r="X108" s="573"/>
      <c r="Y108" s="573"/>
      <c r="Z108" s="19">
        <f t="shared" si="28"/>
        <v>29781776</v>
      </c>
      <c r="AA108" s="19">
        <f t="shared" si="28"/>
        <v>0</v>
      </c>
      <c r="AB108" s="19">
        <f>D108+H108+L108+P108</f>
        <v>29781776</v>
      </c>
      <c r="AC108" s="81"/>
      <c r="AD108" s="56"/>
    </row>
    <row r="109" spans="1:30" ht="27" customHeight="1" x14ac:dyDescent="0.2">
      <c r="A109" s="69" t="s">
        <v>605</v>
      </c>
      <c r="B109" s="573"/>
      <c r="C109" s="573"/>
      <c r="D109" s="573"/>
      <c r="E109" s="573"/>
      <c r="F109" s="573"/>
      <c r="G109" s="573"/>
      <c r="H109" s="573"/>
      <c r="I109" s="573"/>
      <c r="J109" s="573">
        <v>120000</v>
      </c>
      <c r="K109" s="573">
        <v>120000</v>
      </c>
      <c r="L109" s="573"/>
      <c r="M109" s="573"/>
      <c r="N109" s="573"/>
      <c r="O109" s="573"/>
      <c r="P109" s="573"/>
      <c r="Q109" s="573"/>
      <c r="R109" s="573"/>
      <c r="S109" s="573"/>
      <c r="T109" s="573"/>
      <c r="U109" s="573"/>
      <c r="V109" s="573"/>
      <c r="W109" s="573"/>
      <c r="X109" s="573"/>
      <c r="Y109" s="573"/>
      <c r="Z109" s="19">
        <f t="shared" si="28"/>
        <v>120000</v>
      </c>
      <c r="AA109" s="19">
        <f t="shared" si="28"/>
        <v>120000</v>
      </c>
      <c r="AB109" s="19">
        <f t="shared" ref="AB109:AB125" si="29">D109+H109+L109+P109</f>
        <v>0</v>
      </c>
      <c r="AC109" s="81"/>
      <c r="AD109" s="56"/>
    </row>
    <row r="110" spans="1:30" ht="16.5" customHeight="1" x14ac:dyDescent="0.2">
      <c r="A110" s="69" t="s">
        <v>718</v>
      </c>
      <c r="B110" s="573"/>
      <c r="C110" s="573"/>
      <c r="D110" s="573"/>
      <c r="E110" s="573"/>
      <c r="F110" s="573"/>
      <c r="G110" s="573"/>
      <c r="H110" s="573"/>
      <c r="I110" s="573"/>
      <c r="J110" s="573"/>
      <c r="K110" s="573"/>
      <c r="L110" s="573"/>
      <c r="M110" s="573"/>
      <c r="N110" s="573">
        <v>13000000</v>
      </c>
      <c r="O110" s="573"/>
      <c r="P110" s="573">
        <v>13000000</v>
      </c>
      <c r="Q110" s="573"/>
      <c r="R110" s="573"/>
      <c r="S110" s="573"/>
      <c r="T110" s="573"/>
      <c r="U110" s="573"/>
      <c r="V110" s="573"/>
      <c r="W110" s="573"/>
      <c r="X110" s="573"/>
      <c r="Y110" s="573"/>
      <c r="Z110" s="19">
        <f t="shared" si="28"/>
        <v>13000000</v>
      </c>
      <c r="AA110" s="19">
        <f t="shared" si="28"/>
        <v>0</v>
      </c>
      <c r="AB110" s="19">
        <f t="shared" si="29"/>
        <v>13000000</v>
      </c>
      <c r="AC110" s="81"/>
      <c r="AD110" s="56"/>
    </row>
    <row r="111" spans="1:30" ht="17.25" customHeight="1" x14ac:dyDescent="0.2">
      <c r="A111" s="69" t="s">
        <v>735</v>
      </c>
      <c r="B111" s="573"/>
      <c r="C111" s="573"/>
      <c r="D111" s="573"/>
      <c r="E111" s="573"/>
      <c r="F111" s="573"/>
      <c r="G111" s="573"/>
      <c r="H111" s="573"/>
      <c r="I111" s="573"/>
      <c r="J111" s="573"/>
      <c r="K111" s="573"/>
      <c r="L111" s="573"/>
      <c r="M111" s="573"/>
      <c r="N111" s="573"/>
      <c r="O111" s="573"/>
      <c r="P111" s="573"/>
      <c r="Q111" s="573"/>
      <c r="R111" s="573"/>
      <c r="S111" s="573"/>
      <c r="T111" s="573"/>
      <c r="U111" s="573"/>
      <c r="V111" s="573"/>
      <c r="W111" s="573"/>
      <c r="X111" s="573"/>
      <c r="Y111" s="573"/>
      <c r="Z111" s="19">
        <f t="shared" ref="Z111:AB125" si="30">SUM(B111,F111,J111,N111,R111,V111)</f>
        <v>0</v>
      </c>
      <c r="AA111" s="19">
        <f t="shared" si="30"/>
        <v>0</v>
      </c>
      <c r="AB111" s="19">
        <f t="shared" si="29"/>
        <v>0</v>
      </c>
      <c r="AC111" s="81"/>
      <c r="AD111" s="56"/>
    </row>
    <row r="112" spans="1:30" ht="27" customHeight="1" x14ac:dyDescent="0.2">
      <c r="A112" s="69" t="s">
        <v>867</v>
      </c>
      <c r="B112" s="573"/>
      <c r="C112" s="573"/>
      <c r="D112" s="573"/>
      <c r="E112" s="573"/>
      <c r="F112" s="573"/>
      <c r="G112" s="573"/>
      <c r="H112" s="573"/>
      <c r="I112" s="573"/>
      <c r="J112" s="573"/>
      <c r="K112" s="573"/>
      <c r="L112" s="573"/>
      <c r="M112" s="573"/>
      <c r="N112" s="573">
        <v>120339866</v>
      </c>
      <c r="O112" s="574"/>
      <c r="P112" s="573">
        <v>120339866</v>
      </c>
      <c r="Q112" s="573"/>
      <c r="R112" s="573"/>
      <c r="S112" s="573"/>
      <c r="T112" s="573"/>
      <c r="U112" s="573"/>
      <c r="V112" s="573"/>
      <c r="W112" s="573"/>
      <c r="X112" s="573"/>
      <c r="Y112" s="573"/>
      <c r="Z112" s="19">
        <f t="shared" si="30"/>
        <v>120339866</v>
      </c>
      <c r="AA112" s="19">
        <f t="shared" si="30"/>
        <v>0</v>
      </c>
      <c r="AB112" s="19">
        <f t="shared" si="29"/>
        <v>120339866</v>
      </c>
      <c r="AC112" s="81"/>
      <c r="AD112" s="56"/>
    </row>
    <row r="113" spans="1:30" ht="15" customHeight="1" x14ac:dyDescent="0.2">
      <c r="A113" s="69" t="s">
        <v>427</v>
      </c>
      <c r="B113" s="573"/>
      <c r="C113" s="573"/>
      <c r="D113" s="573"/>
      <c r="E113" s="573"/>
      <c r="F113" s="573"/>
      <c r="G113" s="573"/>
      <c r="H113" s="573"/>
      <c r="I113" s="573"/>
      <c r="J113" s="573"/>
      <c r="K113" s="573"/>
      <c r="L113" s="573"/>
      <c r="M113" s="573"/>
      <c r="N113" s="573"/>
      <c r="O113" s="573"/>
      <c r="P113" s="573"/>
      <c r="Q113" s="573"/>
      <c r="R113" s="573"/>
      <c r="S113" s="573"/>
      <c r="T113" s="573"/>
      <c r="U113" s="573"/>
      <c r="V113" s="573"/>
      <c r="W113" s="573"/>
      <c r="X113" s="573"/>
      <c r="Y113" s="573"/>
      <c r="Z113" s="19">
        <f t="shared" si="30"/>
        <v>0</v>
      </c>
      <c r="AA113" s="19">
        <f t="shared" si="30"/>
        <v>0</v>
      </c>
      <c r="AB113" s="19">
        <f t="shared" si="29"/>
        <v>0</v>
      </c>
      <c r="AC113" s="81"/>
      <c r="AD113" s="56"/>
    </row>
    <row r="114" spans="1:30" ht="12.75" customHeight="1" x14ac:dyDescent="0.2">
      <c r="A114" s="69" t="s">
        <v>736</v>
      </c>
      <c r="B114" s="573"/>
      <c r="C114" s="573"/>
      <c r="D114" s="573"/>
      <c r="E114" s="573"/>
      <c r="F114" s="573"/>
      <c r="G114" s="573"/>
      <c r="H114" s="573"/>
      <c r="I114" s="573"/>
      <c r="J114" s="573"/>
      <c r="K114" s="573"/>
      <c r="L114" s="573"/>
      <c r="M114" s="573"/>
      <c r="N114" s="573"/>
      <c r="O114" s="573"/>
      <c r="P114" s="573"/>
      <c r="Q114" s="573"/>
      <c r="R114" s="573"/>
      <c r="S114" s="573"/>
      <c r="T114" s="573"/>
      <c r="U114" s="573"/>
      <c r="V114" s="573"/>
      <c r="W114" s="573"/>
      <c r="X114" s="573"/>
      <c r="Y114" s="573"/>
      <c r="Z114" s="19">
        <f t="shared" si="30"/>
        <v>0</v>
      </c>
      <c r="AA114" s="19">
        <f t="shared" si="30"/>
        <v>0</v>
      </c>
      <c r="AB114" s="19">
        <f t="shared" si="29"/>
        <v>0</v>
      </c>
      <c r="AC114" s="81"/>
      <c r="AD114" s="56"/>
    </row>
    <row r="115" spans="1:30" ht="15.75" customHeight="1" x14ac:dyDescent="0.2">
      <c r="A115" s="69" t="s">
        <v>870</v>
      </c>
      <c r="B115" s="573"/>
      <c r="C115" s="573"/>
      <c r="D115" s="573"/>
      <c r="E115" s="573"/>
      <c r="F115" s="573"/>
      <c r="G115" s="573"/>
      <c r="H115" s="573"/>
      <c r="I115" s="573"/>
      <c r="J115" s="573"/>
      <c r="K115" s="573"/>
      <c r="L115" s="573"/>
      <c r="M115" s="573"/>
      <c r="N115" s="573">
        <v>4113440</v>
      </c>
      <c r="O115" s="573">
        <v>4113440</v>
      </c>
      <c r="P115" s="573"/>
      <c r="Q115" s="573"/>
      <c r="R115" s="573"/>
      <c r="S115" s="573"/>
      <c r="T115" s="573"/>
      <c r="U115" s="573"/>
      <c r="V115" s="573"/>
      <c r="W115" s="573"/>
      <c r="X115" s="573"/>
      <c r="Y115" s="573"/>
      <c r="Z115" s="19">
        <f t="shared" si="30"/>
        <v>4113440</v>
      </c>
      <c r="AA115" s="19">
        <f t="shared" si="30"/>
        <v>4113440</v>
      </c>
      <c r="AB115" s="19">
        <f t="shared" si="29"/>
        <v>0</v>
      </c>
      <c r="AC115" s="81"/>
      <c r="AD115" s="56"/>
    </row>
    <row r="116" spans="1:30" ht="23.25" customHeight="1" x14ac:dyDescent="0.2">
      <c r="A116" s="69" t="s">
        <v>429</v>
      </c>
      <c r="B116" s="573"/>
      <c r="C116" s="573"/>
      <c r="D116" s="573"/>
      <c r="E116" s="573"/>
      <c r="F116" s="573"/>
      <c r="G116" s="573"/>
      <c r="H116" s="573"/>
      <c r="I116" s="573"/>
      <c r="J116" s="573">
        <v>600000</v>
      </c>
      <c r="K116" s="573"/>
      <c r="L116" s="573">
        <v>600000</v>
      </c>
      <c r="M116" s="573"/>
      <c r="N116" s="573">
        <v>1650000</v>
      </c>
      <c r="O116" s="573"/>
      <c r="P116" s="573">
        <v>1650000</v>
      </c>
      <c r="Q116" s="573"/>
      <c r="R116" s="573">
        <v>44720000</v>
      </c>
      <c r="S116" s="573"/>
      <c r="T116" s="573">
        <v>44720000</v>
      </c>
      <c r="U116" s="573"/>
      <c r="V116" s="573"/>
      <c r="W116" s="573"/>
      <c r="X116" s="573"/>
      <c r="Y116" s="573"/>
      <c r="Z116" s="19">
        <f t="shared" si="30"/>
        <v>46970000</v>
      </c>
      <c r="AA116" s="19">
        <f t="shared" ref="AA116" si="31">SUM(C116,G116,K116,O116,S116,W116)</f>
        <v>0</v>
      </c>
      <c r="AB116" s="19">
        <f t="shared" ref="AB116" si="32">SUM(D116,H116,L116,P116,T116,X116)</f>
        <v>46970000</v>
      </c>
      <c r="AC116" s="81"/>
      <c r="AD116" s="56"/>
    </row>
    <row r="117" spans="1:30" ht="15" customHeight="1" x14ac:dyDescent="0.2">
      <c r="A117" s="69" t="s">
        <v>476</v>
      </c>
      <c r="B117" s="573"/>
      <c r="C117" s="573"/>
      <c r="D117" s="573"/>
      <c r="E117" s="573"/>
      <c r="F117" s="573"/>
      <c r="G117" s="573"/>
      <c r="H117" s="573"/>
      <c r="I117" s="573"/>
      <c r="J117" s="573">
        <v>300000000</v>
      </c>
      <c r="K117" s="573"/>
      <c r="L117" s="573">
        <v>300000000</v>
      </c>
      <c r="M117" s="573"/>
      <c r="N117" s="573"/>
      <c r="O117" s="573"/>
      <c r="P117" s="573"/>
      <c r="Q117" s="573"/>
      <c r="R117" s="573"/>
      <c r="S117" s="573"/>
      <c r="T117" s="573"/>
      <c r="U117" s="573"/>
      <c r="V117" s="573">
        <v>102496000</v>
      </c>
      <c r="W117" s="573">
        <v>102496000</v>
      </c>
      <c r="X117" s="573"/>
      <c r="Y117" s="573"/>
      <c r="Z117" s="19">
        <f t="shared" si="30"/>
        <v>402496000</v>
      </c>
      <c r="AA117" s="19">
        <f t="shared" si="30"/>
        <v>102496000</v>
      </c>
      <c r="AB117" s="19">
        <f t="shared" si="30"/>
        <v>300000000</v>
      </c>
      <c r="AC117" s="81"/>
      <c r="AD117" s="56"/>
    </row>
    <row r="118" spans="1:30" ht="15.95" customHeight="1" x14ac:dyDescent="0.2">
      <c r="A118" s="69" t="s">
        <v>626</v>
      </c>
      <c r="B118" s="573"/>
      <c r="C118" s="573"/>
      <c r="D118" s="573"/>
      <c r="E118" s="573"/>
      <c r="F118" s="573"/>
      <c r="G118" s="573"/>
      <c r="H118" s="573"/>
      <c r="I118" s="573"/>
      <c r="J118" s="573">
        <v>557784101</v>
      </c>
      <c r="K118" s="573">
        <v>557784101</v>
      </c>
      <c r="L118" s="573"/>
      <c r="M118" s="573"/>
      <c r="N118" s="573"/>
      <c r="O118" s="573"/>
      <c r="P118" s="573"/>
      <c r="Q118" s="573"/>
      <c r="R118" s="573"/>
      <c r="S118" s="573"/>
      <c r="T118" s="573"/>
      <c r="U118" s="573"/>
      <c r="V118" s="573"/>
      <c r="W118" s="573"/>
      <c r="X118" s="573"/>
      <c r="Y118" s="573"/>
      <c r="Z118" s="19">
        <f t="shared" si="30"/>
        <v>557784101</v>
      </c>
      <c r="AA118" s="19">
        <f t="shared" si="30"/>
        <v>557784101</v>
      </c>
      <c r="AB118" s="19">
        <f t="shared" si="30"/>
        <v>0</v>
      </c>
      <c r="AC118" s="81"/>
      <c r="AD118" s="56"/>
    </row>
    <row r="119" spans="1:30" ht="15.95" customHeight="1" x14ac:dyDescent="0.2">
      <c r="A119" s="69" t="s">
        <v>477</v>
      </c>
      <c r="B119" s="573"/>
      <c r="C119" s="573"/>
      <c r="D119" s="573"/>
      <c r="E119" s="573"/>
      <c r="F119" s="573"/>
      <c r="G119" s="573"/>
      <c r="H119" s="573"/>
      <c r="I119" s="573"/>
      <c r="J119" s="573"/>
      <c r="K119" s="573"/>
      <c r="L119" s="573"/>
      <c r="M119" s="573"/>
      <c r="N119" s="573">
        <v>100000000</v>
      </c>
      <c r="O119" s="573"/>
      <c r="P119" s="573">
        <v>100000000</v>
      </c>
      <c r="Q119" s="573"/>
      <c r="R119" s="573"/>
      <c r="S119" s="573"/>
      <c r="T119" s="573"/>
      <c r="U119" s="573"/>
      <c r="V119" s="573"/>
      <c r="W119" s="573"/>
      <c r="X119" s="573"/>
      <c r="Y119" s="573"/>
      <c r="Z119" s="19">
        <f t="shared" si="30"/>
        <v>100000000</v>
      </c>
      <c r="AA119" s="19">
        <f t="shared" si="30"/>
        <v>0</v>
      </c>
      <c r="AB119" s="19">
        <f t="shared" si="29"/>
        <v>100000000</v>
      </c>
      <c r="AC119" s="81"/>
      <c r="AD119" s="56"/>
    </row>
    <row r="120" spans="1:30" ht="14.25" customHeight="1" x14ac:dyDescent="0.2">
      <c r="A120" s="69" t="s">
        <v>597</v>
      </c>
      <c r="B120" s="573"/>
      <c r="C120" s="573"/>
      <c r="D120" s="573"/>
      <c r="E120" s="573"/>
      <c r="F120" s="573"/>
      <c r="G120" s="573"/>
      <c r="H120" s="573"/>
      <c r="I120" s="573"/>
      <c r="J120" s="573"/>
      <c r="K120" s="573"/>
      <c r="L120" s="573"/>
      <c r="M120" s="573"/>
      <c r="N120" s="573"/>
      <c r="O120" s="573"/>
      <c r="P120" s="573"/>
      <c r="Q120" s="573"/>
      <c r="R120" s="573"/>
      <c r="S120" s="573"/>
      <c r="T120" s="573"/>
      <c r="U120" s="573"/>
      <c r="V120" s="573"/>
      <c r="W120" s="573"/>
      <c r="X120" s="573"/>
      <c r="Y120" s="573"/>
      <c r="Z120" s="19">
        <f t="shared" si="30"/>
        <v>0</v>
      </c>
      <c r="AA120" s="19">
        <f t="shared" si="30"/>
        <v>0</v>
      </c>
      <c r="AB120" s="19">
        <f t="shared" si="29"/>
        <v>0</v>
      </c>
      <c r="AC120" s="81"/>
      <c r="AD120" s="56"/>
    </row>
    <row r="121" spans="1:30" ht="14.25" customHeight="1" x14ac:dyDescent="0.2">
      <c r="A121" s="69" t="s">
        <v>598</v>
      </c>
      <c r="B121" s="573"/>
      <c r="C121" s="573"/>
      <c r="D121" s="573"/>
      <c r="E121" s="573"/>
      <c r="F121" s="573"/>
      <c r="G121" s="573"/>
      <c r="H121" s="573"/>
      <c r="I121" s="573"/>
      <c r="J121" s="573"/>
      <c r="K121" s="573"/>
      <c r="L121" s="573"/>
      <c r="M121" s="573"/>
      <c r="N121" s="62">
        <v>298371390</v>
      </c>
      <c r="O121" s="62">
        <v>298371390</v>
      </c>
      <c r="P121" s="573"/>
      <c r="Q121" s="573"/>
      <c r="R121" s="573"/>
      <c r="S121" s="573"/>
      <c r="T121" s="573"/>
      <c r="U121" s="573"/>
      <c r="V121" s="573"/>
      <c r="W121" s="573"/>
      <c r="X121" s="573"/>
      <c r="Y121" s="573"/>
      <c r="Z121" s="19">
        <f t="shared" ref="Z121:Z124" si="33">SUM(B121,F121,J121,N121,R121,V121)</f>
        <v>298371390</v>
      </c>
      <c r="AA121" s="19">
        <f t="shared" ref="AA121:AA124" si="34">SUM(C121,G121,K121,O121,S121,W121)</f>
        <v>298371390</v>
      </c>
      <c r="AB121" s="19">
        <f t="shared" ref="AB121:AB124" si="35">D121+H121+L121+P121</f>
        <v>0</v>
      </c>
      <c r="AC121" s="81"/>
      <c r="AD121" s="56"/>
    </row>
    <row r="122" spans="1:30" ht="14.25" customHeight="1" x14ac:dyDescent="0.2">
      <c r="A122" s="69" t="s">
        <v>857</v>
      </c>
      <c r="B122" s="573"/>
      <c r="C122" s="573"/>
      <c r="D122" s="573"/>
      <c r="E122" s="573"/>
      <c r="F122" s="573"/>
      <c r="G122" s="573"/>
      <c r="H122" s="573"/>
      <c r="I122" s="573"/>
      <c r="J122" s="573"/>
      <c r="K122" s="573"/>
      <c r="L122" s="573"/>
      <c r="M122" s="573"/>
      <c r="N122" s="62">
        <v>281301086</v>
      </c>
      <c r="O122" s="62">
        <v>281301086</v>
      </c>
      <c r="P122" s="573"/>
      <c r="Q122" s="573"/>
      <c r="R122" s="573"/>
      <c r="S122" s="573"/>
      <c r="T122" s="573"/>
      <c r="U122" s="573"/>
      <c r="V122" s="573"/>
      <c r="W122" s="573"/>
      <c r="X122" s="573"/>
      <c r="Y122" s="573"/>
      <c r="Z122" s="19">
        <f t="shared" si="33"/>
        <v>281301086</v>
      </c>
      <c r="AA122" s="19">
        <f t="shared" si="34"/>
        <v>281301086</v>
      </c>
      <c r="AB122" s="19">
        <f t="shared" si="35"/>
        <v>0</v>
      </c>
      <c r="AC122" s="81"/>
      <c r="AD122" s="56"/>
    </row>
    <row r="123" spans="1:30" ht="14.25" customHeight="1" x14ac:dyDescent="0.2">
      <c r="A123" s="69" t="s">
        <v>860</v>
      </c>
      <c r="B123" s="573"/>
      <c r="C123" s="573"/>
      <c r="D123" s="573"/>
      <c r="E123" s="573"/>
      <c r="F123" s="573"/>
      <c r="G123" s="573"/>
      <c r="H123" s="573"/>
      <c r="I123" s="573"/>
      <c r="J123" s="573"/>
      <c r="K123" s="573"/>
      <c r="L123" s="573"/>
      <c r="M123" s="573"/>
      <c r="N123" s="62">
        <v>182595148</v>
      </c>
      <c r="O123" s="62">
        <v>182595148</v>
      </c>
      <c r="P123" s="573"/>
      <c r="Q123" s="573"/>
      <c r="R123" s="573"/>
      <c r="S123" s="573"/>
      <c r="T123" s="573"/>
      <c r="U123" s="573"/>
      <c r="V123" s="573"/>
      <c r="W123" s="573"/>
      <c r="X123" s="573"/>
      <c r="Y123" s="573"/>
      <c r="Z123" s="19">
        <f t="shared" si="33"/>
        <v>182595148</v>
      </c>
      <c r="AA123" s="19">
        <f t="shared" si="34"/>
        <v>182595148</v>
      </c>
      <c r="AB123" s="19">
        <f t="shared" si="35"/>
        <v>0</v>
      </c>
      <c r="AC123" s="81"/>
      <c r="AD123" s="56"/>
    </row>
    <row r="124" spans="1:30" ht="14.25" customHeight="1" x14ac:dyDescent="0.2">
      <c r="A124" s="69" t="s">
        <v>856</v>
      </c>
      <c r="B124" s="573"/>
      <c r="C124" s="573"/>
      <c r="D124" s="573"/>
      <c r="E124" s="573"/>
      <c r="F124" s="573"/>
      <c r="G124" s="573"/>
      <c r="H124" s="573"/>
      <c r="I124" s="573"/>
      <c r="J124" s="573"/>
      <c r="K124" s="573"/>
      <c r="L124" s="573"/>
      <c r="M124" s="573"/>
      <c r="N124" s="62">
        <v>251664658</v>
      </c>
      <c r="O124" s="62">
        <v>251664658</v>
      </c>
      <c r="P124" s="573"/>
      <c r="Q124" s="573"/>
      <c r="R124" s="573"/>
      <c r="S124" s="573"/>
      <c r="T124" s="573"/>
      <c r="U124" s="573"/>
      <c r="V124" s="573"/>
      <c r="W124" s="573"/>
      <c r="X124" s="573"/>
      <c r="Y124" s="573"/>
      <c r="Z124" s="19">
        <f t="shared" si="33"/>
        <v>251664658</v>
      </c>
      <c r="AA124" s="19">
        <f t="shared" si="34"/>
        <v>251664658</v>
      </c>
      <c r="AB124" s="19">
        <f t="shared" si="35"/>
        <v>0</v>
      </c>
      <c r="AC124" s="81"/>
      <c r="AD124" s="56"/>
    </row>
    <row r="125" spans="1:30" ht="14.25" customHeight="1" x14ac:dyDescent="0.2">
      <c r="A125" s="69" t="s">
        <v>861</v>
      </c>
      <c r="B125" s="573"/>
      <c r="C125" s="573"/>
      <c r="D125" s="573"/>
      <c r="E125" s="573"/>
      <c r="F125" s="573"/>
      <c r="G125" s="573"/>
      <c r="H125" s="573"/>
      <c r="I125" s="573"/>
      <c r="J125" s="573"/>
      <c r="K125" s="573"/>
      <c r="L125" s="573"/>
      <c r="M125" s="573"/>
      <c r="N125" s="62">
        <v>228045101</v>
      </c>
      <c r="O125" s="62">
        <v>228045101</v>
      </c>
      <c r="P125" s="573"/>
      <c r="Q125" s="573"/>
      <c r="R125" s="573"/>
      <c r="S125" s="573"/>
      <c r="T125" s="573"/>
      <c r="U125" s="573"/>
      <c r="V125" s="573"/>
      <c r="W125" s="573"/>
      <c r="X125" s="573"/>
      <c r="Y125" s="573"/>
      <c r="Z125" s="19">
        <f t="shared" si="30"/>
        <v>228045101</v>
      </c>
      <c r="AA125" s="19">
        <f t="shared" si="30"/>
        <v>228045101</v>
      </c>
      <c r="AB125" s="19">
        <f t="shared" si="29"/>
        <v>0</v>
      </c>
      <c r="AC125" s="81"/>
      <c r="AD125" s="56"/>
    </row>
    <row r="126" spans="1:30" s="61" customFormat="1" ht="15.95" customHeight="1" x14ac:dyDescent="0.2">
      <c r="A126" s="70" t="s">
        <v>69</v>
      </c>
      <c r="B126" s="52">
        <f>SUM(B85:B125)</f>
        <v>80592377</v>
      </c>
      <c r="C126" s="52">
        <f t="shared" ref="C126:AC126" si="36">SUM(C85:C125)</f>
        <v>80592377</v>
      </c>
      <c r="D126" s="52">
        <f t="shared" si="36"/>
        <v>0</v>
      </c>
      <c r="E126" s="52">
        <f t="shared" si="36"/>
        <v>0</v>
      </c>
      <c r="F126" s="52">
        <f t="shared" si="36"/>
        <v>10381519</v>
      </c>
      <c r="G126" s="52">
        <f t="shared" si="36"/>
        <v>10381519</v>
      </c>
      <c r="H126" s="52">
        <f t="shared" si="36"/>
        <v>0</v>
      </c>
      <c r="I126" s="52">
        <f t="shared" si="36"/>
        <v>0</v>
      </c>
      <c r="J126" s="52">
        <f t="shared" si="36"/>
        <v>1710448659</v>
      </c>
      <c r="K126" s="52">
        <f t="shared" si="36"/>
        <v>1401548659</v>
      </c>
      <c r="L126" s="52">
        <f t="shared" si="36"/>
        <v>308900000</v>
      </c>
      <c r="M126" s="52">
        <f t="shared" si="36"/>
        <v>0</v>
      </c>
      <c r="N126" s="52">
        <f t="shared" si="36"/>
        <v>1556381965</v>
      </c>
      <c r="O126" s="52">
        <f t="shared" si="36"/>
        <v>1267090823</v>
      </c>
      <c r="P126" s="52">
        <f t="shared" si="36"/>
        <v>289291142</v>
      </c>
      <c r="Q126" s="52">
        <f t="shared" si="36"/>
        <v>0</v>
      </c>
      <c r="R126" s="52">
        <f t="shared" si="36"/>
        <v>44720000</v>
      </c>
      <c r="S126" s="52">
        <f t="shared" si="36"/>
        <v>0</v>
      </c>
      <c r="T126" s="52">
        <f t="shared" si="36"/>
        <v>44720000</v>
      </c>
      <c r="U126" s="52">
        <f t="shared" si="36"/>
        <v>0</v>
      </c>
      <c r="V126" s="52">
        <f t="shared" si="36"/>
        <v>556899000</v>
      </c>
      <c r="W126" s="52">
        <f t="shared" si="36"/>
        <v>556899000</v>
      </c>
      <c r="X126" s="52">
        <f t="shared" si="36"/>
        <v>0</v>
      </c>
      <c r="Y126" s="52">
        <f t="shared" si="36"/>
        <v>0</v>
      </c>
      <c r="Z126" s="52">
        <f t="shared" si="36"/>
        <v>3959423520</v>
      </c>
      <c r="AA126" s="52">
        <f t="shared" si="36"/>
        <v>3316512378</v>
      </c>
      <c r="AB126" s="52">
        <f t="shared" si="36"/>
        <v>642911142</v>
      </c>
      <c r="AC126" s="148">
        <f t="shared" si="36"/>
        <v>0</v>
      </c>
      <c r="AD126" s="56"/>
    </row>
    <row r="127" spans="1:30" ht="15.95" customHeight="1" x14ac:dyDescent="0.25">
      <c r="A127" s="71" t="s">
        <v>70</v>
      </c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9"/>
      <c r="AA127" s="18"/>
      <c r="AB127" s="18"/>
      <c r="AC127" s="81"/>
      <c r="AD127" s="56"/>
    </row>
    <row r="128" spans="1:30" ht="26.25" customHeight="1" x14ac:dyDescent="0.2">
      <c r="A128" s="69" t="s">
        <v>431</v>
      </c>
      <c r="B128" s="573">
        <v>429293030</v>
      </c>
      <c r="C128" s="573">
        <v>429293030</v>
      </c>
      <c r="D128" s="573"/>
      <c r="E128" s="573"/>
      <c r="F128" s="573">
        <v>56153958</v>
      </c>
      <c r="G128" s="573">
        <v>56153958</v>
      </c>
      <c r="H128" s="573"/>
      <c r="I128" s="573"/>
      <c r="J128" s="573">
        <v>50016600</v>
      </c>
      <c r="K128" s="573">
        <v>50016600</v>
      </c>
      <c r="L128" s="573"/>
      <c r="M128" s="573"/>
      <c r="N128" s="573">
        <v>190000</v>
      </c>
      <c r="O128" s="573">
        <v>190000</v>
      </c>
      <c r="P128" s="573"/>
      <c r="Q128" s="573"/>
      <c r="R128" s="573"/>
      <c r="S128" s="573"/>
      <c r="T128" s="573"/>
      <c r="U128" s="573"/>
      <c r="V128" s="573"/>
      <c r="W128" s="573"/>
      <c r="X128" s="573"/>
      <c r="Y128" s="573"/>
      <c r="Z128" s="19">
        <f t="shared" ref="Z128:AA135" si="37">SUM(B128,F128,J128,N128,R128,V128)</f>
        <v>535653588</v>
      </c>
      <c r="AA128" s="19">
        <f t="shared" si="37"/>
        <v>535653588</v>
      </c>
      <c r="AB128" s="19">
        <f t="shared" ref="AB128:AB135" si="38">SUM(D128+H128+L128+P128+X128)</f>
        <v>0</v>
      </c>
      <c r="AC128" s="81"/>
      <c r="AD128" s="56"/>
    </row>
    <row r="129" spans="1:31" ht="15.95" customHeight="1" x14ac:dyDescent="0.2">
      <c r="A129" s="69" t="s">
        <v>474</v>
      </c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19">
        <f t="shared" si="37"/>
        <v>0</v>
      </c>
      <c r="AA129" s="19">
        <f t="shared" si="37"/>
        <v>0</v>
      </c>
      <c r="AB129" s="19">
        <f t="shared" si="38"/>
        <v>0</v>
      </c>
      <c r="AC129" s="81"/>
      <c r="AD129" s="56"/>
    </row>
    <row r="130" spans="1:31" ht="15.95" customHeight="1" x14ac:dyDescent="0.2">
      <c r="A130" s="69" t="s">
        <v>432</v>
      </c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19">
        <f t="shared" si="37"/>
        <v>0</v>
      </c>
      <c r="AA130" s="19">
        <f t="shared" si="37"/>
        <v>0</v>
      </c>
      <c r="AB130" s="19">
        <f t="shared" si="38"/>
        <v>0</v>
      </c>
      <c r="AC130" s="81"/>
      <c r="AD130" s="56"/>
    </row>
    <row r="131" spans="1:31" ht="12.75" x14ac:dyDescent="0.2">
      <c r="A131" s="69" t="s">
        <v>538</v>
      </c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19">
        <f t="shared" si="37"/>
        <v>0</v>
      </c>
      <c r="AA131" s="19">
        <f t="shared" si="37"/>
        <v>0</v>
      </c>
      <c r="AB131" s="19">
        <f t="shared" si="38"/>
        <v>0</v>
      </c>
      <c r="AC131" s="81"/>
      <c r="AD131" s="56"/>
    </row>
    <row r="132" spans="1:31" ht="15.75" customHeight="1" x14ac:dyDescent="0.2">
      <c r="A132" s="69" t="s">
        <v>426</v>
      </c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  <c r="V132" s="62"/>
      <c r="W132" s="62"/>
      <c r="X132" s="62"/>
      <c r="Y132" s="62"/>
      <c r="Z132" s="19">
        <f t="shared" si="37"/>
        <v>0</v>
      </c>
      <c r="AA132" s="19">
        <f t="shared" si="37"/>
        <v>0</v>
      </c>
      <c r="AB132" s="19">
        <f t="shared" si="38"/>
        <v>0</v>
      </c>
      <c r="AC132" s="81"/>
      <c r="AD132" s="56"/>
    </row>
    <row r="133" spans="1:31" ht="16.5" customHeight="1" x14ac:dyDescent="0.2">
      <c r="A133" s="69" t="s">
        <v>428</v>
      </c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  <c r="V133" s="62"/>
      <c r="W133" s="62"/>
      <c r="X133" s="62"/>
      <c r="Y133" s="62"/>
      <c r="Z133" s="19">
        <f t="shared" si="37"/>
        <v>0</v>
      </c>
      <c r="AA133" s="19">
        <f t="shared" si="37"/>
        <v>0</v>
      </c>
      <c r="AB133" s="19">
        <f t="shared" si="38"/>
        <v>0</v>
      </c>
      <c r="AC133" s="81"/>
      <c r="AD133" s="56"/>
    </row>
    <row r="134" spans="1:31" ht="15.95" customHeight="1" x14ac:dyDescent="0.2">
      <c r="A134" s="69" t="s">
        <v>433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19">
        <f t="shared" si="37"/>
        <v>0</v>
      </c>
      <c r="AA134" s="19">
        <f t="shared" si="37"/>
        <v>0</v>
      </c>
      <c r="AB134" s="19">
        <f t="shared" si="38"/>
        <v>0</v>
      </c>
      <c r="AC134" s="81"/>
      <c r="AD134" s="56"/>
    </row>
    <row r="135" spans="1:31" ht="12.75" customHeight="1" x14ac:dyDescent="0.2">
      <c r="A135" s="69" t="s">
        <v>434</v>
      </c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2"/>
      <c r="W135" s="62"/>
      <c r="X135" s="62"/>
      <c r="Y135" s="62"/>
      <c r="Z135" s="19">
        <f t="shared" si="37"/>
        <v>0</v>
      </c>
      <c r="AA135" s="19">
        <f t="shared" si="37"/>
        <v>0</v>
      </c>
      <c r="AB135" s="19">
        <f t="shared" si="38"/>
        <v>0</v>
      </c>
      <c r="AC135" s="81"/>
      <c r="AD135" s="56"/>
    </row>
    <row r="136" spans="1:31" s="52" customFormat="1" ht="16.899999999999999" customHeight="1" x14ac:dyDescent="0.2">
      <c r="A136" s="72" t="s">
        <v>71</v>
      </c>
      <c r="B136" s="52">
        <f t="shared" ref="B136:AD136" si="39">SUM(B128:B135)</f>
        <v>429293030</v>
      </c>
      <c r="C136" s="52">
        <f t="shared" si="39"/>
        <v>429293030</v>
      </c>
      <c r="D136" s="52">
        <f t="shared" si="39"/>
        <v>0</v>
      </c>
      <c r="E136" s="52">
        <f t="shared" si="39"/>
        <v>0</v>
      </c>
      <c r="F136" s="52">
        <f t="shared" si="39"/>
        <v>56153958</v>
      </c>
      <c r="G136" s="52">
        <f t="shared" si="39"/>
        <v>56153958</v>
      </c>
      <c r="H136" s="52">
        <f t="shared" si="39"/>
        <v>0</v>
      </c>
      <c r="I136" s="52">
        <f t="shared" si="39"/>
        <v>0</v>
      </c>
      <c r="J136" s="52">
        <f t="shared" si="39"/>
        <v>50016600</v>
      </c>
      <c r="K136" s="52">
        <f t="shared" si="39"/>
        <v>50016600</v>
      </c>
      <c r="L136" s="52">
        <f t="shared" si="39"/>
        <v>0</v>
      </c>
      <c r="M136" s="52">
        <f t="shared" si="39"/>
        <v>0</v>
      </c>
      <c r="N136" s="52">
        <f t="shared" si="39"/>
        <v>190000</v>
      </c>
      <c r="O136" s="52">
        <f t="shared" si="39"/>
        <v>190000</v>
      </c>
      <c r="P136" s="52">
        <f t="shared" si="39"/>
        <v>0</v>
      </c>
      <c r="Q136" s="52">
        <f t="shared" si="39"/>
        <v>0</v>
      </c>
      <c r="R136" s="52">
        <f t="shared" si="39"/>
        <v>0</v>
      </c>
      <c r="S136" s="52">
        <f t="shared" si="39"/>
        <v>0</v>
      </c>
      <c r="T136" s="52">
        <f t="shared" si="39"/>
        <v>0</v>
      </c>
      <c r="U136" s="52">
        <f t="shared" si="39"/>
        <v>0</v>
      </c>
      <c r="V136" s="52">
        <f t="shared" si="39"/>
        <v>0</v>
      </c>
      <c r="W136" s="52">
        <f t="shared" si="39"/>
        <v>0</v>
      </c>
      <c r="X136" s="52">
        <f t="shared" si="39"/>
        <v>0</v>
      </c>
      <c r="Y136" s="52">
        <f t="shared" si="39"/>
        <v>0</v>
      </c>
      <c r="Z136" s="52">
        <f t="shared" si="39"/>
        <v>535653588</v>
      </c>
      <c r="AA136" s="52">
        <f t="shared" si="39"/>
        <v>535653588</v>
      </c>
      <c r="AB136" s="52">
        <f t="shared" si="39"/>
        <v>0</v>
      </c>
      <c r="AC136" s="148">
        <f t="shared" si="39"/>
        <v>0</v>
      </c>
      <c r="AD136" s="146">
        <f t="shared" si="39"/>
        <v>0</v>
      </c>
    </row>
    <row r="137" spans="1:31" s="63" customFormat="1" ht="19.149999999999999" customHeight="1" x14ac:dyDescent="0.2">
      <c r="A137" s="123" t="s">
        <v>620</v>
      </c>
      <c r="B137" s="437">
        <v>2712000</v>
      </c>
      <c r="C137" s="437"/>
      <c r="D137" s="437">
        <v>2712000</v>
      </c>
      <c r="E137" s="437"/>
      <c r="F137" s="437">
        <v>355000</v>
      </c>
      <c r="G137" s="437"/>
      <c r="H137" s="437">
        <v>355000</v>
      </c>
      <c r="I137" s="437"/>
      <c r="J137" s="437">
        <v>29594000</v>
      </c>
      <c r="K137" s="437"/>
      <c r="L137" s="437">
        <v>29594000</v>
      </c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21">
        <f>SUM(B137+F137+J137)</f>
        <v>32661000</v>
      </c>
      <c r="AA137" s="21">
        <f>SUM(C137+G137+K137)</f>
        <v>0</v>
      </c>
      <c r="AB137" s="21">
        <f>SUM(D137+H137+L137)</f>
        <v>32661000</v>
      </c>
      <c r="AC137" s="77"/>
      <c r="AD137" s="78"/>
    </row>
    <row r="138" spans="1:31" s="63" customFormat="1" ht="25.15" customHeight="1" thickBot="1" x14ac:dyDescent="0.25">
      <c r="A138" s="73" t="s">
        <v>481</v>
      </c>
      <c r="B138" s="74">
        <f t="shared" ref="B138:AD138" si="40">SUM(B83+B126+B136+B137)</f>
        <v>2947027390</v>
      </c>
      <c r="C138" s="74">
        <f t="shared" si="40"/>
        <v>2037111719</v>
      </c>
      <c r="D138" s="74">
        <f t="shared" si="40"/>
        <v>909915671</v>
      </c>
      <c r="E138" s="74">
        <f t="shared" si="40"/>
        <v>0</v>
      </c>
      <c r="F138" s="74">
        <f t="shared" si="40"/>
        <v>352117314</v>
      </c>
      <c r="G138" s="74">
        <f t="shared" si="40"/>
        <v>259227609</v>
      </c>
      <c r="H138" s="74">
        <f t="shared" si="40"/>
        <v>92889705</v>
      </c>
      <c r="I138" s="74">
        <f t="shared" si="40"/>
        <v>0</v>
      </c>
      <c r="J138" s="74">
        <f t="shared" si="40"/>
        <v>2844424259</v>
      </c>
      <c r="K138" s="74">
        <f t="shared" si="40"/>
        <v>2221464500</v>
      </c>
      <c r="L138" s="74">
        <f t="shared" si="40"/>
        <v>622959759</v>
      </c>
      <c r="M138" s="74">
        <f t="shared" si="40"/>
        <v>0</v>
      </c>
      <c r="N138" s="74">
        <f t="shared" si="40"/>
        <v>1556571965</v>
      </c>
      <c r="O138" s="74">
        <f t="shared" si="40"/>
        <v>1267280823</v>
      </c>
      <c r="P138" s="74">
        <f t="shared" si="40"/>
        <v>289291142</v>
      </c>
      <c r="Q138" s="74">
        <f t="shared" si="40"/>
        <v>0</v>
      </c>
      <c r="R138" s="74">
        <f t="shared" si="40"/>
        <v>44720000</v>
      </c>
      <c r="S138" s="74">
        <f t="shared" si="40"/>
        <v>0</v>
      </c>
      <c r="T138" s="74">
        <f t="shared" si="40"/>
        <v>44720000</v>
      </c>
      <c r="U138" s="74">
        <f t="shared" si="40"/>
        <v>0</v>
      </c>
      <c r="V138" s="74">
        <f t="shared" si="40"/>
        <v>564399000</v>
      </c>
      <c r="W138" s="74">
        <f t="shared" si="40"/>
        <v>609399000</v>
      </c>
      <c r="X138" s="74">
        <f t="shared" si="40"/>
        <v>0</v>
      </c>
      <c r="Y138" s="74">
        <f t="shared" si="40"/>
        <v>0</v>
      </c>
      <c r="Z138" s="74">
        <f t="shared" si="40"/>
        <v>8309259928</v>
      </c>
      <c r="AA138" s="74">
        <f>SUM(AA83+AA126+AA136+AA137)</f>
        <v>6349483651</v>
      </c>
      <c r="AB138" s="74">
        <f>SUM(AB83+AB126+AB136+AB137)</f>
        <v>1959776277</v>
      </c>
      <c r="AC138" s="149">
        <f t="shared" si="40"/>
        <v>0</v>
      </c>
      <c r="AD138" s="147">
        <f t="shared" si="40"/>
        <v>0</v>
      </c>
      <c r="AE138" s="74"/>
    </row>
    <row r="139" spans="1:31" x14ac:dyDescent="0.25">
      <c r="A139" s="86"/>
      <c r="B139" s="87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8"/>
      <c r="AB139" s="87"/>
      <c r="AC139" s="87"/>
    </row>
  </sheetData>
  <mergeCells count="23">
    <mergeCell ref="V1:Y1"/>
    <mergeCell ref="A1:A3"/>
    <mergeCell ref="B1:E1"/>
    <mergeCell ref="F1:I1"/>
    <mergeCell ref="J1:M1"/>
    <mergeCell ref="N1:Q1"/>
    <mergeCell ref="O2:Q2"/>
    <mergeCell ref="Z1:AC1"/>
    <mergeCell ref="AD1:AD2"/>
    <mergeCell ref="B2:B3"/>
    <mergeCell ref="C2:E2"/>
    <mergeCell ref="F2:F3"/>
    <mergeCell ref="G2:I2"/>
    <mergeCell ref="J2:J3"/>
    <mergeCell ref="K2:M2"/>
    <mergeCell ref="N2:N3"/>
    <mergeCell ref="R1:U1"/>
    <mergeCell ref="R2:R3"/>
    <mergeCell ref="S2:U2"/>
    <mergeCell ref="V2:V3"/>
    <mergeCell ref="W2:Y2"/>
    <mergeCell ref="Z2:Z3"/>
    <mergeCell ref="AA2:AC2"/>
  </mergeCells>
  <pageMargins left="0.88541666666666663" right="0.19685039370078741" top="0.98425196850393704" bottom="0.98425196850393704" header="0.51181102362204722" footer="0.51181102362204722"/>
  <pageSetup paperSize="8" scale="51" orientation="landscape" r:id="rId1"/>
  <headerFooter alignWithMargins="0">
    <oddHeader xml:space="preserve">&amp;C&amp;"Arial CE,Félkövér"&amp;12 3.1.1 Kimutatás az önkormányzati költségvetési szervek 2026. évi tervszámainak alakulásáról - kötelező, nem kötelező és államigazgatási feladatok szernti bontásban
Kiadás &amp;RAdatok Ft-ban </oddHeader>
  </headerFooter>
  <rowBreaks count="1" manualBreakCount="1"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7"/>
  <sheetViews>
    <sheetView view="pageLayout" topLeftCell="A366" zoomScaleSheetLayoutView="100" workbookViewId="0">
      <selection activeCell="C3" sqref="C3"/>
    </sheetView>
  </sheetViews>
  <sheetFormatPr defaultColWidth="9.140625" defaultRowHeight="13.5" customHeight="1" x14ac:dyDescent="0.2"/>
  <cols>
    <col min="1" max="1" width="46.5703125" style="292" customWidth="1"/>
    <col min="2" max="3" width="15.85546875" style="286" customWidth="1"/>
    <col min="4" max="4" width="10.7109375" style="286" customWidth="1"/>
    <col min="5" max="5" width="8.28515625" style="345" customWidth="1"/>
    <col min="6" max="6" width="9.28515625" style="345" customWidth="1"/>
    <col min="7" max="7" width="6.7109375" style="286" customWidth="1"/>
    <col min="8" max="8" width="9.140625" style="286"/>
    <col min="9" max="9" width="9.5703125" style="286" customWidth="1"/>
    <col min="10" max="16384" width="9.140625" style="286"/>
  </cols>
  <sheetData>
    <row r="1" spans="1:6" s="274" customFormat="1" ht="54" customHeight="1" x14ac:dyDescent="0.2">
      <c r="A1" s="270" t="s">
        <v>0</v>
      </c>
      <c r="B1" s="470" t="s">
        <v>784</v>
      </c>
      <c r="C1" s="471" t="s">
        <v>785</v>
      </c>
      <c r="D1" s="271" t="s">
        <v>536</v>
      </c>
      <c r="E1" s="272" t="s">
        <v>600</v>
      </c>
      <c r="F1" s="273" t="s">
        <v>723</v>
      </c>
    </row>
    <row r="2" spans="1:6" s="274" customFormat="1" ht="15" customHeight="1" x14ac:dyDescent="0.2">
      <c r="A2" s="275"/>
      <c r="B2" s="276"/>
      <c r="C2" s="276"/>
      <c r="E2" s="277"/>
      <c r="F2" s="278"/>
    </row>
    <row r="3" spans="1:6" s="605" customFormat="1" ht="13.5" customHeight="1" thickBot="1" x14ac:dyDescent="0.25">
      <c r="A3" s="279">
        <v>1</v>
      </c>
      <c r="B3" s="280">
        <v>2</v>
      </c>
      <c r="C3" s="280">
        <v>3</v>
      </c>
      <c r="D3" s="281">
        <v>4</v>
      </c>
      <c r="E3" s="282">
        <v>5</v>
      </c>
      <c r="F3" s="283">
        <v>6</v>
      </c>
    </row>
    <row r="4" spans="1:6" s="604" customFormat="1" ht="16.149999999999999" customHeight="1" x14ac:dyDescent="0.25">
      <c r="A4" s="599" t="s">
        <v>548</v>
      </c>
      <c r="B4" s="600"/>
      <c r="C4" s="600"/>
      <c r="D4" s="601"/>
      <c r="E4" s="602"/>
      <c r="F4" s="603"/>
    </row>
    <row r="5" spans="1:6" s="291" customFormat="1" ht="13.5" customHeight="1" x14ac:dyDescent="0.2">
      <c r="A5" s="287" t="s">
        <v>549</v>
      </c>
      <c r="B5" s="452">
        <v>226275504</v>
      </c>
      <c r="C5" s="559">
        <v>235359271</v>
      </c>
      <c r="D5" s="288"/>
      <c r="E5" s="289"/>
      <c r="F5" s="290"/>
    </row>
    <row r="6" spans="1:6" s="291" customFormat="1" ht="13.5" customHeight="1" x14ac:dyDescent="0.2">
      <c r="A6" s="287" t="s">
        <v>550</v>
      </c>
      <c r="B6" s="452">
        <v>29415816</v>
      </c>
      <c r="C6" s="559">
        <v>30596706</v>
      </c>
      <c r="D6" s="288"/>
      <c r="E6" s="289"/>
      <c r="F6" s="290"/>
    </row>
    <row r="7" spans="1:6" ht="13.5" customHeight="1" x14ac:dyDescent="0.2">
      <c r="A7" s="287" t="s">
        <v>551</v>
      </c>
      <c r="B7" s="452"/>
      <c r="C7" s="559"/>
      <c r="D7" s="288"/>
      <c r="E7" s="289"/>
      <c r="F7" s="290"/>
    </row>
    <row r="8" spans="1:6" ht="13.5" customHeight="1" x14ac:dyDescent="0.2">
      <c r="A8" s="292" t="s">
        <v>552</v>
      </c>
      <c r="B8" s="452">
        <v>42000</v>
      </c>
      <c r="C8" s="559">
        <v>10000</v>
      </c>
      <c r="D8" s="288"/>
      <c r="E8" s="289"/>
      <c r="F8" s="290"/>
    </row>
    <row r="9" spans="1:6" ht="13.5" customHeight="1" x14ac:dyDescent="0.2">
      <c r="A9" s="292" t="s">
        <v>553</v>
      </c>
      <c r="B9" s="452">
        <v>231047000</v>
      </c>
      <c r="C9" s="559">
        <v>233516000</v>
      </c>
      <c r="D9" s="288"/>
      <c r="E9" s="289"/>
      <c r="F9" s="290"/>
    </row>
    <row r="10" spans="1:6" ht="13.5" customHeight="1" x14ac:dyDescent="0.2">
      <c r="A10" s="292" t="s">
        <v>554</v>
      </c>
      <c r="B10" s="452"/>
      <c r="C10" s="559"/>
      <c r="D10" s="288"/>
      <c r="E10" s="289"/>
      <c r="F10" s="290"/>
    </row>
    <row r="11" spans="1:6" ht="13.5" customHeight="1" x14ac:dyDescent="0.2">
      <c r="A11" s="292" t="s">
        <v>555</v>
      </c>
      <c r="B11" s="452">
        <v>2470000</v>
      </c>
      <c r="C11" s="559">
        <v>2950000</v>
      </c>
      <c r="D11" s="288"/>
      <c r="E11" s="289"/>
      <c r="F11" s="290"/>
    </row>
    <row r="12" spans="1:6" ht="13.5" customHeight="1" x14ac:dyDescent="0.2">
      <c r="A12" s="292" t="s">
        <v>556</v>
      </c>
      <c r="B12" s="452">
        <v>380000</v>
      </c>
      <c r="C12" s="559">
        <v>400000</v>
      </c>
      <c r="D12" s="288"/>
      <c r="E12" s="289"/>
      <c r="F12" s="290"/>
    </row>
    <row r="13" spans="1:6" ht="13.5" customHeight="1" x14ac:dyDescent="0.2">
      <c r="A13" s="292" t="s">
        <v>557</v>
      </c>
      <c r="B13" s="452">
        <v>26500000</v>
      </c>
      <c r="C13" s="559">
        <v>25000000</v>
      </c>
      <c r="D13" s="288"/>
      <c r="E13" s="289"/>
      <c r="F13" s="290"/>
    </row>
    <row r="14" spans="1:6" ht="13.5" customHeight="1" x14ac:dyDescent="0.2">
      <c r="A14" s="292" t="s">
        <v>590</v>
      </c>
      <c r="B14" s="452">
        <v>56000</v>
      </c>
      <c r="C14" s="559">
        <v>56000</v>
      </c>
      <c r="D14" s="288"/>
      <c r="E14" s="289"/>
      <c r="F14" s="290"/>
    </row>
    <row r="15" spans="1:6" ht="13.5" customHeight="1" x14ac:dyDescent="0.2">
      <c r="A15" s="292" t="s">
        <v>558</v>
      </c>
      <c r="B15" s="452"/>
      <c r="C15" s="559"/>
      <c r="D15" s="288"/>
      <c r="E15" s="289"/>
      <c r="F15" s="290"/>
    </row>
    <row r="16" spans="1:6" ht="13.5" customHeight="1" x14ac:dyDescent="0.2">
      <c r="A16" s="292" t="s">
        <v>559</v>
      </c>
      <c r="B16" s="452">
        <v>2000000</v>
      </c>
      <c r="C16" s="559">
        <v>2000000</v>
      </c>
      <c r="D16" s="288"/>
      <c r="E16" s="289"/>
      <c r="F16" s="290"/>
    </row>
    <row r="17" spans="1:6" ht="13.5" customHeight="1" x14ac:dyDescent="0.2">
      <c r="A17" s="292" t="s">
        <v>560</v>
      </c>
      <c r="B17" s="452">
        <v>1500000</v>
      </c>
      <c r="C17" s="559">
        <v>1500000</v>
      </c>
      <c r="D17" s="288"/>
      <c r="E17" s="289"/>
      <c r="F17" s="290"/>
    </row>
    <row r="18" spans="1:6" ht="13.5" customHeight="1" x14ac:dyDescent="0.2">
      <c r="A18" s="292" t="s">
        <v>561</v>
      </c>
      <c r="B18" s="452">
        <v>800000</v>
      </c>
      <c r="C18" s="559">
        <v>1500000</v>
      </c>
      <c r="D18" s="288"/>
      <c r="E18" s="289"/>
      <c r="F18" s="290"/>
    </row>
    <row r="19" spans="1:6" ht="13.5" customHeight="1" x14ac:dyDescent="0.2">
      <c r="A19" s="292" t="s">
        <v>562</v>
      </c>
      <c r="B19" s="452">
        <v>4240000</v>
      </c>
      <c r="C19" s="559">
        <v>4910000</v>
      </c>
      <c r="D19" s="288"/>
      <c r="E19" s="289"/>
      <c r="F19" s="290"/>
    </row>
    <row r="20" spans="1:6" ht="13.5" customHeight="1" x14ac:dyDescent="0.2">
      <c r="A20" s="292" t="s">
        <v>563</v>
      </c>
      <c r="B20" s="452">
        <v>30000</v>
      </c>
      <c r="C20" s="559">
        <v>10000</v>
      </c>
      <c r="D20" s="288"/>
      <c r="E20" s="289"/>
      <c r="F20" s="290"/>
    </row>
    <row r="21" spans="1:6" ht="13.5" customHeight="1" x14ac:dyDescent="0.2">
      <c r="A21" s="292" t="s">
        <v>601</v>
      </c>
      <c r="B21" s="452"/>
      <c r="C21" s="559"/>
      <c r="D21" s="288"/>
      <c r="E21" s="289"/>
      <c r="F21" s="290"/>
    </row>
    <row r="22" spans="1:6" ht="13.5" customHeight="1" x14ac:dyDescent="0.2">
      <c r="A22" s="293" t="s">
        <v>564</v>
      </c>
      <c r="B22" s="452">
        <v>56502000</v>
      </c>
      <c r="C22" s="559">
        <v>56852000</v>
      </c>
      <c r="D22" s="288"/>
      <c r="E22" s="289"/>
      <c r="F22" s="290"/>
    </row>
    <row r="23" spans="1:6" ht="13.5" customHeight="1" x14ac:dyDescent="0.2">
      <c r="A23" s="292" t="s">
        <v>606</v>
      </c>
      <c r="B23" s="452">
        <v>59360000</v>
      </c>
      <c r="C23" s="559">
        <v>59208000</v>
      </c>
      <c r="D23" s="288"/>
      <c r="E23" s="289"/>
      <c r="F23" s="290"/>
    </row>
    <row r="24" spans="1:6" ht="13.5" customHeight="1" x14ac:dyDescent="0.2">
      <c r="A24" s="292" t="s">
        <v>565</v>
      </c>
      <c r="B24" s="414"/>
      <c r="C24" s="559"/>
      <c r="D24" s="288"/>
      <c r="E24" s="289"/>
      <c r="F24" s="290"/>
    </row>
    <row r="25" spans="1:6" ht="13.5" customHeight="1" x14ac:dyDescent="0.2">
      <c r="A25" s="292" t="s">
        <v>566</v>
      </c>
      <c r="B25" s="285"/>
      <c r="C25" s="559">
        <v>100000</v>
      </c>
      <c r="D25" s="288"/>
      <c r="E25" s="289"/>
      <c r="F25" s="290"/>
    </row>
    <row r="26" spans="1:6" s="296" customFormat="1" ht="13.5" customHeight="1" x14ac:dyDescent="0.2">
      <c r="A26" s="294" t="s">
        <v>567</v>
      </c>
      <c r="B26" s="295">
        <f>SUM(B8:B25)</f>
        <v>384927000</v>
      </c>
      <c r="C26" s="560">
        <f>SUM(C8:C25)</f>
        <v>388012000</v>
      </c>
      <c r="D26" s="295">
        <f>SUM(D8:D25)</f>
        <v>0</v>
      </c>
      <c r="E26" s="289"/>
      <c r="F26" s="290"/>
    </row>
    <row r="27" spans="1:6" ht="13.5" customHeight="1" x14ac:dyDescent="0.2">
      <c r="A27" s="287" t="s">
        <v>568</v>
      </c>
      <c r="B27" s="285"/>
      <c r="C27" s="454"/>
      <c r="E27" s="289"/>
      <c r="F27" s="290"/>
    </row>
    <row r="28" spans="1:6" ht="13.5" customHeight="1" x14ac:dyDescent="0.2">
      <c r="A28" s="287" t="s">
        <v>569</v>
      </c>
      <c r="B28" s="285"/>
      <c r="C28" s="454"/>
      <c r="E28" s="289"/>
      <c r="F28" s="290"/>
    </row>
    <row r="29" spans="1:6" ht="13.5" customHeight="1" x14ac:dyDescent="0.2">
      <c r="A29" s="297" t="s">
        <v>570</v>
      </c>
      <c r="B29" s="285"/>
      <c r="C29" s="454"/>
      <c r="E29" s="289"/>
      <c r="F29" s="290"/>
    </row>
    <row r="30" spans="1:6" ht="13.5" customHeight="1" x14ac:dyDescent="0.2">
      <c r="A30" s="292" t="s">
        <v>571</v>
      </c>
      <c r="B30" s="285"/>
      <c r="C30" s="454"/>
      <c r="E30" s="289"/>
      <c r="F30" s="290"/>
    </row>
    <row r="31" spans="1:6" ht="13.5" customHeight="1" x14ac:dyDescent="0.2">
      <c r="A31" s="292" t="s">
        <v>602</v>
      </c>
      <c r="B31" s="285"/>
      <c r="C31" s="454"/>
      <c r="E31" s="289"/>
      <c r="F31" s="290"/>
    </row>
    <row r="32" spans="1:6" ht="13.5" customHeight="1" x14ac:dyDescent="0.2">
      <c r="A32" s="292" t="s">
        <v>572</v>
      </c>
      <c r="B32" s="285"/>
      <c r="C32" s="454"/>
      <c r="E32" s="289"/>
      <c r="F32" s="290"/>
    </row>
    <row r="33" spans="1:6" ht="13.5" customHeight="1" x14ac:dyDescent="0.2">
      <c r="A33" s="287" t="s">
        <v>573</v>
      </c>
      <c r="B33" s="285"/>
      <c r="C33" s="454"/>
      <c r="D33" s="298"/>
      <c r="E33" s="289"/>
      <c r="F33" s="290"/>
    </row>
    <row r="34" spans="1:6" ht="13.5" customHeight="1" x14ac:dyDescent="0.2">
      <c r="A34" s="287" t="s">
        <v>574</v>
      </c>
      <c r="B34" s="285"/>
      <c r="C34" s="454"/>
      <c r="E34" s="289"/>
      <c r="F34" s="290"/>
    </row>
    <row r="35" spans="1:6" ht="13.5" customHeight="1" x14ac:dyDescent="0.2">
      <c r="A35" s="287" t="s">
        <v>575</v>
      </c>
      <c r="B35" s="285"/>
      <c r="C35" s="454"/>
      <c r="E35" s="289"/>
      <c r="F35" s="290"/>
    </row>
    <row r="36" spans="1:6" ht="13.5" customHeight="1" x14ac:dyDescent="0.2">
      <c r="A36" s="292" t="s">
        <v>576</v>
      </c>
      <c r="B36" s="285"/>
      <c r="C36" s="454"/>
      <c r="E36" s="289"/>
      <c r="F36" s="290"/>
    </row>
    <row r="37" spans="1:6" ht="13.5" customHeight="1" x14ac:dyDescent="0.2">
      <c r="A37" s="292" t="s">
        <v>577</v>
      </c>
      <c r="B37" s="285"/>
      <c r="C37" s="454"/>
      <c r="E37" s="289"/>
      <c r="F37" s="290"/>
    </row>
    <row r="38" spans="1:6" ht="13.5" customHeight="1" x14ac:dyDescent="0.2">
      <c r="A38" s="292" t="s">
        <v>578</v>
      </c>
      <c r="B38" s="285"/>
      <c r="C38" s="454"/>
      <c r="E38" s="289"/>
      <c r="F38" s="290"/>
    </row>
    <row r="39" spans="1:6" ht="13.5" customHeight="1" x14ac:dyDescent="0.2">
      <c r="A39" s="292" t="s">
        <v>579</v>
      </c>
      <c r="B39" s="285"/>
      <c r="C39" s="454"/>
      <c r="E39" s="289"/>
      <c r="F39" s="290"/>
    </row>
    <row r="40" spans="1:6" ht="13.5" customHeight="1" x14ac:dyDescent="0.2">
      <c r="A40" s="292" t="s">
        <v>580</v>
      </c>
      <c r="B40" s="285"/>
      <c r="C40" s="454"/>
      <c r="E40" s="289"/>
      <c r="F40" s="290"/>
    </row>
    <row r="41" spans="1:6" ht="13.5" customHeight="1" x14ac:dyDescent="0.2">
      <c r="A41" s="287" t="s">
        <v>581</v>
      </c>
      <c r="B41" s="285"/>
      <c r="C41" s="454"/>
      <c r="E41" s="289"/>
      <c r="F41" s="290"/>
    </row>
    <row r="42" spans="1:6" s="300" customFormat="1" ht="13.5" customHeight="1" x14ac:dyDescent="0.25">
      <c r="A42" s="299" t="s">
        <v>582</v>
      </c>
      <c r="B42" s="295">
        <f>B26+B6+B5+B33</f>
        <v>640618320</v>
      </c>
      <c r="C42" s="560">
        <f>C26+C6+C5+C33</f>
        <v>653967977</v>
      </c>
      <c r="D42" s="295">
        <f>D26+D6+D5+D33</f>
        <v>0</v>
      </c>
      <c r="E42" s="289"/>
      <c r="F42" s="290"/>
    </row>
    <row r="43" spans="1:6" s="300" customFormat="1" ht="7.15" customHeight="1" x14ac:dyDescent="0.25">
      <c r="A43" s="299"/>
      <c r="B43" s="301"/>
      <c r="C43" s="301"/>
      <c r="E43" s="289"/>
      <c r="F43" s="290"/>
    </row>
    <row r="44" spans="1:6" s="300" customFormat="1" ht="13.5" customHeight="1" x14ac:dyDescent="0.25">
      <c r="A44" s="299" t="s">
        <v>583</v>
      </c>
      <c r="B44" s="301"/>
      <c r="C44" s="301"/>
      <c r="E44" s="289"/>
      <c r="F44" s="290"/>
    </row>
    <row r="45" spans="1:6" s="300" customFormat="1" ht="13.5" customHeight="1" x14ac:dyDescent="0.25">
      <c r="A45" s="287" t="s">
        <v>549</v>
      </c>
      <c r="B45" s="453">
        <v>293617983</v>
      </c>
      <c r="C45" s="454">
        <v>325594015</v>
      </c>
      <c r="D45" s="302"/>
      <c r="E45" s="289"/>
      <c r="F45" s="290"/>
    </row>
    <row r="46" spans="1:6" s="300" customFormat="1" ht="13.5" customHeight="1" x14ac:dyDescent="0.25">
      <c r="A46" s="287" t="s">
        <v>550</v>
      </c>
      <c r="B46" s="453">
        <v>38170338</v>
      </c>
      <c r="C46" s="454">
        <v>42327222</v>
      </c>
      <c r="D46" s="302"/>
      <c r="E46" s="289"/>
      <c r="F46" s="290"/>
    </row>
    <row r="47" spans="1:6" s="300" customFormat="1" ht="13.5" customHeight="1" x14ac:dyDescent="0.25">
      <c r="A47" s="287" t="s">
        <v>551</v>
      </c>
      <c r="B47" s="453"/>
      <c r="C47" s="454"/>
      <c r="D47" s="302"/>
      <c r="E47" s="289"/>
      <c r="F47" s="290"/>
    </row>
    <row r="48" spans="1:6" s="300" customFormat="1" ht="13.5" customHeight="1" x14ac:dyDescent="0.25">
      <c r="A48" s="292" t="s">
        <v>552</v>
      </c>
      <c r="B48" s="453">
        <v>120000</v>
      </c>
      <c r="C48" s="454">
        <v>5000</v>
      </c>
      <c r="D48" s="302"/>
      <c r="E48" s="289"/>
      <c r="F48" s="290"/>
    </row>
    <row r="49" spans="1:6" s="300" customFormat="1" ht="13.5" customHeight="1" x14ac:dyDescent="0.25">
      <c r="A49" s="292" t="s">
        <v>553</v>
      </c>
      <c r="B49" s="454">
        <v>58131212</v>
      </c>
      <c r="C49" s="454">
        <v>56955440</v>
      </c>
      <c r="D49" s="302"/>
      <c r="E49" s="289"/>
      <c r="F49" s="290"/>
    </row>
    <row r="50" spans="1:6" s="300" customFormat="1" ht="13.5" customHeight="1" x14ac:dyDescent="0.25">
      <c r="A50" s="292" t="s">
        <v>554</v>
      </c>
      <c r="B50" s="454"/>
      <c r="C50" s="454"/>
      <c r="D50" s="302"/>
      <c r="E50" s="289"/>
      <c r="F50" s="290"/>
    </row>
    <row r="51" spans="1:6" s="300" customFormat="1" ht="13.5" customHeight="1" x14ac:dyDescent="0.25">
      <c r="A51" s="292" t="s">
        <v>555</v>
      </c>
      <c r="B51" s="454">
        <v>500000</v>
      </c>
      <c r="C51" s="454">
        <v>680000</v>
      </c>
      <c r="D51" s="302"/>
      <c r="E51" s="289"/>
      <c r="F51" s="290"/>
    </row>
    <row r="52" spans="1:6" s="300" customFormat="1" ht="13.5" customHeight="1" x14ac:dyDescent="0.25">
      <c r="A52" s="292" t="s">
        <v>556</v>
      </c>
      <c r="B52" s="454">
        <v>350000</v>
      </c>
      <c r="C52" s="454">
        <v>400000</v>
      </c>
      <c r="D52" s="302"/>
      <c r="E52" s="289"/>
      <c r="F52" s="290"/>
    </row>
    <row r="53" spans="1:6" s="300" customFormat="1" ht="13.5" customHeight="1" x14ac:dyDescent="0.25">
      <c r="A53" s="292" t="s">
        <v>557</v>
      </c>
      <c r="B53" s="454">
        <v>16218252</v>
      </c>
      <c r="C53" s="454">
        <v>15467000</v>
      </c>
      <c r="D53" s="302"/>
      <c r="E53" s="289"/>
      <c r="F53" s="290"/>
    </row>
    <row r="54" spans="1:6" s="300" customFormat="1" ht="13.5" customHeight="1" x14ac:dyDescent="0.25">
      <c r="A54" s="292" t="s">
        <v>590</v>
      </c>
      <c r="B54" s="454">
        <v>70000</v>
      </c>
      <c r="C54" s="454">
        <v>10000</v>
      </c>
      <c r="D54" s="302"/>
      <c r="E54" s="289"/>
      <c r="F54" s="290"/>
    </row>
    <row r="55" spans="1:6" s="300" customFormat="1" ht="13.5" customHeight="1" x14ac:dyDescent="0.25">
      <c r="A55" s="292" t="s">
        <v>558</v>
      </c>
      <c r="B55" s="454">
        <v>14400000</v>
      </c>
      <c r="C55" s="454">
        <v>15500000</v>
      </c>
      <c r="D55" s="302"/>
      <c r="E55" s="289"/>
      <c r="F55" s="290"/>
    </row>
    <row r="56" spans="1:6" s="300" customFormat="1" ht="13.5" customHeight="1" x14ac:dyDescent="0.25">
      <c r="A56" s="292" t="s">
        <v>559</v>
      </c>
      <c r="B56" s="454">
        <v>15808000</v>
      </c>
      <c r="C56" s="454">
        <v>45208000</v>
      </c>
      <c r="D56" s="302"/>
      <c r="E56" s="289"/>
      <c r="F56" s="290"/>
    </row>
    <row r="57" spans="1:6" s="300" customFormat="1" ht="13.5" customHeight="1" x14ac:dyDescent="0.25">
      <c r="A57" s="292" t="s">
        <v>560</v>
      </c>
      <c r="B57" s="454">
        <v>0</v>
      </c>
      <c r="C57" s="454">
        <v>0</v>
      </c>
      <c r="D57" s="302"/>
      <c r="E57" s="289"/>
      <c r="F57" s="290"/>
    </row>
    <row r="58" spans="1:6" s="300" customFormat="1" ht="13.5" customHeight="1" x14ac:dyDescent="0.25">
      <c r="A58" s="292" t="s">
        <v>561</v>
      </c>
      <c r="B58" s="454">
        <v>1843000</v>
      </c>
      <c r="C58" s="454">
        <v>2250000</v>
      </c>
      <c r="D58" s="302"/>
      <c r="E58" s="289"/>
      <c r="F58" s="290"/>
    </row>
    <row r="59" spans="1:6" s="300" customFormat="1" ht="13.5" customHeight="1" x14ac:dyDescent="0.25">
      <c r="A59" s="292" t="s">
        <v>562</v>
      </c>
      <c r="B59" s="454">
        <v>48447000</v>
      </c>
      <c r="C59" s="454">
        <v>37016667</v>
      </c>
      <c r="D59" s="302"/>
      <c r="E59" s="289"/>
      <c r="F59" s="290"/>
    </row>
    <row r="60" spans="1:6" s="300" customFormat="1" ht="13.5" customHeight="1" x14ac:dyDescent="0.25">
      <c r="A60" s="292" t="s">
        <v>563</v>
      </c>
      <c r="B60" s="454">
        <v>0</v>
      </c>
      <c r="C60" s="454">
        <v>0</v>
      </c>
      <c r="D60" s="302"/>
      <c r="E60" s="289"/>
      <c r="F60" s="290"/>
    </row>
    <row r="61" spans="1:6" s="300" customFormat="1" ht="13.5" customHeight="1" x14ac:dyDescent="0.25">
      <c r="A61" s="292" t="s">
        <v>601</v>
      </c>
      <c r="B61" s="454"/>
      <c r="C61" s="454">
        <v>0</v>
      </c>
      <c r="D61" s="302"/>
      <c r="E61" s="289"/>
      <c r="F61" s="290"/>
    </row>
    <row r="62" spans="1:6" s="300" customFormat="1" ht="13.5" customHeight="1" x14ac:dyDescent="0.25">
      <c r="A62" s="293" t="s">
        <v>564</v>
      </c>
      <c r="B62" s="454">
        <v>42078415</v>
      </c>
      <c r="C62" s="454">
        <v>46235369</v>
      </c>
      <c r="D62" s="302"/>
      <c r="E62" s="289"/>
      <c r="F62" s="290"/>
    </row>
    <row r="63" spans="1:6" s="300" customFormat="1" ht="13.5" customHeight="1" x14ac:dyDescent="0.25">
      <c r="A63" s="292" t="s">
        <v>606</v>
      </c>
      <c r="B63" s="454">
        <v>13700000</v>
      </c>
      <c r="C63" s="454">
        <v>10908000</v>
      </c>
      <c r="D63" s="302"/>
      <c r="E63" s="289"/>
      <c r="F63" s="290"/>
    </row>
    <row r="64" spans="1:6" s="300" customFormat="1" ht="13.5" customHeight="1" x14ac:dyDescent="0.25">
      <c r="A64" s="292" t="s">
        <v>565</v>
      </c>
      <c r="B64" s="454"/>
      <c r="C64" s="454"/>
      <c r="D64" s="302"/>
      <c r="E64" s="289"/>
      <c r="F64" s="290"/>
    </row>
    <row r="65" spans="1:6" s="300" customFormat="1" ht="13.5" customHeight="1" x14ac:dyDescent="0.25">
      <c r="A65" s="292" t="s">
        <v>566</v>
      </c>
      <c r="B65" s="455">
        <v>842760</v>
      </c>
      <c r="C65" s="455">
        <v>1230000</v>
      </c>
      <c r="D65" s="304"/>
      <c r="E65" s="289"/>
      <c r="F65" s="290"/>
    </row>
    <row r="66" spans="1:6" s="300" customFormat="1" ht="13.5" customHeight="1" x14ac:dyDescent="0.25">
      <c r="A66" s="294" t="s">
        <v>567</v>
      </c>
      <c r="B66" s="426">
        <f>SUM(B48:B65)</f>
        <v>212508639</v>
      </c>
      <c r="C66" s="426">
        <f>SUM(C48:C65)</f>
        <v>231865476</v>
      </c>
      <c r="D66" s="305"/>
      <c r="E66" s="289"/>
      <c r="F66" s="290"/>
    </row>
    <row r="67" spans="1:6" s="300" customFormat="1" ht="13.5" customHeight="1" x14ac:dyDescent="0.25">
      <c r="A67" s="287" t="s">
        <v>568</v>
      </c>
      <c r="B67" s="306"/>
      <c r="C67" s="306"/>
      <c r="E67" s="289"/>
      <c r="F67" s="290"/>
    </row>
    <row r="68" spans="1:6" s="300" customFormat="1" ht="13.5" customHeight="1" x14ac:dyDescent="0.25">
      <c r="A68" s="287" t="s">
        <v>569</v>
      </c>
      <c r="B68" s="306"/>
      <c r="C68" s="306"/>
      <c r="E68" s="289"/>
      <c r="F68" s="290"/>
    </row>
    <row r="69" spans="1:6" s="300" customFormat="1" ht="13.5" customHeight="1" x14ac:dyDescent="0.25">
      <c r="A69" s="297" t="s">
        <v>570</v>
      </c>
      <c r="B69" s="306"/>
      <c r="C69" s="306"/>
      <c r="E69" s="289"/>
      <c r="F69" s="290"/>
    </row>
    <row r="70" spans="1:6" s="300" customFormat="1" ht="13.5" customHeight="1" x14ac:dyDescent="0.25">
      <c r="A70" s="292" t="s">
        <v>571</v>
      </c>
      <c r="B70" s="306"/>
      <c r="C70" s="306"/>
      <c r="E70" s="289"/>
      <c r="F70" s="290"/>
    </row>
    <row r="71" spans="1:6" s="300" customFormat="1" ht="13.5" customHeight="1" x14ac:dyDescent="0.25">
      <c r="A71" s="292" t="s">
        <v>602</v>
      </c>
      <c r="B71" s="306"/>
      <c r="C71" s="306"/>
      <c r="E71" s="289"/>
      <c r="F71" s="290"/>
    </row>
    <row r="72" spans="1:6" s="300" customFormat="1" ht="13.5" customHeight="1" x14ac:dyDescent="0.25">
      <c r="A72" s="292" t="s">
        <v>572</v>
      </c>
      <c r="B72" s="306"/>
      <c r="C72" s="306"/>
      <c r="E72" s="289"/>
      <c r="F72" s="290"/>
    </row>
    <row r="73" spans="1:6" s="300" customFormat="1" ht="13.5" customHeight="1" x14ac:dyDescent="0.25">
      <c r="A73" s="287" t="s">
        <v>573</v>
      </c>
      <c r="B73" s="307"/>
      <c r="C73" s="307">
        <v>7500000</v>
      </c>
      <c r="D73" s="308"/>
      <c r="E73" s="289"/>
      <c r="F73" s="290"/>
    </row>
    <row r="74" spans="1:6" s="300" customFormat="1" ht="13.5" customHeight="1" x14ac:dyDescent="0.25">
      <c r="A74" s="287" t="s">
        <v>574</v>
      </c>
      <c r="B74" s="307"/>
      <c r="C74" s="307"/>
      <c r="D74" s="308"/>
      <c r="E74" s="289"/>
      <c r="F74" s="290"/>
    </row>
    <row r="75" spans="1:6" s="300" customFormat="1" ht="13.5" customHeight="1" x14ac:dyDescent="0.25">
      <c r="A75" s="287" t="s">
        <v>575</v>
      </c>
      <c r="B75" s="306"/>
      <c r="C75" s="306"/>
      <c r="D75" s="309"/>
      <c r="E75" s="289"/>
      <c r="F75" s="290"/>
    </row>
    <row r="76" spans="1:6" s="300" customFormat="1" ht="13.5" customHeight="1" x14ac:dyDescent="0.25">
      <c r="A76" s="292" t="s">
        <v>576</v>
      </c>
      <c r="B76" s="306"/>
      <c r="C76" s="306"/>
      <c r="D76" s="309"/>
      <c r="E76" s="289"/>
      <c r="F76" s="290"/>
    </row>
    <row r="77" spans="1:6" s="300" customFormat="1" ht="13.5" customHeight="1" x14ac:dyDescent="0.25">
      <c r="A77" s="292" t="s">
        <v>577</v>
      </c>
      <c r="B77" s="306"/>
      <c r="C77" s="306"/>
      <c r="E77" s="289"/>
      <c r="F77" s="290"/>
    </row>
    <row r="78" spans="1:6" s="300" customFormat="1" ht="13.5" customHeight="1" x14ac:dyDescent="0.25">
      <c r="A78" s="292" t="s">
        <v>578</v>
      </c>
      <c r="B78" s="306"/>
      <c r="C78" s="306"/>
      <c r="E78" s="289"/>
      <c r="F78" s="290"/>
    </row>
    <row r="79" spans="1:6" s="300" customFormat="1" ht="13.5" customHeight="1" x14ac:dyDescent="0.25">
      <c r="A79" s="292" t="s">
        <v>579</v>
      </c>
      <c r="B79" s="306"/>
      <c r="C79" s="306"/>
      <c r="E79" s="289"/>
      <c r="F79" s="290"/>
    </row>
    <row r="80" spans="1:6" s="300" customFormat="1" ht="13.5" customHeight="1" x14ac:dyDescent="0.25">
      <c r="A80" s="292" t="s">
        <v>580</v>
      </c>
      <c r="B80" s="306"/>
      <c r="C80" s="306"/>
      <c r="E80" s="289"/>
      <c r="F80" s="290"/>
    </row>
    <row r="81" spans="1:6" s="300" customFormat="1" ht="13.5" customHeight="1" x14ac:dyDescent="0.25">
      <c r="A81" s="287" t="s">
        <v>581</v>
      </c>
      <c r="B81" s="306"/>
      <c r="C81" s="306"/>
      <c r="E81" s="289"/>
      <c r="F81" s="290"/>
    </row>
    <row r="82" spans="1:6" s="300" customFormat="1" ht="13.5" customHeight="1" x14ac:dyDescent="0.25">
      <c r="A82" s="299" t="s">
        <v>582</v>
      </c>
      <c r="B82" s="426">
        <f>B66+B46+B45+B73+B74</f>
        <v>544296960</v>
      </c>
      <c r="C82" s="426">
        <f>C66+C46+C45+C73+C74</f>
        <v>607286713</v>
      </c>
      <c r="D82" s="305">
        <f>D66+D46+D45+D73+D74</f>
        <v>0</v>
      </c>
      <c r="E82" s="289"/>
      <c r="F82" s="290"/>
    </row>
    <row r="83" spans="1:6" s="300" customFormat="1" ht="13.5" customHeight="1" x14ac:dyDescent="0.25">
      <c r="A83" s="299"/>
      <c r="B83" s="301"/>
      <c r="C83" s="301"/>
      <c r="E83" s="289"/>
      <c r="F83" s="290"/>
    </row>
    <row r="84" spans="1:6" ht="13.5" customHeight="1" x14ac:dyDescent="0.25">
      <c r="A84" s="284" t="s">
        <v>584</v>
      </c>
      <c r="B84" s="306"/>
      <c r="C84" s="306"/>
      <c r="E84" s="289"/>
      <c r="F84" s="290"/>
    </row>
    <row r="85" spans="1:6" ht="13.5" customHeight="1" x14ac:dyDescent="0.2">
      <c r="A85" s="287" t="s">
        <v>549</v>
      </c>
      <c r="B85" s="415">
        <v>593074995</v>
      </c>
      <c r="C85" s="561">
        <v>687017422</v>
      </c>
      <c r="D85" s="288"/>
      <c r="E85" s="289"/>
      <c r="F85" s="290"/>
    </row>
    <row r="86" spans="1:6" ht="13.5" customHeight="1" x14ac:dyDescent="0.2">
      <c r="A86" s="287" t="s">
        <v>550</v>
      </c>
      <c r="B86" s="415">
        <v>70469419</v>
      </c>
      <c r="C86" s="561">
        <v>85132369</v>
      </c>
      <c r="D86" s="288"/>
      <c r="E86" s="289"/>
      <c r="F86" s="290"/>
    </row>
    <row r="87" spans="1:6" ht="13.5" customHeight="1" x14ac:dyDescent="0.2">
      <c r="A87" s="287" t="s">
        <v>551</v>
      </c>
      <c r="B87" s="415"/>
      <c r="C87" s="561"/>
      <c r="D87" s="288"/>
      <c r="E87" s="289"/>
      <c r="F87" s="290"/>
    </row>
    <row r="88" spans="1:6" ht="13.5" customHeight="1" x14ac:dyDescent="0.2">
      <c r="A88" s="292" t="s">
        <v>552</v>
      </c>
      <c r="B88" s="415">
        <v>2917000</v>
      </c>
      <c r="C88" s="561">
        <v>3051000</v>
      </c>
      <c r="D88" s="288"/>
      <c r="E88" s="289"/>
      <c r="F88" s="290"/>
    </row>
    <row r="89" spans="1:6" ht="13.5" customHeight="1" x14ac:dyDescent="0.2">
      <c r="A89" s="292" t="s">
        <v>553</v>
      </c>
      <c r="B89" s="415">
        <v>14887000</v>
      </c>
      <c r="C89" s="561">
        <v>17177000</v>
      </c>
      <c r="D89" s="288"/>
      <c r="E89" s="289"/>
      <c r="F89" s="290"/>
    </row>
    <row r="90" spans="1:6" ht="13.5" customHeight="1" x14ac:dyDescent="0.2">
      <c r="A90" s="292" t="s">
        <v>554</v>
      </c>
      <c r="B90" s="415"/>
      <c r="C90" s="561"/>
      <c r="D90" s="288"/>
      <c r="E90" s="289"/>
      <c r="F90" s="290"/>
    </row>
    <row r="91" spans="1:6" ht="13.5" customHeight="1" x14ac:dyDescent="0.2">
      <c r="A91" s="292" t="s">
        <v>555</v>
      </c>
      <c r="B91" s="415">
        <v>650000</v>
      </c>
      <c r="C91" s="561">
        <v>765000</v>
      </c>
      <c r="D91" s="288"/>
      <c r="E91" s="289"/>
      <c r="F91" s="290"/>
    </row>
    <row r="92" spans="1:6" ht="13.5" customHeight="1" x14ac:dyDescent="0.2">
      <c r="A92" s="292" t="s">
        <v>556</v>
      </c>
      <c r="B92" s="415">
        <v>450000</v>
      </c>
      <c r="C92" s="561">
        <v>450000</v>
      </c>
      <c r="D92" s="288"/>
      <c r="E92" s="289"/>
      <c r="F92" s="290"/>
    </row>
    <row r="93" spans="1:6" ht="13.5" customHeight="1" x14ac:dyDescent="0.2">
      <c r="A93" s="292" t="s">
        <v>557</v>
      </c>
      <c r="B93" s="415">
        <v>20000000</v>
      </c>
      <c r="C93" s="561">
        <v>19000000</v>
      </c>
      <c r="D93" s="288"/>
      <c r="E93" s="289"/>
      <c r="F93" s="290"/>
    </row>
    <row r="94" spans="1:6" ht="13.5" customHeight="1" x14ac:dyDescent="0.2">
      <c r="A94" s="292" t="s">
        <v>590</v>
      </c>
      <c r="B94" s="415">
        <v>150000</v>
      </c>
      <c r="C94" s="561">
        <v>150000</v>
      </c>
      <c r="D94" s="288"/>
      <c r="E94" s="289"/>
      <c r="F94" s="290"/>
    </row>
    <row r="95" spans="1:6" ht="13.5" customHeight="1" x14ac:dyDescent="0.2">
      <c r="A95" s="292" t="s">
        <v>558</v>
      </c>
      <c r="B95" s="415">
        <v>2000000</v>
      </c>
      <c r="C95" s="561">
        <v>1500000</v>
      </c>
      <c r="D95" s="288"/>
      <c r="E95" s="289"/>
      <c r="F95" s="290"/>
    </row>
    <row r="96" spans="1:6" ht="13.5" customHeight="1" x14ac:dyDescent="0.2">
      <c r="A96" s="292" t="s">
        <v>559</v>
      </c>
      <c r="B96" s="415">
        <v>7795000</v>
      </c>
      <c r="C96" s="561">
        <v>5700000</v>
      </c>
      <c r="D96" s="288"/>
      <c r="E96" s="289"/>
      <c r="F96" s="290"/>
    </row>
    <row r="97" spans="1:6" ht="13.5" customHeight="1" x14ac:dyDescent="0.2">
      <c r="A97" s="292" t="s">
        <v>560</v>
      </c>
      <c r="B97" s="415">
        <v>3264000</v>
      </c>
      <c r="C97" s="561">
        <v>3365000</v>
      </c>
      <c r="D97" s="288"/>
      <c r="E97" s="289"/>
      <c r="F97" s="290"/>
    </row>
    <row r="98" spans="1:6" ht="13.5" customHeight="1" x14ac:dyDescent="0.2">
      <c r="A98" s="292" t="s">
        <v>561</v>
      </c>
      <c r="B98" s="415">
        <v>13663000</v>
      </c>
      <c r="C98" s="561">
        <v>8846000</v>
      </c>
      <c r="D98" s="288"/>
      <c r="E98" s="289"/>
      <c r="F98" s="290"/>
    </row>
    <row r="99" spans="1:6" ht="13.5" customHeight="1" x14ac:dyDescent="0.2">
      <c r="A99" s="292" t="s">
        <v>562</v>
      </c>
      <c r="B99" s="415">
        <v>3632000</v>
      </c>
      <c r="C99" s="561">
        <v>3402000</v>
      </c>
      <c r="D99" s="288"/>
      <c r="E99" s="289"/>
      <c r="F99" s="290"/>
    </row>
    <row r="100" spans="1:6" ht="13.5" customHeight="1" x14ac:dyDescent="0.2">
      <c r="A100" s="292" t="s">
        <v>563</v>
      </c>
      <c r="B100" s="415">
        <v>200000</v>
      </c>
      <c r="C100" s="561">
        <v>300000</v>
      </c>
      <c r="D100" s="288"/>
      <c r="E100" s="289"/>
      <c r="F100" s="290"/>
    </row>
    <row r="101" spans="1:6" ht="13.5" customHeight="1" x14ac:dyDescent="0.2">
      <c r="A101" s="292" t="s">
        <v>601</v>
      </c>
      <c r="B101" s="415"/>
      <c r="C101" s="561"/>
      <c r="D101" s="288"/>
      <c r="E101" s="289"/>
      <c r="F101" s="290"/>
    </row>
    <row r="102" spans="1:6" ht="13.5" customHeight="1" x14ac:dyDescent="0.2">
      <c r="A102" s="293" t="s">
        <v>564</v>
      </c>
      <c r="B102" s="415">
        <v>19576062</v>
      </c>
      <c r="C102" s="561">
        <v>13112437</v>
      </c>
      <c r="D102" s="288"/>
      <c r="E102" s="289"/>
      <c r="F102" s="290"/>
    </row>
    <row r="103" spans="1:6" ht="13.5" customHeight="1" x14ac:dyDescent="0.2">
      <c r="A103" s="292" t="s">
        <v>606</v>
      </c>
      <c r="B103" s="285"/>
      <c r="C103" s="561"/>
      <c r="D103" s="288"/>
      <c r="E103" s="289"/>
      <c r="F103" s="290"/>
    </row>
    <row r="104" spans="1:6" ht="13.5" customHeight="1" x14ac:dyDescent="0.2">
      <c r="A104" s="292" t="s">
        <v>565</v>
      </c>
      <c r="B104" s="285"/>
      <c r="C104" s="561"/>
      <c r="D104" s="288"/>
      <c r="E104" s="289"/>
      <c r="F104" s="290"/>
    </row>
    <row r="105" spans="1:6" ht="13.5" customHeight="1" x14ac:dyDescent="0.2">
      <c r="A105" s="292" t="s">
        <v>566</v>
      </c>
      <c r="B105" s="285"/>
      <c r="C105" s="561">
        <v>177000</v>
      </c>
      <c r="D105" s="288"/>
      <c r="E105" s="289"/>
      <c r="F105" s="290"/>
    </row>
    <row r="106" spans="1:6" ht="13.5" customHeight="1" x14ac:dyDescent="0.2">
      <c r="A106" s="294" t="s">
        <v>567</v>
      </c>
      <c r="B106" s="416">
        <f>SUM(B88:B105)</f>
        <v>89184062</v>
      </c>
      <c r="C106" s="562">
        <f>SUM(C88:C105)</f>
        <v>76995437</v>
      </c>
      <c r="D106" s="305">
        <f>SUM(D88:D105)</f>
        <v>0</v>
      </c>
      <c r="E106" s="289"/>
      <c r="F106" s="290"/>
    </row>
    <row r="107" spans="1:6" ht="13.5" customHeight="1" x14ac:dyDescent="0.2">
      <c r="A107" s="287" t="s">
        <v>568</v>
      </c>
      <c r="B107" s="306"/>
      <c r="C107" s="306"/>
      <c r="E107" s="289"/>
      <c r="F107" s="290"/>
    </row>
    <row r="108" spans="1:6" ht="13.5" customHeight="1" x14ac:dyDescent="0.2">
      <c r="A108" s="287" t="s">
        <v>569</v>
      </c>
      <c r="B108" s="306"/>
      <c r="C108" s="306"/>
      <c r="E108" s="289"/>
      <c r="F108" s="290"/>
    </row>
    <row r="109" spans="1:6" ht="13.5" customHeight="1" x14ac:dyDescent="0.2">
      <c r="A109" s="297" t="s">
        <v>570</v>
      </c>
      <c r="B109" s="306"/>
      <c r="C109" s="306"/>
      <c r="E109" s="289"/>
      <c r="F109" s="290"/>
    </row>
    <row r="110" spans="1:6" ht="13.5" customHeight="1" x14ac:dyDescent="0.2">
      <c r="A110" s="292" t="s">
        <v>571</v>
      </c>
      <c r="B110" s="306"/>
      <c r="C110" s="306"/>
      <c r="E110" s="289"/>
      <c r="F110" s="290"/>
    </row>
    <row r="111" spans="1:6" s="311" customFormat="1" ht="13.5" customHeight="1" x14ac:dyDescent="0.2">
      <c r="A111" s="292" t="s">
        <v>602</v>
      </c>
      <c r="B111" s="310"/>
      <c r="C111" s="310"/>
      <c r="E111" s="289"/>
      <c r="F111" s="290"/>
    </row>
    <row r="112" spans="1:6" s="311" customFormat="1" ht="13.5" customHeight="1" x14ac:dyDescent="0.2">
      <c r="A112" s="292" t="s">
        <v>572</v>
      </c>
      <c r="B112" s="310"/>
      <c r="C112" s="310"/>
      <c r="E112" s="289"/>
      <c r="F112" s="290"/>
    </row>
    <row r="113" spans="1:6" s="311" customFormat="1" ht="13.5" customHeight="1" x14ac:dyDescent="0.2">
      <c r="A113" s="287" t="s">
        <v>573</v>
      </c>
      <c r="B113" s="307"/>
      <c r="C113" s="307"/>
      <c r="D113" s="312"/>
      <c r="E113" s="289"/>
      <c r="F113" s="290"/>
    </row>
    <row r="114" spans="1:6" ht="13.5" customHeight="1" x14ac:dyDescent="0.2">
      <c r="A114" s="287" t="s">
        <v>574</v>
      </c>
      <c r="B114" s="307"/>
      <c r="C114" s="307"/>
      <c r="D114" s="312"/>
      <c r="E114" s="289"/>
      <c r="F114" s="290"/>
    </row>
    <row r="115" spans="1:6" ht="13.5" customHeight="1" x14ac:dyDescent="0.2">
      <c r="A115" s="287" t="s">
        <v>575</v>
      </c>
      <c r="B115" s="306"/>
      <c r="C115" s="306"/>
      <c r="E115" s="289"/>
      <c r="F115" s="290"/>
    </row>
    <row r="116" spans="1:6" ht="13.5" customHeight="1" x14ac:dyDescent="0.2">
      <c r="A116" s="292" t="s">
        <v>576</v>
      </c>
      <c r="B116" s="310"/>
      <c r="C116" s="310"/>
      <c r="E116" s="289"/>
      <c r="F116" s="290"/>
    </row>
    <row r="117" spans="1:6" s="311" customFormat="1" ht="13.5" customHeight="1" x14ac:dyDescent="0.25">
      <c r="A117" s="292" t="s">
        <v>577</v>
      </c>
      <c r="B117" s="313"/>
      <c r="C117" s="313"/>
      <c r="E117" s="289"/>
      <c r="F117" s="290"/>
    </row>
    <row r="118" spans="1:6" s="311" customFormat="1" ht="13.5" customHeight="1" x14ac:dyDescent="0.25">
      <c r="A118" s="292" t="s">
        <v>578</v>
      </c>
      <c r="B118" s="313"/>
      <c r="C118" s="313"/>
      <c r="E118" s="289"/>
      <c r="F118" s="290"/>
    </row>
    <row r="119" spans="1:6" ht="13.5" customHeight="1" x14ac:dyDescent="0.2">
      <c r="A119" s="292" t="s">
        <v>579</v>
      </c>
      <c r="B119" s="306"/>
      <c r="C119" s="306"/>
      <c r="E119" s="289"/>
      <c r="F119" s="290"/>
    </row>
    <row r="120" spans="1:6" ht="13.5" customHeight="1" x14ac:dyDescent="0.2">
      <c r="A120" s="292" t="s">
        <v>580</v>
      </c>
      <c r="B120" s="306"/>
      <c r="C120" s="306"/>
      <c r="E120" s="289"/>
      <c r="F120" s="290"/>
    </row>
    <row r="121" spans="1:6" ht="13.5" customHeight="1" x14ac:dyDescent="0.2">
      <c r="A121" s="287" t="s">
        <v>581</v>
      </c>
      <c r="B121" s="306"/>
      <c r="C121" s="306"/>
      <c r="E121" s="289"/>
      <c r="F121" s="290"/>
    </row>
    <row r="122" spans="1:6" ht="14.45" customHeight="1" x14ac:dyDescent="0.25">
      <c r="A122" s="299" t="s">
        <v>582</v>
      </c>
      <c r="B122" s="305">
        <f>B106+B85+B86+B113+B114</f>
        <v>752728476</v>
      </c>
      <c r="C122" s="562">
        <f>C106+C85+C86+C113+C114</f>
        <v>849145228</v>
      </c>
      <c r="D122" s="305">
        <f>D106+D85+D86+D113+D114</f>
        <v>0</v>
      </c>
      <c r="E122" s="289"/>
      <c r="F122" s="290"/>
    </row>
    <row r="123" spans="1:6" ht="13.15" customHeight="1" x14ac:dyDescent="0.2">
      <c r="A123" s="314"/>
      <c r="B123" s="285"/>
      <c r="C123" s="454"/>
      <c r="E123" s="289"/>
      <c r="F123" s="290"/>
    </row>
    <row r="124" spans="1:6" ht="13.5" customHeight="1" x14ac:dyDescent="0.2">
      <c r="A124" s="315" t="s">
        <v>724</v>
      </c>
      <c r="B124" s="285"/>
      <c r="C124" s="454"/>
      <c r="E124" s="289"/>
      <c r="F124" s="290"/>
    </row>
    <row r="125" spans="1:6" ht="13.5" customHeight="1" x14ac:dyDescent="0.2">
      <c r="A125" s="287" t="s">
        <v>549</v>
      </c>
      <c r="B125" s="417">
        <v>50060304</v>
      </c>
      <c r="C125" s="563">
        <v>53043689</v>
      </c>
      <c r="D125" s="288"/>
      <c r="E125" s="289"/>
      <c r="F125" s="290"/>
    </row>
    <row r="126" spans="1:6" ht="13.5" customHeight="1" x14ac:dyDescent="0.2">
      <c r="A126" s="287" t="s">
        <v>550</v>
      </c>
      <c r="B126" s="417">
        <v>6436896</v>
      </c>
      <c r="C126" s="563">
        <v>6895680</v>
      </c>
      <c r="D126" s="288"/>
      <c r="E126" s="289"/>
      <c r="F126" s="290"/>
    </row>
    <row r="127" spans="1:6" ht="13.5" customHeight="1" x14ac:dyDescent="0.2">
      <c r="A127" s="287" t="s">
        <v>551</v>
      </c>
      <c r="B127" s="417"/>
      <c r="C127" s="563"/>
      <c r="D127" s="288"/>
      <c r="E127" s="289"/>
      <c r="F127" s="290"/>
    </row>
    <row r="128" spans="1:6" ht="13.5" customHeight="1" x14ac:dyDescent="0.2">
      <c r="A128" s="292" t="s">
        <v>552</v>
      </c>
      <c r="B128" s="417">
        <v>6010000</v>
      </c>
      <c r="C128" s="563">
        <v>6035000</v>
      </c>
      <c r="D128" s="288"/>
      <c r="E128" s="289"/>
      <c r="F128" s="290"/>
    </row>
    <row r="129" spans="1:6" ht="13.5" customHeight="1" x14ac:dyDescent="0.2">
      <c r="A129" s="292" t="s">
        <v>553</v>
      </c>
      <c r="B129" s="417">
        <v>1075000</v>
      </c>
      <c r="C129" s="563">
        <v>1325000</v>
      </c>
      <c r="D129" s="288"/>
      <c r="E129" s="289"/>
      <c r="F129" s="290"/>
    </row>
    <row r="130" spans="1:6" ht="13.5" customHeight="1" x14ac:dyDescent="0.2">
      <c r="A130" s="292" t="s">
        <v>554</v>
      </c>
      <c r="B130" s="417"/>
      <c r="C130" s="563"/>
      <c r="D130" s="288"/>
      <c r="E130" s="289"/>
      <c r="F130" s="290"/>
    </row>
    <row r="131" spans="1:6" ht="13.5" customHeight="1" x14ac:dyDescent="0.2">
      <c r="A131" s="292" t="s">
        <v>555</v>
      </c>
      <c r="B131" s="417">
        <v>1033000</v>
      </c>
      <c r="C131" s="563">
        <v>1225000</v>
      </c>
      <c r="D131" s="288"/>
      <c r="E131" s="289"/>
      <c r="F131" s="290"/>
    </row>
    <row r="132" spans="1:6" ht="13.5" customHeight="1" x14ac:dyDescent="0.2">
      <c r="A132" s="292" t="s">
        <v>556</v>
      </c>
      <c r="B132" s="417">
        <v>140000</v>
      </c>
      <c r="C132" s="563">
        <v>175000</v>
      </c>
      <c r="D132" s="288"/>
      <c r="E132" s="289"/>
      <c r="F132" s="290"/>
    </row>
    <row r="133" spans="1:6" ht="13.5" customHeight="1" x14ac:dyDescent="0.2">
      <c r="A133" s="292" t="s">
        <v>557</v>
      </c>
      <c r="B133" s="417">
        <v>5525000</v>
      </c>
      <c r="C133" s="563">
        <v>5366000</v>
      </c>
      <c r="D133" s="288"/>
      <c r="E133" s="289"/>
      <c r="F133" s="290"/>
    </row>
    <row r="134" spans="1:6" ht="13.5" customHeight="1" x14ac:dyDescent="0.2">
      <c r="A134" s="292" t="s">
        <v>590</v>
      </c>
      <c r="B134" s="417">
        <v>300000</v>
      </c>
      <c r="C134" s="563">
        <v>50000</v>
      </c>
      <c r="D134" s="288"/>
      <c r="E134" s="289"/>
      <c r="F134" s="290"/>
    </row>
    <row r="135" spans="1:6" ht="13.5" customHeight="1" x14ac:dyDescent="0.2">
      <c r="A135" s="292" t="s">
        <v>558</v>
      </c>
      <c r="B135" s="417"/>
      <c r="C135" s="563"/>
      <c r="D135" s="288"/>
      <c r="E135" s="289"/>
      <c r="F135" s="290"/>
    </row>
    <row r="136" spans="1:6" ht="13.5" customHeight="1" x14ac:dyDescent="0.2">
      <c r="A136" s="292" t="s">
        <v>559</v>
      </c>
      <c r="B136" s="417">
        <v>336000</v>
      </c>
      <c r="C136" s="563">
        <v>186000</v>
      </c>
      <c r="D136" s="288"/>
      <c r="E136" s="289"/>
      <c r="F136" s="290"/>
    </row>
    <row r="137" spans="1:6" ht="13.5" customHeight="1" x14ac:dyDescent="0.2">
      <c r="A137" s="292" t="s">
        <v>560</v>
      </c>
      <c r="B137" s="417"/>
      <c r="C137" s="563"/>
      <c r="D137" s="288"/>
      <c r="E137" s="289"/>
      <c r="F137" s="290"/>
    </row>
    <row r="138" spans="1:6" ht="13.5" customHeight="1" x14ac:dyDescent="0.2">
      <c r="A138" s="292" t="s">
        <v>561</v>
      </c>
      <c r="B138" s="417">
        <v>1000000</v>
      </c>
      <c r="C138" s="563">
        <v>900000</v>
      </c>
      <c r="D138" s="288"/>
      <c r="E138" s="289"/>
      <c r="F138" s="290"/>
    </row>
    <row r="139" spans="1:6" ht="13.5" customHeight="1" x14ac:dyDescent="0.2">
      <c r="A139" s="292" t="s">
        <v>562</v>
      </c>
      <c r="B139" s="417">
        <v>672000</v>
      </c>
      <c r="C139" s="563">
        <v>717000</v>
      </c>
      <c r="D139" s="288"/>
      <c r="E139" s="289"/>
      <c r="F139" s="290"/>
    </row>
    <row r="140" spans="1:6" ht="13.5" customHeight="1" x14ac:dyDescent="0.2">
      <c r="A140" s="292" t="s">
        <v>563</v>
      </c>
      <c r="B140" s="417">
        <v>150000</v>
      </c>
      <c r="C140" s="563">
        <v>150000</v>
      </c>
      <c r="D140" s="288"/>
      <c r="E140" s="289"/>
      <c r="F140" s="290"/>
    </row>
    <row r="141" spans="1:6" ht="13.5" customHeight="1" x14ac:dyDescent="0.2">
      <c r="A141" s="292" t="s">
        <v>601</v>
      </c>
      <c r="B141" s="417"/>
      <c r="C141" s="563"/>
      <c r="D141" s="288"/>
      <c r="E141" s="289"/>
      <c r="F141" s="290"/>
    </row>
    <row r="142" spans="1:6" ht="13.5" customHeight="1" x14ac:dyDescent="0.2">
      <c r="A142" s="293" t="s">
        <v>564</v>
      </c>
      <c r="B142" s="417">
        <v>3000000</v>
      </c>
      <c r="C142" s="563">
        <v>2743000</v>
      </c>
      <c r="D142" s="288"/>
      <c r="E142" s="289"/>
      <c r="F142" s="290"/>
    </row>
    <row r="143" spans="1:6" ht="13.5" customHeight="1" x14ac:dyDescent="0.2">
      <c r="A143" s="292" t="s">
        <v>606</v>
      </c>
      <c r="B143" s="417">
        <v>851000</v>
      </c>
      <c r="C143" s="563">
        <v>797000</v>
      </c>
      <c r="D143" s="288"/>
      <c r="E143" s="289"/>
      <c r="F143" s="290"/>
    </row>
    <row r="144" spans="1:6" ht="13.5" customHeight="1" x14ac:dyDescent="0.2">
      <c r="A144" s="292" t="s">
        <v>565</v>
      </c>
      <c r="B144" s="417"/>
      <c r="C144" s="563"/>
      <c r="D144" s="288"/>
      <c r="E144" s="289"/>
      <c r="F144" s="290"/>
    </row>
    <row r="145" spans="1:6" ht="13.5" customHeight="1" x14ac:dyDescent="0.2">
      <c r="A145" s="292" t="s">
        <v>566</v>
      </c>
      <c r="B145" s="417">
        <v>76000</v>
      </c>
      <c r="C145" s="563">
        <v>76000</v>
      </c>
      <c r="D145" s="288"/>
      <c r="E145" s="289"/>
      <c r="F145" s="290"/>
    </row>
    <row r="146" spans="1:6" ht="13.5" customHeight="1" x14ac:dyDescent="0.2">
      <c r="A146" s="294" t="s">
        <v>567</v>
      </c>
      <c r="B146" s="305">
        <f>SUM(B128:B145)</f>
        <v>20168000</v>
      </c>
      <c r="C146" s="564">
        <f>SUM(C128:C145)</f>
        <v>19745000</v>
      </c>
      <c r="D146" s="305">
        <f>SUM(D128:D145)</f>
        <v>0</v>
      </c>
      <c r="E146" s="289"/>
      <c r="F146" s="290"/>
    </row>
    <row r="147" spans="1:6" ht="13.5" customHeight="1" x14ac:dyDescent="0.2">
      <c r="A147" s="287" t="s">
        <v>568</v>
      </c>
      <c r="B147" s="285"/>
      <c r="C147" s="454"/>
      <c r="E147" s="289"/>
      <c r="F147" s="290"/>
    </row>
    <row r="148" spans="1:6" ht="13.5" customHeight="1" x14ac:dyDescent="0.2">
      <c r="A148" s="287" t="s">
        <v>569</v>
      </c>
      <c r="B148" s="285"/>
      <c r="C148" s="454"/>
      <c r="E148" s="289"/>
      <c r="F148" s="290"/>
    </row>
    <row r="149" spans="1:6" ht="13.5" customHeight="1" x14ac:dyDescent="0.2">
      <c r="A149" s="297" t="s">
        <v>570</v>
      </c>
      <c r="B149" s="285"/>
      <c r="C149" s="454"/>
      <c r="D149" s="288"/>
      <c r="E149" s="289"/>
      <c r="F149" s="290"/>
    </row>
    <row r="150" spans="1:6" ht="13.5" customHeight="1" x14ac:dyDescent="0.2">
      <c r="A150" s="292" t="s">
        <v>571</v>
      </c>
      <c r="B150" s="285"/>
      <c r="C150" s="454"/>
      <c r="E150" s="289"/>
      <c r="F150" s="290"/>
    </row>
    <row r="151" spans="1:6" ht="13.5" customHeight="1" x14ac:dyDescent="0.2">
      <c r="A151" s="292" t="s">
        <v>602</v>
      </c>
      <c r="B151" s="285"/>
      <c r="C151" s="454"/>
      <c r="D151" s="288"/>
      <c r="E151" s="289"/>
      <c r="F151" s="290"/>
    </row>
    <row r="152" spans="1:6" ht="13.5" customHeight="1" x14ac:dyDescent="0.2">
      <c r="A152" s="292" t="s">
        <v>572</v>
      </c>
      <c r="B152" s="285"/>
      <c r="C152" s="454"/>
      <c r="E152" s="289"/>
      <c r="F152" s="290"/>
    </row>
    <row r="153" spans="1:6" ht="13.5" customHeight="1" x14ac:dyDescent="0.2">
      <c r="A153" s="287" t="s">
        <v>573</v>
      </c>
      <c r="B153" s="285"/>
      <c r="C153" s="454"/>
      <c r="D153" s="316"/>
      <c r="E153" s="289"/>
      <c r="F153" s="290"/>
    </row>
    <row r="154" spans="1:6" ht="13.5" customHeight="1" x14ac:dyDescent="0.2">
      <c r="A154" s="287" t="s">
        <v>574</v>
      </c>
      <c r="B154" s="285"/>
      <c r="C154" s="454"/>
      <c r="D154" s="316"/>
      <c r="E154" s="289"/>
      <c r="F154" s="290"/>
    </row>
    <row r="155" spans="1:6" ht="13.5" customHeight="1" x14ac:dyDescent="0.2">
      <c r="A155" s="287" t="s">
        <v>575</v>
      </c>
      <c r="B155" s="285"/>
      <c r="C155" s="454"/>
      <c r="E155" s="289"/>
      <c r="F155" s="290"/>
    </row>
    <row r="156" spans="1:6" ht="13.5" customHeight="1" x14ac:dyDescent="0.2">
      <c r="A156" s="292" t="s">
        <v>576</v>
      </c>
      <c r="B156" s="285"/>
      <c r="C156" s="454"/>
      <c r="E156" s="289"/>
      <c r="F156" s="290"/>
    </row>
    <row r="157" spans="1:6" ht="13.5" customHeight="1" x14ac:dyDescent="0.2">
      <c r="A157" s="292" t="s">
        <v>577</v>
      </c>
      <c r="B157" s="285"/>
      <c r="C157" s="454"/>
      <c r="E157" s="289"/>
      <c r="F157" s="290"/>
    </row>
    <row r="158" spans="1:6" ht="13.5" customHeight="1" x14ac:dyDescent="0.2">
      <c r="A158" s="292" t="s">
        <v>578</v>
      </c>
      <c r="B158" s="285"/>
      <c r="C158" s="454"/>
      <c r="E158" s="289"/>
      <c r="F158" s="290"/>
    </row>
    <row r="159" spans="1:6" ht="13.5" customHeight="1" x14ac:dyDescent="0.2">
      <c r="A159" s="292" t="s">
        <v>579</v>
      </c>
      <c r="B159" s="285"/>
      <c r="C159" s="454"/>
      <c r="E159" s="289"/>
      <c r="F159" s="290"/>
    </row>
    <row r="160" spans="1:6" ht="13.5" customHeight="1" x14ac:dyDescent="0.2">
      <c r="A160" s="292" t="s">
        <v>580</v>
      </c>
      <c r="B160" s="285"/>
      <c r="C160" s="454"/>
      <c r="E160" s="289"/>
      <c r="F160" s="290"/>
    </row>
    <row r="161" spans="1:6" ht="13.5" customHeight="1" x14ac:dyDescent="0.2">
      <c r="A161" s="287" t="s">
        <v>581</v>
      </c>
      <c r="B161" s="285"/>
      <c r="C161" s="454"/>
      <c r="E161" s="289"/>
      <c r="F161" s="290"/>
    </row>
    <row r="162" spans="1:6" ht="13.5" customHeight="1" x14ac:dyDescent="0.25">
      <c r="A162" s="299" t="s">
        <v>582</v>
      </c>
      <c r="B162" s="317">
        <f>SUM(B125+B126+B146+B149+B151+B153+B154)</f>
        <v>76665200</v>
      </c>
      <c r="C162" s="565">
        <f>SUM(C125+C126+C146+C149+C151+C153+C154)</f>
        <v>79684369</v>
      </c>
      <c r="D162" s="317">
        <f>SUM(D125+D126+D146+D149+D151+D153+D154)</f>
        <v>0</v>
      </c>
      <c r="E162" s="289"/>
      <c r="F162" s="290"/>
    </row>
    <row r="163" spans="1:6" ht="10.15" customHeight="1" x14ac:dyDescent="0.25">
      <c r="A163" s="299"/>
      <c r="B163" s="318"/>
      <c r="C163" s="318"/>
      <c r="D163" s="305"/>
      <c r="E163" s="289"/>
      <c r="F163" s="290"/>
    </row>
    <row r="164" spans="1:6" ht="13.5" customHeight="1" x14ac:dyDescent="0.2">
      <c r="A164" s="315" t="s">
        <v>737</v>
      </c>
      <c r="B164" s="285"/>
      <c r="C164" s="454"/>
      <c r="E164" s="289"/>
      <c r="F164" s="290"/>
    </row>
    <row r="165" spans="1:6" ht="13.5" customHeight="1" x14ac:dyDescent="0.2">
      <c r="A165" s="287" t="s">
        <v>549</v>
      </c>
      <c r="B165" s="418">
        <v>31488459</v>
      </c>
      <c r="C165" s="566">
        <v>33504935</v>
      </c>
      <c r="D165" s="288"/>
      <c r="E165" s="289"/>
      <c r="F165" s="290"/>
    </row>
    <row r="166" spans="1:6" ht="13.5" customHeight="1" x14ac:dyDescent="0.2">
      <c r="A166" s="287" t="s">
        <v>550</v>
      </c>
      <c r="B166" s="418">
        <v>3666424</v>
      </c>
      <c r="C166" s="566">
        <v>4020247</v>
      </c>
      <c r="D166" s="288"/>
      <c r="E166" s="289"/>
      <c r="F166" s="290"/>
    </row>
    <row r="167" spans="1:6" ht="16.5" customHeight="1" x14ac:dyDescent="0.2">
      <c r="A167" s="287" t="s">
        <v>551</v>
      </c>
      <c r="B167" s="418"/>
      <c r="C167" s="566"/>
      <c r="D167" s="288"/>
      <c r="E167" s="289"/>
      <c r="F167" s="290"/>
    </row>
    <row r="168" spans="1:6" ht="13.5" customHeight="1" x14ac:dyDescent="0.2">
      <c r="A168" s="292" t="s">
        <v>552</v>
      </c>
      <c r="B168" s="418">
        <v>275000</v>
      </c>
      <c r="C168" s="566">
        <v>523000</v>
      </c>
      <c r="D168" s="288"/>
      <c r="E168" s="289"/>
      <c r="F168" s="290"/>
    </row>
    <row r="169" spans="1:6" ht="13.5" customHeight="1" x14ac:dyDescent="0.2">
      <c r="A169" s="292" t="s">
        <v>553</v>
      </c>
      <c r="B169" s="418">
        <v>1395000</v>
      </c>
      <c r="C169" s="566">
        <v>1334000</v>
      </c>
      <c r="D169" s="288"/>
      <c r="E169" s="289"/>
      <c r="F169" s="290"/>
    </row>
    <row r="170" spans="1:6" ht="13.5" customHeight="1" x14ac:dyDescent="0.2">
      <c r="A170" s="292" t="s">
        <v>554</v>
      </c>
      <c r="B170" s="418"/>
      <c r="C170" s="566"/>
      <c r="D170" s="288"/>
      <c r="E170" s="289"/>
      <c r="F170" s="290"/>
    </row>
    <row r="171" spans="1:6" ht="13.5" customHeight="1" x14ac:dyDescent="0.2">
      <c r="A171" s="292" t="s">
        <v>555</v>
      </c>
      <c r="B171" s="418">
        <v>609000</v>
      </c>
      <c r="C171" s="566">
        <v>436000</v>
      </c>
      <c r="D171" s="288"/>
      <c r="E171" s="289"/>
      <c r="F171" s="290"/>
    </row>
    <row r="172" spans="1:6" ht="13.5" customHeight="1" x14ac:dyDescent="0.2">
      <c r="A172" s="292" t="s">
        <v>556</v>
      </c>
      <c r="B172" s="418">
        <v>140000</v>
      </c>
      <c r="C172" s="566">
        <v>115000</v>
      </c>
      <c r="D172" s="288"/>
      <c r="E172" s="289"/>
      <c r="F172" s="290"/>
    </row>
    <row r="173" spans="1:6" ht="13.5" customHeight="1" x14ac:dyDescent="0.2">
      <c r="A173" s="292" t="s">
        <v>557</v>
      </c>
      <c r="B173" s="418">
        <v>3800000</v>
      </c>
      <c r="C173" s="566">
        <v>3800000</v>
      </c>
      <c r="D173" s="288"/>
      <c r="E173" s="289"/>
      <c r="F173" s="290"/>
    </row>
    <row r="174" spans="1:6" ht="13.5" customHeight="1" x14ac:dyDescent="0.2">
      <c r="A174" s="292" t="s">
        <v>590</v>
      </c>
      <c r="B174" s="418">
        <v>300000</v>
      </c>
      <c r="C174" s="566">
        <v>300000</v>
      </c>
      <c r="D174" s="288"/>
      <c r="E174" s="289"/>
      <c r="F174" s="290"/>
    </row>
    <row r="175" spans="1:6" ht="13.5" customHeight="1" x14ac:dyDescent="0.2">
      <c r="A175" s="292" t="s">
        <v>558</v>
      </c>
      <c r="B175" s="418">
        <v>390000</v>
      </c>
      <c r="C175" s="566">
        <v>200000</v>
      </c>
      <c r="D175" s="288"/>
      <c r="E175" s="289"/>
      <c r="F175" s="290"/>
    </row>
    <row r="176" spans="1:6" ht="13.5" customHeight="1" x14ac:dyDescent="0.2">
      <c r="A176" s="292" t="s">
        <v>559</v>
      </c>
      <c r="B176" s="418">
        <v>400000</v>
      </c>
      <c r="C176" s="566">
        <v>1087000</v>
      </c>
      <c r="D176" s="288"/>
      <c r="E176" s="289"/>
      <c r="F176" s="290"/>
    </row>
    <row r="177" spans="1:6" ht="13.5" customHeight="1" x14ac:dyDescent="0.2">
      <c r="A177" s="292" t="s">
        <v>560</v>
      </c>
      <c r="B177" s="418"/>
      <c r="C177" s="566"/>
      <c r="D177" s="288"/>
      <c r="E177" s="289"/>
      <c r="F177" s="290"/>
    </row>
    <row r="178" spans="1:6" ht="13.5" customHeight="1" x14ac:dyDescent="0.2">
      <c r="A178" s="292" t="s">
        <v>561</v>
      </c>
      <c r="B178" s="418">
        <v>1559000</v>
      </c>
      <c r="C178" s="566">
        <v>1680000</v>
      </c>
      <c r="D178" s="288"/>
      <c r="E178" s="289"/>
      <c r="F178" s="290"/>
    </row>
    <row r="179" spans="1:6" ht="13.5" customHeight="1" x14ac:dyDescent="0.2">
      <c r="A179" s="292" t="s">
        <v>562</v>
      </c>
      <c r="B179" s="418">
        <v>1260000</v>
      </c>
      <c r="C179" s="566">
        <v>1379000</v>
      </c>
      <c r="D179" s="288"/>
      <c r="E179" s="289"/>
      <c r="F179" s="290"/>
    </row>
    <row r="180" spans="1:6" ht="13.5" customHeight="1" x14ac:dyDescent="0.2">
      <c r="A180" s="292" t="s">
        <v>563</v>
      </c>
      <c r="B180" s="418"/>
      <c r="C180" s="566"/>
      <c r="D180" s="288"/>
      <c r="E180" s="289"/>
      <c r="F180" s="290"/>
    </row>
    <row r="181" spans="1:6" ht="13.5" customHeight="1" x14ac:dyDescent="0.2">
      <c r="A181" s="292" t="s">
        <v>601</v>
      </c>
      <c r="B181" s="418">
        <v>25000</v>
      </c>
      <c r="C181" s="566">
        <v>200000</v>
      </c>
      <c r="D181" s="288"/>
      <c r="E181" s="289"/>
      <c r="F181" s="290"/>
    </row>
    <row r="182" spans="1:6" ht="13.5" customHeight="1" x14ac:dyDescent="0.2">
      <c r="A182" s="293" t="s">
        <v>564</v>
      </c>
      <c r="B182" s="418">
        <v>2542000</v>
      </c>
      <c r="C182" s="566">
        <v>2113000</v>
      </c>
      <c r="D182" s="288"/>
      <c r="E182" s="289"/>
      <c r="F182" s="290"/>
    </row>
    <row r="183" spans="1:6" ht="13.5" customHeight="1" x14ac:dyDescent="0.2">
      <c r="A183" s="292" t="s">
        <v>606</v>
      </c>
      <c r="B183" s="418"/>
      <c r="C183" s="566"/>
      <c r="D183" s="288"/>
      <c r="E183" s="289"/>
      <c r="F183" s="290"/>
    </row>
    <row r="184" spans="1:6" ht="13.5" customHeight="1" x14ac:dyDescent="0.2">
      <c r="A184" s="292" t="s">
        <v>565</v>
      </c>
      <c r="B184" s="418"/>
      <c r="C184" s="566"/>
      <c r="D184" s="288"/>
      <c r="E184" s="289"/>
      <c r="F184" s="290"/>
    </row>
    <row r="185" spans="1:6" ht="13.5" customHeight="1" x14ac:dyDescent="0.2">
      <c r="A185" s="292" t="s">
        <v>566</v>
      </c>
      <c r="B185" s="418">
        <v>603000</v>
      </c>
      <c r="C185" s="566">
        <v>378000</v>
      </c>
      <c r="D185" s="288"/>
      <c r="E185" s="289"/>
      <c r="F185" s="290"/>
    </row>
    <row r="186" spans="1:6" ht="13.5" customHeight="1" x14ac:dyDescent="0.2">
      <c r="A186" s="294" t="s">
        <v>567</v>
      </c>
      <c r="B186" s="305">
        <f>SUM(B168:B185)</f>
        <v>13298000</v>
      </c>
      <c r="C186" s="567">
        <f>SUM(C168:C185)</f>
        <v>13545000</v>
      </c>
      <c r="D186" s="305">
        <f>SUM(D168:D185)</f>
        <v>0</v>
      </c>
      <c r="E186" s="289"/>
      <c r="F186" s="290"/>
    </row>
    <row r="187" spans="1:6" ht="13.5" customHeight="1" x14ac:dyDescent="0.2">
      <c r="A187" s="287" t="s">
        <v>568</v>
      </c>
      <c r="B187" s="285"/>
      <c r="C187" s="454"/>
      <c r="E187" s="289"/>
      <c r="F187" s="290"/>
    </row>
    <row r="188" spans="1:6" ht="13.5" customHeight="1" x14ac:dyDescent="0.2">
      <c r="A188" s="287" t="s">
        <v>569</v>
      </c>
      <c r="B188" s="285"/>
      <c r="C188" s="454"/>
      <c r="E188" s="289"/>
      <c r="F188" s="290"/>
    </row>
    <row r="189" spans="1:6" ht="13.5" customHeight="1" x14ac:dyDescent="0.2">
      <c r="A189" s="297" t="s">
        <v>570</v>
      </c>
      <c r="B189" s="285"/>
      <c r="C189" s="454"/>
      <c r="E189" s="289"/>
      <c r="F189" s="290"/>
    </row>
    <row r="190" spans="1:6" ht="13.5" customHeight="1" x14ac:dyDescent="0.2">
      <c r="A190" s="292" t="s">
        <v>571</v>
      </c>
      <c r="B190" s="285"/>
      <c r="C190" s="454"/>
      <c r="E190" s="289"/>
      <c r="F190" s="290"/>
    </row>
    <row r="191" spans="1:6" ht="13.5" customHeight="1" x14ac:dyDescent="0.2">
      <c r="A191" s="292" t="s">
        <v>602</v>
      </c>
      <c r="B191" s="285"/>
      <c r="C191" s="454"/>
      <c r="E191" s="289"/>
      <c r="F191" s="290"/>
    </row>
    <row r="192" spans="1:6" ht="13.5" customHeight="1" x14ac:dyDescent="0.2">
      <c r="A192" s="292" t="s">
        <v>572</v>
      </c>
      <c r="B192" s="285"/>
      <c r="C192" s="454"/>
      <c r="E192" s="289"/>
      <c r="F192" s="290"/>
    </row>
    <row r="193" spans="1:6" ht="13.5" customHeight="1" x14ac:dyDescent="0.2">
      <c r="A193" s="287" t="s">
        <v>573</v>
      </c>
      <c r="B193" s="285"/>
      <c r="C193" s="454"/>
      <c r="E193" s="289"/>
      <c r="F193" s="290"/>
    </row>
    <row r="194" spans="1:6" ht="13.5" customHeight="1" x14ac:dyDescent="0.2">
      <c r="A194" s="287" t="s">
        <v>574</v>
      </c>
      <c r="B194" s="285"/>
      <c r="C194" s="454"/>
      <c r="D194" s="319"/>
      <c r="E194" s="289"/>
      <c r="F194" s="290"/>
    </row>
    <row r="195" spans="1:6" ht="13.5" customHeight="1" x14ac:dyDescent="0.2">
      <c r="A195" s="287" t="s">
        <v>575</v>
      </c>
      <c r="B195" s="285"/>
      <c r="C195" s="454"/>
      <c r="E195" s="289"/>
      <c r="F195" s="290"/>
    </row>
    <row r="196" spans="1:6" ht="13.5" customHeight="1" x14ac:dyDescent="0.2">
      <c r="A196" s="292" t="s">
        <v>576</v>
      </c>
      <c r="B196" s="285"/>
      <c r="C196" s="454"/>
      <c r="E196" s="289"/>
      <c r="F196" s="290"/>
    </row>
    <row r="197" spans="1:6" ht="13.5" customHeight="1" x14ac:dyDescent="0.2">
      <c r="A197" s="292" t="s">
        <v>577</v>
      </c>
      <c r="B197" s="285"/>
      <c r="C197" s="454"/>
      <c r="E197" s="289"/>
      <c r="F197" s="290"/>
    </row>
    <row r="198" spans="1:6" ht="13.5" customHeight="1" x14ac:dyDescent="0.2">
      <c r="A198" s="292" t="s">
        <v>578</v>
      </c>
      <c r="B198" s="285"/>
      <c r="C198" s="454"/>
      <c r="E198" s="289"/>
      <c r="F198" s="290"/>
    </row>
    <row r="199" spans="1:6" ht="13.5" customHeight="1" x14ac:dyDescent="0.2">
      <c r="A199" s="292" t="s">
        <v>579</v>
      </c>
      <c r="B199" s="285"/>
      <c r="C199" s="454"/>
      <c r="E199" s="289"/>
      <c r="F199" s="290"/>
    </row>
    <row r="200" spans="1:6" ht="13.5" customHeight="1" x14ac:dyDescent="0.2">
      <c r="A200" s="292" t="s">
        <v>580</v>
      </c>
      <c r="B200" s="285"/>
      <c r="C200" s="454"/>
      <c r="E200" s="289"/>
      <c r="F200" s="290"/>
    </row>
    <row r="201" spans="1:6" ht="13.5" customHeight="1" x14ac:dyDescent="0.2">
      <c r="A201" s="287" t="s">
        <v>581</v>
      </c>
      <c r="B201" s="285"/>
      <c r="C201" s="454"/>
      <c r="E201" s="289"/>
      <c r="F201" s="290"/>
    </row>
    <row r="202" spans="1:6" ht="13.5" customHeight="1" x14ac:dyDescent="0.25">
      <c r="A202" s="299" t="s">
        <v>582</v>
      </c>
      <c r="B202" s="305">
        <f>B186+B165+B166+B191+B193+B194</f>
        <v>48452883</v>
      </c>
      <c r="C202" s="567">
        <f>C186+C165+C166+C191+C193+C194</f>
        <v>51070182</v>
      </c>
      <c r="D202" s="305">
        <f>D186+D165+D166+D191+D193+D194</f>
        <v>0</v>
      </c>
      <c r="E202" s="289"/>
      <c r="F202" s="290"/>
    </row>
    <row r="203" spans="1:6" ht="10.9" customHeight="1" x14ac:dyDescent="0.25">
      <c r="A203" s="299"/>
      <c r="B203" s="318"/>
      <c r="C203" s="318"/>
      <c r="D203" s="305"/>
      <c r="E203" s="289"/>
      <c r="F203" s="290"/>
    </row>
    <row r="204" spans="1:6" ht="13.5" customHeight="1" x14ac:dyDescent="0.2">
      <c r="A204" s="315" t="s">
        <v>738</v>
      </c>
      <c r="B204" s="285"/>
      <c r="C204" s="454"/>
      <c r="E204" s="289"/>
      <c r="F204" s="290"/>
    </row>
    <row r="205" spans="1:6" ht="13.5" customHeight="1" x14ac:dyDescent="0.2">
      <c r="A205" s="287" t="s">
        <v>549</v>
      </c>
      <c r="B205" s="419">
        <v>62787130</v>
      </c>
      <c r="C205" s="569">
        <v>63952651</v>
      </c>
      <c r="D205" s="288"/>
      <c r="E205" s="289"/>
      <c r="F205" s="290"/>
    </row>
    <row r="206" spans="1:6" ht="13.5" customHeight="1" x14ac:dyDescent="0.2">
      <c r="A206" s="287" t="s">
        <v>550</v>
      </c>
      <c r="B206" s="419">
        <v>6770870</v>
      </c>
      <c r="C206" s="569">
        <v>7087219</v>
      </c>
      <c r="D206" s="288"/>
      <c r="E206" s="289"/>
      <c r="F206" s="290"/>
    </row>
    <row r="207" spans="1:6" ht="13.5" customHeight="1" x14ac:dyDescent="0.2">
      <c r="A207" s="287" t="s">
        <v>551</v>
      </c>
      <c r="B207" s="419"/>
      <c r="C207" s="569"/>
      <c r="D207" s="288"/>
      <c r="E207" s="289"/>
      <c r="F207" s="290"/>
    </row>
    <row r="208" spans="1:6" ht="13.5" customHeight="1" x14ac:dyDescent="0.2">
      <c r="A208" s="292" t="s">
        <v>552</v>
      </c>
      <c r="B208" s="419">
        <v>66000</v>
      </c>
      <c r="C208" s="569">
        <v>20000</v>
      </c>
      <c r="D208" s="288"/>
      <c r="E208" s="289"/>
      <c r="F208" s="290"/>
    </row>
    <row r="209" spans="1:6" ht="13.5" customHeight="1" x14ac:dyDescent="0.2">
      <c r="A209" s="292" t="s">
        <v>553</v>
      </c>
      <c r="B209" s="419">
        <v>3182000</v>
      </c>
      <c r="C209" s="569">
        <v>2860000</v>
      </c>
      <c r="D209" s="288"/>
      <c r="E209" s="289"/>
      <c r="F209" s="290"/>
    </row>
    <row r="210" spans="1:6" ht="13.5" customHeight="1" x14ac:dyDescent="0.2">
      <c r="A210" s="292" t="s">
        <v>554</v>
      </c>
      <c r="B210" s="419"/>
      <c r="C210" s="569"/>
      <c r="D210" s="288"/>
      <c r="E210" s="289"/>
      <c r="F210" s="290"/>
    </row>
    <row r="211" spans="1:6" ht="13.5" customHeight="1" x14ac:dyDescent="0.2">
      <c r="A211" s="292" t="s">
        <v>555</v>
      </c>
      <c r="B211" s="419">
        <v>628000</v>
      </c>
      <c r="C211" s="569">
        <v>800000</v>
      </c>
      <c r="D211" s="288"/>
      <c r="E211" s="289"/>
      <c r="F211" s="290"/>
    </row>
    <row r="212" spans="1:6" ht="13.5" customHeight="1" x14ac:dyDescent="0.2">
      <c r="A212" s="292" t="s">
        <v>556</v>
      </c>
      <c r="B212" s="419">
        <v>270000</v>
      </c>
      <c r="C212" s="569">
        <v>270000</v>
      </c>
      <c r="D212" s="288"/>
      <c r="E212" s="289"/>
      <c r="F212" s="290"/>
    </row>
    <row r="213" spans="1:6" ht="13.5" customHeight="1" x14ac:dyDescent="0.2">
      <c r="A213" s="292" t="s">
        <v>557</v>
      </c>
      <c r="B213" s="419">
        <v>13200000</v>
      </c>
      <c r="C213" s="569">
        <v>14000000</v>
      </c>
      <c r="D213" s="288"/>
      <c r="E213" s="289"/>
      <c r="F213" s="290"/>
    </row>
    <row r="214" spans="1:6" ht="13.5" customHeight="1" x14ac:dyDescent="0.2">
      <c r="A214" s="292" t="s">
        <v>590</v>
      </c>
      <c r="B214" s="419">
        <v>1800000</v>
      </c>
      <c r="C214" s="569">
        <v>1500000</v>
      </c>
      <c r="D214" s="288"/>
      <c r="E214" s="289"/>
      <c r="F214" s="290"/>
    </row>
    <row r="215" spans="1:6" ht="13.5" customHeight="1" x14ac:dyDescent="0.2">
      <c r="A215" s="292" t="s">
        <v>558</v>
      </c>
      <c r="B215" s="419">
        <v>1100000</v>
      </c>
      <c r="C215" s="569">
        <v>1100000</v>
      </c>
      <c r="D215" s="288"/>
      <c r="E215" s="289"/>
      <c r="F215" s="290"/>
    </row>
    <row r="216" spans="1:6" ht="13.5" customHeight="1" x14ac:dyDescent="0.2">
      <c r="A216" s="292" t="s">
        <v>559</v>
      </c>
      <c r="B216" s="419">
        <v>1550000</v>
      </c>
      <c r="C216" s="569">
        <v>1700000</v>
      </c>
      <c r="D216" s="288"/>
      <c r="E216" s="289"/>
      <c r="F216" s="290"/>
    </row>
    <row r="217" spans="1:6" ht="13.5" customHeight="1" x14ac:dyDescent="0.2">
      <c r="A217" s="292" t="s">
        <v>560</v>
      </c>
      <c r="B217" s="419"/>
      <c r="C217" s="569"/>
      <c r="D217" s="288"/>
      <c r="E217" s="289"/>
      <c r="F217" s="290"/>
    </row>
    <row r="218" spans="1:6" ht="13.5" customHeight="1" x14ac:dyDescent="0.2">
      <c r="A218" s="292" t="s">
        <v>561</v>
      </c>
      <c r="B218" s="419">
        <v>25500000</v>
      </c>
      <c r="C218" s="569">
        <v>25000000</v>
      </c>
      <c r="D218" s="288"/>
      <c r="E218" s="289"/>
      <c r="F218" s="290"/>
    </row>
    <row r="219" spans="1:6" ht="13.5" customHeight="1" x14ac:dyDescent="0.2">
      <c r="A219" s="292" t="s">
        <v>562</v>
      </c>
      <c r="B219" s="419">
        <v>8215000</v>
      </c>
      <c r="C219" s="569">
        <v>10811000</v>
      </c>
      <c r="D219" s="288"/>
      <c r="E219" s="289"/>
      <c r="F219" s="290"/>
    </row>
    <row r="220" spans="1:6" ht="13.5" customHeight="1" x14ac:dyDescent="0.2">
      <c r="A220" s="292" t="s">
        <v>563</v>
      </c>
      <c r="B220" s="419">
        <v>140000</v>
      </c>
      <c r="C220" s="569">
        <v>50000</v>
      </c>
      <c r="D220" s="288"/>
      <c r="E220" s="289"/>
      <c r="F220" s="290"/>
    </row>
    <row r="221" spans="1:6" ht="13.5" customHeight="1" x14ac:dyDescent="0.2">
      <c r="A221" s="292" t="s">
        <v>601</v>
      </c>
      <c r="B221" s="419"/>
      <c r="C221" s="569"/>
      <c r="D221" s="288"/>
      <c r="E221" s="289"/>
      <c r="F221" s="290"/>
    </row>
    <row r="222" spans="1:6" ht="13.5" customHeight="1" x14ac:dyDescent="0.2">
      <c r="A222" s="293" t="s">
        <v>564</v>
      </c>
      <c r="B222" s="419">
        <v>12759000</v>
      </c>
      <c r="C222" s="569">
        <v>13393000</v>
      </c>
      <c r="D222" s="288"/>
      <c r="E222" s="289"/>
      <c r="F222" s="290"/>
    </row>
    <row r="223" spans="1:6" ht="13.5" customHeight="1" x14ac:dyDescent="0.2">
      <c r="A223" s="292" t="s">
        <v>606</v>
      </c>
      <c r="B223" s="419">
        <v>4919000</v>
      </c>
      <c r="C223" s="569">
        <v>5502000</v>
      </c>
      <c r="D223" s="288"/>
      <c r="E223" s="289"/>
      <c r="F223" s="290"/>
    </row>
    <row r="224" spans="1:6" ht="13.5" customHeight="1" x14ac:dyDescent="0.2">
      <c r="A224" s="292" t="s">
        <v>565</v>
      </c>
      <c r="B224" s="419"/>
      <c r="C224" s="569"/>
      <c r="D224" s="288"/>
      <c r="E224" s="289"/>
      <c r="F224" s="290"/>
    </row>
    <row r="225" spans="1:6" ht="13.5" customHeight="1" x14ac:dyDescent="0.2">
      <c r="A225" s="292" t="s">
        <v>566</v>
      </c>
      <c r="B225" s="419">
        <v>400000</v>
      </c>
      <c r="C225" s="569">
        <v>250000</v>
      </c>
      <c r="D225" s="288"/>
      <c r="E225" s="289"/>
      <c r="F225" s="290"/>
    </row>
    <row r="226" spans="1:6" ht="13.5" customHeight="1" x14ac:dyDescent="0.2">
      <c r="A226" s="294" t="s">
        <v>567</v>
      </c>
      <c r="B226" s="305">
        <f>SUM(B208:B225)</f>
        <v>73729000</v>
      </c>
      <c r="C226" s="570">
        <f>SUM(C208:C225)</f>
        <v>77256000</v>
      </c>
      <c r="D226" s="305">
        <f>SUM(D208:D225)</f>
        <v>0</v>
      </c>
      <c r="E226" s="289"/>
      <c r="F226" s="290"/>
    </row>
    <row r="227" spans="1:6" ht="13.5" customHeight="1" x14ac:dyDescent="0.2">
      <c r="A227" s="287" t="s">
        <v>568</v>
      </c>
      <c r="B227" s="285"/>
      <c r="C227" s="454"/>
      <c r="E227" s="289"/>
      <c r="F227" s="290"/>
    </row>
    <row r="228" spans="1:6" ht="13.5" customHeight="1" x14ac:dyDescent="0.2">
      <c r="A228" s="287" t="s">
        <v>569</v>
      </c>
      <c r="B228" s="285"/>
      <c r="C228" s="454"/>
      <c r="E228" s="289"/>
      <c r="F228" s="290"/>
    </row>
    <row r="229" spans="1:6" ht="13.5" customHeight="1" x14ac:dyDescent="0.2">
      <c r="A229" s="297" t="s">
        <v>570</v>
      </c>
      <c r="B229" s="285"/>
      <c r="C229" s="454"/>
      <c r="E229" s="289"/>
      <c r="F229" s="290"/>
    </row>
    <row r="230" spans="1:6" ht="13.5" customHeight="1" x14ac:dyDescent="0.2">
      <c r="A230" s="292" t="s">
        <v>571</v>
      </c>
      <c r="B230" s="285"/>
      <c r="C230" s="454"/>
      <c r="E230" s="289"/>
      <c r="F230" s="290"/>
    </row>
    <row r="231" spans="1:6" ht="13.5" customHeight="1" x14ac:dyDescent="0.2">
      <c r="A231" s="292" t="s">
        <v>602</v>
      </c>
      <c r="B231" s="285"/>
      <c r="C231" s="454"/>
      <c r="E231" s="289"/>
      <c r="F231" s="290"/>
    </row>
    <row r="232" spans="1:6" ht="13.5" customHeight="1" x14ac:dyDescent="0.2">
      <c r="A232" s="292" t="s">
        <v>572</v>
      </c>
      <c r="B232" s="285"/>
      <c r="C232" s="454"/>
      <c r="E232" s="289"/>
      <c r="F232" s="290"/>
    </row>
    <row r="233" spans="1:6" ht="13.5" customHeight="1" x14ac:dyDescent="0.2">
      <c r="A233" s="287" t="s">
        <v>573</v>
      </c>
      <c r="B233" s="285"/>
      <c r="C233" s="454"/>
      <c r="D233" s="319"/>
      <c r="E233" s="289"/>
      <c r="F233" s="290"/>
    </row>
    <row r="234" spans="1:6" ht="13.5" customHeight="1" x14ac:dyDescent="0.2">
      <c r="A234" s="287" t="s">
        <v>574</v>
      </c>
      <c r="B234" s="285"/>
      <c r="C234" s="454"/>
      <c r="E234" s="289"/>
      <c r="F234" s="290"/>
    </row>
    <row r="235" spans="1:6" ht="13.5" customHeight="1" x14ac:dyDescent="0.2">
      <c r="A235" s="287" t="s">
        <v>575</v>
      </c>
      <c r="B235" s="285"/>
      <c r="C235" s="454"/>
      <c r="E235" s="289"/>
      <c r="F235" s="290"/>
    </row>
    <row r="236" spans="1:6" ht="13.5" customHeight="1" x14ac:dyDescent="0.2">
      <c r="A236" s="292" t="s">
        <v>576</v>
      </c>
      <c r="B236" s="285"/>
      <c r="C236" s="454"/>
      <c r="E236" s="289"/>
      <c r="F236" s="290"/>
    </row>
    <row r="237" spans="1:6" ht="13.5" customHeight="1" x14ac:dyDescent="0.2">
      <c r="A237" s="292" t="s">
        <v>577</v>
      </c>
      <c r="B237" s="285"/>
      <c r="C237" s="454"/>
      <c r="E237" s="289"/>
      <c r="F237" s="290"/>
    </row>
    <row r="238" spans="1:6" ht="13.5" customHeight="1" x14ac:dyDescent="0.2">
      <c r="A238" s="292" t="s">
        <v>578</v>
      </c>
      <c r="B238" s="285"/>
      <c r="C238" s="454"/>
      <c r="E238" s="289"/>
      <c r="F238" s="290"/>
    </row>
    <row r="239" spans="1:6" ht="13.5" customHeight="1" x14ac:dyDescent="0.2">
      <c r="A239" s="292" t="s">
        <v>579</v>
      </c>
      <c r="B239" s="285"/>
      <c r="C239" s="454"/>
      <c r="E239" s="289"/>
      <c r="F239" s="290"/>
    </row>
    <row r="240" spans="1:6" ht="13.5" customHeight="1" x14ac:dyDescent="0.2">
      <c r="A240" s="292" t="s">
        <v>580</v>
      </c>
      <c r="B240" s="285"/>
      <c r="C240" s="454"/>
      <c r="E240" s="289"/>
      <c r="F240" s="290"/>
    </row>
    <row r="241" spans="1:6" ht="13.5" customHeight="1" x14ac:dyDescent="0.2">
      <c r="A241" s="287" t="s">
        <v>581</v>
      </c>
      <c r="B241" s="285"/>
      <c r="C241" s="454"/>
      <c r="E241" s="289"/>
      <c r="F241" s="290"/>
    </row>
    <row r="242" spans="1:6" ht="13.5" customHeight="1" x14ac:dyDescent="0.25">
      <c r="A242" s="299" t="s">
        <v>582</v>
      </c>
      <c r="B242" s="305">
        <f>B226+B206+B205+B233+B234</f>
        <v>143287000</v>
      </c>
      <c r="C242" s="570">
        <f>C226+C206+C205+C233+C234</f>
        <v>148295870</v>
      </c>
      <c r="D242" s="305">
        <f>D226+D206+D205+D233+D234</f>
        <v>0</v>
      </c>
      <c r="E242" s="289"/>
      <c r="F242" s="290"/>
    </row>
    <row r="243" spans="1:6" s="321" customFormat="1" ht="9.6" customHeight="1" x14ac:dyDescent="0.2">
      <c r="A243" s="287"/>
      <c r="B243" s="320"/>
      <c r="C243" s="320"/>
      <c r="E243" s="289"/>
      <c r="F243" s="290"/>
    </row>
    <row r="244" spans="1:6" s="324" customFormat="1" ht="13.5" customHeight="1" x14ac:dyDescent="0.2">
      <c r="A244" s="322" t="s">
        <v>778</v>
      </c>
      <c r="B244" s="323"/>
      <c r="C244" s="428"/>
      <c r="E244" s="289"/>
      <c r="F244" s="290"/>
    </row>
    <row r="245" spans="1:6" s="324" customFormat="1" ht="13.5" customHeight="1" x14ac:dyDescent="0.2">
      <c r="A245" s="287" t="s">
        <v>549</v>
      </c>
      <c r="B245" s="427">
        <v>184302817</v>
      </c>
      <c r="C245" s="455"/>
      <c r="D245" s="304"/>
      <c r="E245" s="289"/>
      <c r="F245" s="290"/>
    </row>
    <row r="246" spans="1:6" s="324" customFormat="1" ht="13.5" customHeight="1" x14ac:dyDescent="0.2">
      <c r="A246" s="287" t="s">
        <v>550</v>
      </c>
      <c r="B246" s="427">
        <v>23754746</v>
      </c>
      <c r="C246" s="455"/>
      <c r="D246" s="304"/>
      <c r="E246" s="289"/>
      <c r="F246" s="290"/>
    </row>
    <row r="247" spans="1:6" s="324" customFormat="1" ht="13.5" customHeight="1" x14ac:dyDescent="0.2">
      <c r="A247" s="287" t="s">
        <v>551</v>
      </c>
      <c r="B247" s="427"/>
      <c r="C247" s="455"/>
      <c r="D247" s="304"/>
      <c r="E247" s="289"/>
      <c r="F247" s="290"/>
    </row>
    <row r="248" spans="1:6" s="324" customFormat="1" ht="13.5" customHeight="1" x14ac:dyDescent="0.2">
      <c r="A248" s="292" t="s">
        <v>552</v>
      </c>
      <c r="B248" s="427">
        <v>8600000</v>
      </c>
      <c r="C248" s="455"/>
      <c r="D248" s="325"/>
      <c r="E248" s="289"/>
      <c r="F248" s="290"/>
    </row>
    <row r="249" spans="1:6" s="324" customFormat="1" ht="13.5" customHeight="1" x14ac:dyDescent="0.2">
      <c r="A249" s="292" t="s">
        <v>553</v>
      </c>
      <c r="B249" s="427">
        <v>44955000</v>
      </c>
      <c r="C249" s="455"/>
      <c r="D249" s="304"/>
      <c r="E249" s="289"/>
      <c r="F249" s="290"/>
    </row>
    <row r="250" spans="1:6" s="324" customFormat="1" ht="13.5" customHeight="1" x14ac:dyDescent="0.2">
      <c r="A250" s="292" t="s">
        <v>554</v>
      </c>
      <c r="B250" s="427"/>
      <c r="C250" s="455"/>
      <c r="D250" s="304"/>
      <c r="E250" s="289"/>
      <c r="F250" s="290"/>
    </row>
    <row r="251" spans="1:6" s="324" customFormat="1" ht="13.5" customHeight="1" x14ac:dyDescent="0.2">
      <c r="A251" s="292" t="s">
        <v>555</v>
      </c>
      <c r="B251" s="427">
        <v>555000</v>
      </c>
      <c r="C251" s="455"/>
      <c r="D251" s="308"/>
      <c r="E251" s="289"/>
      <c r="F251" s="290"/>
    </row>
    <row r="252" spans="1:6" s="324" customFormat="1" ht="13.5" customHeight="1" x14ac:dyDescent="0.2">
      <c r="A252" s="292" t="s">
        <v>556</v>
      </c>
      <c r="B252" s="427">
        <v>1000000</v>
      </c>
      <c r="C252" s="455"/>
      <c r="D252" s="308"/>
      <c r="E252" s="289"/>
      <c r="F252" s="290"/>
    </row>
    <row r="253" spans="1:6" s="324" customFormat="1" ht="13.5" customHeight="1" x14ac:dyDescent="0.2">
      <c r="A253" s="292" t="s">
        <v>557</v>
      </c>
      <c r="B253" s="427">
        <v>10201820</v>
      </c>
      <c r="C253" s="455"/>
      <c r="D253" s="308"/>
      <c r="E253" s="289"/>
      <c r="F253" s="290"/>
    </row>
    <row r="254" spans="1:6" s="324" customFormat="1" ht="13.5" customHeight="1" x14ac:dyDescent="0.2">
      <c r="A254" s="292" t="s">
        <v>590</v>
      </c>
      <c r="B254" s="427"/>
      <c r="C254" s="455"/>
      <c r="D254" s="308"/>
      <c r="E254" s="289"/>
      <c r="F254" s="290"/>
    </row>
    <row r="255" spans="1:6" s="324" customFormat="1" ht="13.5" customHeight="1" x14ac:dyDescent="0.2">
      <c r="A255" s="292" t="s">
        <v>558</v>
      </c>
      <c r="B255" s="427">
        <v>50000</v>
      </c>
      <c r="C255" s="455"/>
      <c r="D255" s="308"/>
      <c r="E255" s="289"/>
      <c r="F255" s="290"/>
    </row>
    <row r="256" spans="1:6" s="324" customFormat="1" ht="13.5" customHeight="1" x14ac:dyDescent="0.2">
      <c r="A256" s="292" t="s">
        <v>559</v>
      </c>
      <c r="B256" s="427">
        <v>2700000</v>
      </c>
      <c r="C256" s="455"/>
      <c r="D256" s="308"/>
      <c r="E256" s="289"/>
      <c r="F256" s="290"/>
    </row>
    <row r="257" spans="1:6" s="324" customFormat="1" ht="13.5" customHeight="1" x14ac:dyDescent="0.2">
      <c r="A257" s="292" t="s">
        <v>560</v>
      </c>
      <c r="B257" s="427"/>
      <c r="C257" s="455"/>
      <c r="D257" s="308"/>
      <c r="E257" s="289"/>
      <c r="F257" s="290"/>
    </row>
    <row r="258" spans="1:6" s="324" customFormat="1" ht="13.5" customHeight="1" x14ac:dyDescent="0.2">
      <c r="A258" s="292" t="s">
        <v>561</v>
      </c>
      <c r="B258" s="427">
        <v>6224000</v>
      </c>
      <c r="C258" s="455"/>
      <c r="D258" s="308"/>
      <c r="E258" s="289"/>
      <c r="F258" s="290"/>
    </row>
    <row r="259" spans="1:6" s="324" customFormat="1" ht="13.5" customHeight="1" x14ac:dyDescent="0.2">
      <c r="A259" s="292" t="s">
        <v>562</v>
      </c>
      <c r="B259" s="427">
        <v>3200000</v>
      </c>
      <c r="C259" s="455"/>
      <c r="D259" s="308"/>
      <c r="E259" s="289"/>
      <c r="F259" s="290"/>
    </row>
    <row r="260" spans="1:6" s="324" customFormat="1" ht="13.5" customHeight="1" x14ac:dyDescent="0.2">
      <c r="A260" s="292" t="s">
        <v>563</v>
      </c>
      <c r="B260" s="427">
        <v>10000</v>
      </c>
      <c r="C260" s="455"/>
      <c r="D260" s="308"/>
      <c r="E260" s="289"/>
      <c r="F260" s="290"/>
    </row>
    <row r="261" spans="1:6" s="324" customFormat="1" ht="13.5" customHeight="1" x14ac:dyDescent="0.2">
      <c r="A261" s="292" t="s">
        <v>601</v>
      </c>
      <c r="B261" s="427"/>
      <c r="C261" s="455"/>
      <c r="D261" s="308"/>
      <c r="E261" s="289"/>
      <c r="F261" s="290"/>
    </row>
    <row r="262" spans="1:6" s="324" customFormat="1" ht="13.5" customHeight="1" x14ac:dyDescent="0.2">
      <c r="A262" s="293" t="s">
        <v>564</v>
      </c>
      <c r="B262" s="427">
        <v>19499637</v>
      </c>
      <c r="C262" s="455"/>
      <c r="D262" s="308"/>
      <c r="E262" s="289"/>
      <c r="F262" s="290"/>
    </row>
    <row r="263" spans="1:6" s="324" customFormat="1" ht="13.5" customHeight="1" x14ac:dyDescent="0.2">
      <c r="A263" s="292" t="s">
        <v>606</v>
      </c>
      <c r="B263" s="429">
        <v>225000</v>
      </c>
      <c r="C263" s="429"/>
      <c r="D263" s="308"/>
      <c r="E263" s="289"/>
      <c r="F263" s="290"/>
    </row>
    <row r="264" spans="1:6" s="324" customFormat="1" ht="13.5" customHeight="1" x14ac:dyDescent="0.2">
      <c r="A264" s="292" t="s">
        <v>565</v>
      </c>
      <c r="B264" s="429"/>
      <c r="C264" s="429"/>
      <c r="D264" s="308"/>
      <c r="E264" s="289"/>
      <c r="F264" s="290"/>
    </row>
    <row r="265" spans="1:6" s="324" customFormat="1" ht="13.5" customHeight="1" x14ac:dyDescent="0.2">
      <c r="A265" s="292" t="s">
        <v>566</v>
      </c>
      <c r="B265" s="427">
        <v>50000</v>
      </c>
      <c r="C265" s="455"/>
      <c r="D265" s="302"/>
      <c r="E265" s="289"/>
      <c r="F265" s="290"/>
    </row>
    <row r="266" spans="1:6" s="324" customFormat="1" ht="13.5" customHeight="1" x14ac:dyDescent="0.2">
      <c r="A266" s="294" t="s">
        <v>567</v>
      </c>
      <c r="B266" s="427">
        <v>97270457</v>
      </c>
      <c r="C266" s="455"/>
      <c r="D266" s="326"/>
      <c r="E266" s="289"/>
      <c r="F266" s="290"/>
    </row>
    <row r="267" spans="1:6" s="324" customFormat="1" ht="13.5" customHeight="1" x14ac:dyDescent="0.2">
      <c r="A267" s="287" t="s">
        <v>568</v>
      </c>
      <c r="B267" s="428"/>
      <c r="C267" s="428"/>
      <c r="D267" s="308"/>
      <c r="E267" s="289"/>
      <c r="F267" s="290"/>
    </row>
    <row r="268" spans="1:6" s="324" customFormat="1" ht="13.5" customHeight="1" x14ac:dyDescent="0.2">
      <c r="A268" s="287" t="s">
        <v>569</v>
      </c>
      <c r="B268" s="427">
        <v>4104000</v>
      </c>
      <c r="C268" s="455"/>
      <c r="D268" s="308"/>
      <c r="E268" s="289"/>
      <c r="F268" s="290"/>
    </row>
    <row r="269" spans="1:6" s="324" customFormat="1" ht="13.5" customHeight="1" x14ac:dyDescent="0.2">
      <c r="A269" s="297" t="s">
        <v>570</v>
      </c>
      <c r="B269" s="427">
        <v>4104000</v>
      </c>
      <c r="C269" s="455"/>
      <c r="D269" s="308"/>
      <c r="E269" s="289"/>
      <c r="F269" s="290"/>
    </row>
    <row r="270" spans="1:6" s="324" customFormat="1" ht="13.5" customHeight="1" x14ac:dyDescent="0.2">
      <c r="A270" s="292" t="s">
        <v>571</v>
      </c>
      <c r="B270" s="303"/>
      <c r="C270" s="455"/>
      <c r="D270" s="308"/>
      <c r="E270" s="289"/>
      <c r="F270" s="290"/>
    </row>
    <row r="271" spans="1:6" s="324" customFormat="1" ht="13.5" customHeight="1" x14ac:dyDescent="0.2">
      <c r="A271" s="292" t="s">
        <v>602</v>
      </c>
      <c r="B271" s="303"/>
      <c r="C271" s="455"/>
      <c r="D271" s="304"/>
      <c r="E271" s="289"/>
      <c r="F271" s="290"/>
    </row>
    <row r="272" spans="1:6" s="324" customFormat="1" ht="13.5" customHeight="1" x14ac:dyDescent="0.2">
      <c r="A272" s="292" t="s">
        <v>572</v>
      </c>
      <c r="B272" s="303"/>
      <c r="C272" s="455"/>
      <c r="D272" s="304"/>
      <c r="E272" s="289"/>
      <c r="F272" s="290"/>
    </row>
    <row r="273" spans="1:6" s="324" customFormat="1" ht="13.5" customHeight="1" x14ac:dyDescent="0.2">
      <c r="A273" s="287" t="s">
        <v>573</v>
      </c>
      <c r="B273" s="303"/>
      <c r="C273" s="455"/>
      <c r="D273" s="304"/>
      <c r="E273" s="289"/>
      <c r="F273" s="290"/>
    </row>
    <row r="274" spans="1:6" s="324" customFormat="1" ht="13.5" customHeight="1" x14ac:dyDescent="0.2">
      <c r="A274" s="287" t="s">
        <v>574</v>
      </c>
      <c r="B274" s="303"/>
      <c r="C274" s="455"/>
      <c r="D274" s="304"/>
      <c r="E274" s="289"/>
      <c r="F274" s="290"/>
    </row>
    <row r="275" spans="1:6" s="324" customFormat="1" ht="13.5" customHeight="1" x14ac:dyDescent="0.2">
      <c r="A275" s="287" t="s">
        <v>575</v>
      </c>
      <c r="B275" s="303"/>
      <c r="C275" s="455"/>
      <c r="D275" s="304"/>
      <c r="E275" s="289"/>
      <c r="F275" s="290"/>
    </row>
    <row r="276" spans="1:6" s="324" customFormat="1" ht="13.5" customHeight="1" x14ac:dyDescent="0.2">
      <c r="A276" s="292" t="s">
        <v>576</v>
      </c>
      <c r="B276" s="303"/>
      <c r="C276" s="455"/>
      <c r="D276" s="304"/>
      <c r="E276" s="289"/>
      <c r="F276" s="290"/>
    </row>
    <row r="277" spans="1:6" s="324" customFormat="1" ht="13.5" customHeight="1" x14ac:dyDescent="0.2">
      <c r="A277" s="292" t="s">
        <v>577</v>
      </c>
      <c r="B277" s="303"/>
      <c r="C277" s="455"/>
      <c r="D277" s="304"/>
      <c r="E277" s="289"/>
      <c r="F277" s="290"/>
    </row>
    <row r="278" spans="1:6" s="324" customFormat="1" ht="13.5" customHeight="1" x14ac:dyDescent="0.2">
      <c r="A278" s="292" t="s">
        <v>578</v>
      </c>
      <c r="B278" s="303"/>
      <c r="C278" s="455"/>
      <c r="D278" s="304"/>
      <c r="E278" s="289"/>
      <c r="F278" s="290"/>
    </row>
    <row r="279" spans="1:6" s="324" customFormat="1" ht="13.5" customHeight="1" x14ac:dyDescent="0.2">
      <c r="A279" s="292" t="s">
        <v>579</v>
      </c>
      <c r="B279" s="303"/>
      <c r="C279" s="455"/>
      <c r="D279" s="304"/>
      <c r="E279" s="289"/>
      <c r="F279" s="290"/>
    </row>
    <row r="280" spans="1:6" s="324" customFormat="1" ht="13.5" customHeight="1" x14ac:dyDescent="0.2">
      <c r="A280" s="292" t="s">
        <v>580</v>
      </c>
      <c r="B280" s="303"/>
      <c r="C280" s="455"/>
      <c r="D280" s="304"/>
      <c r="E280" s="289"/>
      <c r="F280" s="290"/>
    </row>
    <row r="281" spans="1:6" s="324" customFormat="1" ht="13.5" customHeight="1" x14ac:dyDescent="0.2">
      <c r="A281" s="287" t="s">
        <v>581</v>
      </c>
      <c r="B281" s="303"/>
      <c r="C281" s="455"/>
      <c r="D281" s="327"/>
      <c r="E281" s="289"/>
      <c r="F281" s="290"/>
    </row>
    <row r="282" spans="1:6" s="324" customFormat="1" ht="15" customHeight="1" x14ac:dyDescent="0.25">
      <c r="A282" s="299" t="s">
        <v>582</v>
      </c>
      <c r="B282" s="328">
        <f>B245+B246+B266+B268+B247+B273</f>
        <v>309432020</v>
      </c>
      <c r="C282" s="328"/>
      <c r="D282" s="328">
        <f>D245+D246+D266+D268+D247</f>
        <v>0</v>
      </c>
      <c r="E282" s="289"/>
      <c r="F282" s="290"/>
    </row>
    <row r="283" spans="1:6" s="324" customFormat="1" ht="11.45" customHeight="1" x14ac:dyDescent="0.2">
      <c r="A283" s="329"/>
      <c r="B283" s="323"/>
      <c r="C283" s="428"/>
      <c r="E283" s="289"/>
      <c r="F283" s="290"/>
    </row>
    <row r="284" spans="1:6" s="324" customFormat="1" ht="13.5" customHeight="1" x14ac:dyDescent="0.2">
      <c r="A284" s="330" t="s">
        <v>739</v>
      </c>
      <c r="B284" s="323"/>
      <c r="C284" s="428"/>
      <c r="E284" s="289"/>
      <c r="F284" s="290"/>
    </row>
    <row r="285" spans="1:6" s="324" customFormat="1" ht="13.5" customHeight="1" x14ac:dyDescent="0.2">
      <c r="A285" s="287" t="s">
        <v>549</v>
      </c>
      <c r="B285" s="430">
        <v>1039828118</v>
      </c>
      <c r="C285" s="430">
        <v>1017788000</v>
      </c>
      <c r="D285" s="308"/>
      <c r="E285" s="289"/>
      <c r="F285" s="290"/>
    </row>
    <row r="286" spans="1:6" s="324" customFormat="1" ht="13.5" customHeight="1" x14ac:dyDescent="0.2">
      <c r="A286" s="287" t="s">
        <v>550</v>
      </c>
      <c r="B286" s="430">
        <v>106045504</v>
      </c>
      <c r="C286" s="430">
        <v>106817394</v>
      </c>
      <c r="D286" s="308"/>
      <c r="E286" s="289"/>
      <c r="F286" s="290"/>
    </row>
    <row r="287" spans="1:6" s="324" customFormat="1" ht="13.5" customHeight="1" x14ac:dyDescent="0.2">
      <c r="A287" s="287" t="s">
        <v>551</v>
      </c>
      <c r="B287" s="430"/>
      <c r="C287" s="430"/>
      <c r="D287" s="308"/>
      <c r="E287" s="289"/>
      <c r="F287" s="290"/>
    </row>
    <row r="288" spans="1:6" s="324" customFormat="1" ht="13.5" customHeight="1" x14ac:dyDescent="0.2">
      <c r="A288" s="292" t="s">
        <v>552</v>
      </c>
      <c r="B288" s="430">
        <v>27045390</v>
      </c>
      <c r="C288" s="430">
        <v>20910000</v>
      </c>
      <c r="D288" s="308"/>
      <c r="E288" s="289"/>
      <c r="F288" s="290"/>
    </row>
    <row r="289" spans="1:6" s="324" customFormat="1" ht="13.5" customHeight="1" x14ac:dyDescent="0.2">
      <c r="A289" s="292" t="s">
        <v>553</v>
      </c>
      <c r="B289" s="430">
        <v>21480000</v>
      </c>
      <c r="C289" s="430">
        <v>21660700</v>
      </c>
      <c r="D289" s="308"/>
      <c r="E289" s="289"/>
      <c r="F289" s="290"/>
    </row>
    <row r="290" spans="1:6" s="324" customFormat="1" ht="13.5" customHeight="1" x14ac:dyDescent="0.2">
      <c r="A290" s="292" t="s">
        <v>554</v>
      </c>
      <c r="B290" s="430"/>
      <c r="C290" s="430"/>
      <c r="D290" s="308"/>
      <c r="E290" s="289"/>
      <c r="F290" s="290"/>
    </row>
    <row r="291" spans="1:6" s="324" customFormat="1" ht="13.5" customHeight="1" x14ac:dyDescent="0.2">
      <c r="A291" s="292" t="s">
        <v>555</v>
      </c>
      <c r="B291" s="430">
        <v>10086064</v>
      </c>
      <c r="C291" s="430">
        <v>10409000</v>
      </c>
      <c r="D291" s="308"/>
      <c r="E291" s="289"/>
      <c r="F291" s="290"/>
    </row>
    <row r="292" spans="1:6" s="324" customFormat="1" ht="13.5" customHeight="1" x14ac:dyDescent="0.2">
      <c r="A292" s="292" t="s">
        <v>556</v>
      </c>
      <c r="B292" s="430">
        <v>2925252</v>
      </c>
      <c r="C292" s="430">
        <v>3146000</v>
      </c>
      <c r="D292" s="308"/>
      <c r="E292" s="289"/>
      <c r="F292" s="290"/>
    </row>
    <row r="293" spans="1:6" s="324" customFormat="1" ht="13.5" customHeight="1" x14ac:dyDescent="0.2">
      <c r="A293" s="292" t="s">
        <v>557</v>
      </c>
      <c r="B293" s="430">
        <v>29517535</v>
      </c>
      <c r="C293" s="430">
        <v>31790561</v>
      </c>
      <c r="D293" s="308"/>
      <c r="E293" s="289"/>
      <c r="F293" s="290"/>
    </row>
    <row r="294" spans="1:6" s="324" customFormat="1" ht="13.5" customHeight="1" x14ac:dyDescent="0.2">
      <c r="A294" s="292" t="s">
        <v>590</v>
      </c>
      <c r="B294" s="430">
        <v>44110750</v>
      </c>
      <c r="C294" s="430">
        <v>48720000</v>
      </c>
      <c r="D294" s="308"/>
      <c r="E294" s="289"/>
      <c r="F294" s="290"/>
    </row>
    <row r="295" spans="1:6" s="324" customFormat="1" ht="13.5" customHeight="1" x14ac:dyDescent="0.2">
      <c r="A295" s="292" t="s">
        <v>558</v>
      </c>
      <c r="B295" s="430">
        <v>7474692</v>
      </c>
      <c r="C295" s="430">
        <v>7841732</v>
      </c>
      <c r="D295" s="308"/>
      <c r="E295" s="289"/>
      <c r="F295" s="290"/>
    </row>
    <row r="296" spans="1:6" s="324" customFormat="1" ht="13.5" customHeight="1" x14ac:dyDescent="0.2">
      <c r="A296" s="292" t="s">
        <v>559</v>
      </c>
      <c r="B296" s="430">
        <v>12722000</v>
      </c>
      <c r="C296" s="430">
        <v>13669244</v>
      </c>
      <c r="D296" s="308"/>
      <c r="E296" s="289"/>
      <c r="F296" s="290"/>
    </row>
    <row r="297" spans="1:6" s="324" customFormat="1" ht="13.5" customHeight="1" x14ac:dyDescent="0.2">
      <c r="A297" s="292" t="s">
        <v>560</v>
      </c>
      <c r="B297" s="430">
        <v>753213</v>
      </c>
      <c r="C297" s="430">
        <v>1463006</v>
      </c>
      <c r="D297" s="308"/>
      <c r="E297" s="289"/>
      <c r="F297" s="290"/>
    </row>
    <row r="298" spans="1:6" s="324" customFormat="1" ht="13.5" customHeight="1" x14ac:dyDescent="0.2">
      <c r="A298" s="292" t="s">
        <v>561</v>
      </c>
      <c r="B298" s="430">
        <v>26692560</v>
      </c>
      <c r="C298" s="430">
        <v>20094600</v>
      </c>
      <c r="D298" s="308"/>
      <c r="E298" s="289"/>
      <c r="F298" s="290"/>
    </row>
    <row r="299" spans="1:6" s="324" customFormat="1" ht="13.5" customHeight="1" x14ac:dyDescent="0.2">
      <c r="A299" s="292" t="s">
        <v>562</v>
      </c>
      <c r="B299" s="430">
        <v>15891000</v>
      </c>
      <c r="C299" s="430">
        <v>19217480</v>
      </c>
      <c r="D299" s="308"/>
      <c r="E299" s="289"/>
      <c r="F299" s="290"/>
    </row>
    <row r="300" spans="1:6" s="324" customFormat="1" ht="13.5" customHeight="1" x14ac:dyDescent="0.2">
      <c r="A300" s="292" t="s">
        <v>563</v>
      </c>
      <c r="B300" s="430"/>
      <c r="C300" s="430">
        <v>85000</v>
      </c>
      <c r="D300" s="308"/>
      <c r="E300" s="289"/>
      <c r="F300" s="290"/>
    </row>
    <row r="301" spans="1:6" s="324" customFormat="1" ht="13.5" customHeight="1" x14ac:dyDescent="0.2">
      <c r="A301" s="292" t="s">
        <v>601</v>
      </c>
      <c r="B301" s="431"/>
      <c r="C301" s="431"/>
      <c r="D301" s="331"/>
      <c r="E301" s="289"/>
      <c r="F301" s="290"/>
    </row>
    <row r="302" spans="1:6" s="324" customFormat="1" ht="13.5" customHeight="1" x14ac:dyDescent="0.2">
      <c r="A302" s="293" t="s">
        <v>564</v>
      </c>
      <c r="B302" s="430">
        <v>38508471</v>
      </c>
      <c r="C302" s="430">
        <v>38348464</v>
      </c>
      <c r="D302" s="308"/>
      <c r="E302" s="289"/>
      <c r="F302" s="290"/>
    </row>
    <row r="303" spans="1:6" s="324" customFormat="1" ht="13.5" customHeight="1" x14ac:dyDescent="0.2">
      <c r="A303" s="292" t="s">
        <v>606</v>
      </c>
      <c r="B303" s="430">
        <v>1980000</v>
      </c>
      <c r="C303" s="430">
        <v>2254300</v>
      </c>
      <c r="D303" s="308"/>
      <c r="E303" s="289"/>
      <c r="F303" s="290"/>
    </row>
    <row r="304" spans="1:6" s="324" customFormat="1" ht="13.5" customHeight="1" x14ac:dyDescent="0.2">
      <c r="A304" s="292" t="s">
        <v>565</v>
      </c>
      <c r="B304" s="430"/>
      <c r="C304" s="430"/>
      <c r="D304" s="308"/>
      <c r="E304" s="289"/>
      <c r="F304" s="290"/>
    </row>
    <row r="305" spans="1:6" s="324" customFormat="1" ht="13.5" customHeight="1" x14ac:dyDescent="0.2">
      <c r="A305" s="292" t="s">
        <v>566</v>
      </c>
      <c r="B305" s="430">
        <v>580000</v>
      </c>
      <c r="C305" s="430">
        <v>424000</v>
      </c>
      <c r="D305" s="308"/>
      <c r="E305" s="289"/>
      <c r="F305" s="290"/>
    </row>
    <row r="306" spans="1:6" s="324" customFormat="1" ht="13.5" customHeight="1" x14ac:dyDescent="0.2">
      <c r="A306" s="294" t="s">
        <v>567</v>
      </c>
      <c r="B306" s="432">
        <f>SUM(B288:B305)</f>
        <v>239766927</v>
      </c>
      <c r="C306" s="432">
        <f>SUM(C288:C305)</f>
        <v>240034087</v>
      </c>
      <c r="D306" s="295">
        <f>SUM(D288:D305)</f>
        <v>0</v>
      </c>
      <c r="E306" s="289"/>
      <c r="F306" s="290"/>
    </row>
    <row r="307" spans="1:6" s="324" customFormat="1" ht="13.5" customHeight="1" x14ac:dyDescent="0.2">
      <c r="A307" s="287" t="s">
        <v>568</v>
      </c>
      <c r="B307" s="427"/>
      <c r="C307" s="455"/>
      <c r="E307" s="289"/>
      <c r="F307" s="290"/>
    </row>
    <row r="308" spans="1:6" s="324" customFormat="1" ht="13.5" customHeight="1" x14ac:dyDescent="0.2">
      <c r="A308" s="287" t="s">
        <v>569</v>
      </c>
      <c r="B308" s="430">
        <v>7980000</v>
      </c>
      <c r="C308" s="430"/>
      <c r="D308" s="308"/>
      <c r="E308" s="289"/>
      <c r="F308" s="290"/>
    </row>
    <row r="309" spans="1:6" s="324" customFormat="1" ht="13.5" customHeight="1" x14ac:dyDescent="0.2">
      <c r="A309" s="297" t="s">
        <v>570</v>
      </c>
      <c r="B309" s="430">
        <v>7980000</v>
      </c>
      <c r="C309" s="430"/>
      <c r="D309" s="308"/>
      <c r="E309" s="289"/>
      <c r="F309" s="290"/>
    </row>
    <row r="310" spans="1:6" s="324" customFormat="1" ht="13.5" customHeight="1" x14ac:dyDescent="0.2">
      <c r="A310" s="292" t="s">
        <v>571</v>
      </c>
      <c r="B310" s="433"/>
      <c r="C310" s="433"/>
      <c r="D310" s="334"/>
      <c r="E310" s="289"/>
      <c r="F310" s="290"/>
    </row>
    <row r="311" spans="1:6" s="324" customFormat="1" ht="13.5" customHeight="1" x14ac:dyDescent="0.2">
      <c r="A311" s="292" t="s">
        <v>602</v>
      </c>
      <c r="B311" s="433"/>
      <c r="C311" s="433"/>
      <c r="D311" s="334"/>
      <c r="E311" s="289"/>
      <c r="F311" s="290"/>
    </row>
    <row r="312" spans="1:6" s="324" customFormat="1" ht="13.5" customHeight="1" x14ac:dyDescent="0.2">
      <c r="A312" s="292" t="s">
        <v>572</v>
      </c>
      <c r="B312" s="433"/>
      <c r="C312" s="433"/>
      <c r="D312" s="334"/>
      <c r="E312" s="289"/>
      <c r="F312" s="290"/>
    </row>
    <row r="313" spans="1:6" s="324" customFormat="1" ht="13.5" customHeight="1" x14ac:dyDescent="0.2">
      <c r="A313" s="287" t="s">
        <v>573</v>
      </c>
      <c r="B313" s="430"/>
      <c r="C313" s="430"/>
      <c r="D313" s="308"/>
      <c r="E313" s="289"/>
      <c r="F313" s="290"/>
    </row>
    <row r="314" spans="1:6" s="324" customFormat="1" ht="13.5" customHeight="1" x14ac:dyDescent="0.2">
      <c r="A314" s="287" t="s">
        <v>574</v>
      </c>
      <c r="B314" s="430">
        <v>12135676</v>
      </c>
      <c r="C314" s="430"/>
      <c r="D314" s="308"/>
      <c r="E314" s="289"/>
      <c r="F314" s="290"/>
    </row>
    <row r="315" spans="1:6" s="324" customFormat="1" ht="13.5" customHeight="1" x14ac:dyDescent="0.2">
      <c r="A315" s="287" t="s">
        <v>575</v>
      </c>
      <c r="B315" s="433"/>
      <c r="C315" s="433"/>
      <c r="D315" s="334"/>
      <c r="E315" s="289"/>
      <c r="F315" s="290"/>
    </row>
    <row r="316" spans="1:6" s="324" customFormat="1" ht="13.5" customHeight="1" x14ac:dyDescent="0.2">
      <c r="A316" s="292" t="s">
        <v>576</v>
      </c>
      <c r="B316" s="433"/>
      <c r="C316" s="433"/>
      <c r="D316" s="334"/>
      <c r="E316" s="289"/>
      <c r="F316" s="290"/>
    </row>
    <row r="317" spans="1:6" s="324" customFormat="1" ht="13.5" customHeight="1" x14ac:dyDescent="0.2">
      <c r="A317" s="292" t="s">
        <v>577</v>
      </c>
      <c r="B317" s="433"/>
      <c r="C317" s="433"/>
      <c r="D317" s="334"/>
      <c r="E317" s="289"/>
      <c r="F317" s="290"/>
    </row>
    <row r="318" spans="1:6" s="324" customFormat="1" ht="13.5" customHeight="1" x14ac:dyDescent="0.2">
      <c r="A318" s="292" t="s">
        <v>578</v>
      </c>
      <c r="B318" s="333"/>
      <c r="C318" s="433"/>
      <c r="D318" s="334"/>
      <c r="E318" s="289"/>
      <c r="F318" s="290"/>
    </row>
    <row r="319" spans="1:6" s="324" customFormat="1" ht="13.5" customHeight="1" x14ac:dyDescent="0.2">
      <c r="A319" s="292" t="s">
        <v>579</v>
      </c>
      <c r="B319" s="333"/>
      <c r="C319" s="433"/>
      <c r="D319" s="334"/>
      <c r="E319" s="289"/>
      <c r="F319" s="290"/>
    </row>
    <row r="320" spans="1:6" s="324" customFormat="1" ht="13.5" customHeight="1" x14ac:dyDescent="0.2">
      <c r="A320" s="292" t="s">
        <v>580</v>
      </c>
      <c r="B320" s="333"/>
      <c r="C320" s="433"/>
      <c r="D320" s="334"/>
      <c r="E320" s="289"/>
      <c r="F320" s="290"/>
    </row>
    <row r="321" spans="1:6" s="324" customFormat="1" ht="13.5" customHeight="1" x14ac:dyDescent="0.2">
      <c r="A321" s="287" t="s">
        <v>581</v>
      </c>
      <c r="B321" s="333"/>
      <c r="C321" s="433"/>
      <c r="D321" s="334"/>
      <c r="E321" s="289"/>
      <c r="F321" s="290"/>
    </row>
    <row r="322" spans="1:6" s="324" customFormat="1" ht="13.5" customHeight="1" x14ac:dyDescent="0.25">
      <c r="A322" s="299" t="s">
        <v>582</v>
      </c>
      <c r="B322" s="332">
        <f>SUM(B285+B286+B306+B308+B313+B314)</f>
        <v>1405756225</v>
      </c>
      <c r="C322" s="432">
        <f>SUM(C285+C286+C306+C308+C313+C314)</f>
        <v>1364639481</v>
      </c>
      <c r="D322" s="295">
        <f>SUM(D285+D286+D306+D308+D313+D314)</f>
        <v>0</v>
      </c>
      <c r="E322" s="289"/>
      <c r="F322" s="290"/>
    </row>
    <row r="323" spans="1:6" s="324" customFormat="1" ht="9.6" customHeight="1" x14ac:dyDescent="0.25">
      <c r="A323" s="299"/>
      <c r="B323" s="323"/>
      <c r="C323" s="428"/>
      <c r="E323" s="289"/>
      <c r="F323" s="290"/>
    </row>
    <row r="324" spans="1:6" s="324" customFormat="1" ht="13.5" customHeight="1" x14ac:dyDescent="0.2">
      <c r="A324" s="330" t="s">
        <v>740</v>
      </c>
      <c r="B324" s="323"/>
      <c r="C324" s="428"/>
      <c r="E324" s="289"/>
      <c r="F324" s="290"/>
    </row>
    <row r="325" spans="1:6" s="324" customFormat="1" ht="13.5" customHeight="1" x14ac:dyDescent="0.2">
      <c r="A325" s="287" t="s">
        <v>549</v>
      </c>
      <c r="B325" s="423">
        <v>15140000</v>
      </c>
      <c r="C325" s="455">
        <v>18170000</v>
      </c>
      <c r="D325" s="335"/>
      <c r="E325" s="289"/>
      <c r="F325" s="290"/>
    </row>
    <row r="326" spans="1:6" s="324" customFormat="1" ht="13.5" customHeight="1" x14ac:dyDescent="0.2">
      <c r="A326" s="287" t="s">
        <v>550</v>
      </c>
      <c r="B326" s="423">
        <v>1820000</v>
      </c>
      <c r="C326" s="455">
        <v>2350000</v>
      </c>
      <c r="D326" s="335"/>
      <c r="E326" s="289"/>
      <c r="F326" s="290"/>
    </row>
    <row r="327" spans="1:6" s="324" customFormat="1" ht="13.5" customHeight="1" x14ac:dyDescent="0.2">
      <c r="A327" s="287" t="s">
        <v>551</v>
      </c>
      <c r="B327" s="423"/>
      <c r="C327" s="455"/>
      <c r="D327" s="335"/>
      <c r="E327" s="289"/>
      <c r="F327" s="290"/>
    </row>
    <row r="328" spans="1:6" s="324" customFormat="1" ht="13.5" customHeight="1" x14ac:dyDescent="0.2">
      <c r="A328" s="292" t="s">
        <v>552</v>
      </c>
      <c r="B328" s="423">
        <v>300000</v>
      </c>
      <c r="C328" s="455">
        <v>300000</v>
      </c>
      <c r="D328" s="335"/>
      <c r="E328" s="289"/>
      <c r="F328" s="290"/>
    </row>
    <row r="329" spans="1:6" s="324" customFormat="1" ht="13.5" customHeight="1" x14ac:dyDescent="0.2">
      <c r="A329" s="292" t="s">
        <v>553</v>
      </c>
      <c r="B329" s="423">
        <v>800000</v>
      </c>
      <c r="C329" s="455">
        <v>800000</v>
      </c>
      <c r="D329" s="335"/>
      <c r="E329" s="289"/>
      <c r="F329" s="290"/>
    </row>
    <row r="330" spans="1:6" s="324" customFormat="1" ht="13.5" customHeight="1" x14ac:dyDescent="0.2">
      <c r="A330" s="292" t="s">
        <v>554</v>
      </c>
      <c r="B330" s="423"/>
      <c r="C330" s="455"/>
      <c r="D330" s="335"/>
      <c r="E330" s="289"/>
      <c r="F330" s="290"/>
    </row>
    <row r="331" spans="1:6" s="324" customFormat="1" ht="13.5" customHeight="1" x14ac:dyDescent="0.2">
      <c r="A331" s="292" t="s">
        <v>555</v>
      </c>
      <c r="B331" s="423">
        <v>137000</v>
      </c>
      <c r="C331" s="455">
        <v>142000</v>
      </c>
      <c r="D331" s="335"/>
      <c r="E331" s="289"/>
      <c r="F331" s="290"/>
    </row>
    <row r="332" spans="1:6" s="324" customFormat="1" ht="13.5" customHeight="1" x14ac:dyDescent="0.2">
      <c r="A332" s="292" t="s">
        <v>556</v>
      </c>
      <c r="B332" s="423">
        <v>87000</v>
      </c>
      <c r="C332" s="455">
        <v>90000</v>
      </c>
      <c r="D332" s="335"/>
      <c r="E332" s="289"/>
      <c r="F332" s="290"/>
    </row>
    <row r="333" spans="1:6" s="324" customFormat="1" ht="13.5" customHeight="1" x14ac:dyDescent="0.2">
      <c r="A333" s="292" t="s">
        <v>557</v>
      </c>
      <c r="B333" s="423">
        <v>3120000</v>
      </c>
      <c r="C333" s="455">
        <v>3085000</v>
      </c>
      <c r="D333" s="335"/>
      <c r="E333" s="289"/>
      <c r="F333" s="290"/>
    </row>
    <row r="334" spans="1:6" s="324" customFormat="1" ht="13.5" customHeight="1" x14ac:dyDescent="0.2">
      <c r="A334" s="292" t="s">
        <v>590</v>
      </c>
      <c r="B334" s="423"/>
      <c r="C334" s="455"/>
      <c r="D334" s="335"/>
      <c r="E334" s="289"/>
      <c r="F334" s="290"/>
    </row>
    <row r="335" spans="1:6" s="324" customFormat="1" ht="13.5" customHeight="1" x14ac:dyDescent="0.2">
      <c r="A335" s="292" t="s">
        <v>558</v>
      </c>
      <c r="B335" s="423"/>
      <c r="C335" s="455">
        <v>200000</v>
      </c>
      <c r="D335" s="335"/>
      <c r="E335" s="289"/>
      <c r="F335" s="290"/>
    </row>
    <row r="336" spans="1:6" s="324" customFormat="1" ht="13.5" customHeight="1" x14ac:dyDescent="0.2">
      <c r="A336" s="292" t="s">
        <v>559</v>
      </c>
      <c r="B336" s="423">
        <v>150000</v>
      </c>
      <c r="C336" s="455">
        <v>150000</v>
      </c>
      <c r="D336" s="335"/>
      <c r="E336" s="289"/>
      <c r="F336" s="290"/>
    </row>
    <row r="337" spans="1:6" s="324" customFormat="1" ht="13.5" customHeight="1" x14ac:dyDescent="0.2">
      <c r="A337" s="292" t="s">
        <v>560</v>
      </c>
      <c r="B337" s="423"/>
      <c r="C337" s="455"/>
      <c r="D337" s="335"/>
      <c r="E337" s="289"/>
      <c r="F337" s="290"/>
    </row>
    <row r="338" spans="1:6" s="324" customFormat="1" ht="13.5" customHeight="1" x14ac:dyDescent="0.2">
      <c r="A338" s="292" t="s">
        <v>561</v>
      </c>
      <c r="B338" s="423"/>
      <c r="C338" s="455"/>
      <c r="D338" s="335"/>
      <c r="E338" s="289"/>
      <c r="F338" s="290"/>
    </row>
    <row r="339" spans="1:6" s="324" customFormat="1" ht="13.5" customHeight="1" x14ac:dyDescent="0.2">
      <c r="A339" s="292" t="s">
        <v>562</v>
      </c>
      <c r="B339" s="423">
        <v>850000</v>
      </c>
      <c r="C339" s="455">
        <v>650000</v>
      </c>
      <c r="D339" s="335"/>
      <c r="E339" s="289"/>
      <c r="F339" s="290"/>
    </row>
    <row r="340" spans="1:6" s="324" customFormat="1" ht="13.5" customHeight="1" x14ac:dyDescent="0.2">
      <c r="A340" s="292" t="s">
        <v>563</v>
      </c>
      <c r="B340" s="423">
        <v>10000</v>
      </c>
      <c r="C340" s="455">
        <v>10000</v>
      </c>
      <c r="D340" s="335"/>
      <c r="E340" s="289"/>
      <c r="F340" s="290"/>
    </row>
    <row r="341" spans="1:6" s="324" customFormat="1" ht="13.5" customHeight="1" x14ac:dyDescent="0.2">
      <c r="A341" s="292" t="s">
        <v>601</v>
      </c>
      <c r="B341" s="423"/>
      <c r="C341" s="455"/>
      <c r="D341" s="335"/>
      <c r="E341" s="289"/>
      <c r="F341" s="290"/>
    </row>
    <row r="342" spans="1:6" s="324" customFormat="1" ht="13.5" customHeight="1" x14ac:dyDescent="0.2">
      <c r="A342" s="293" t="s">
        <v>564</v>
      </c>
      <c r="B342" s="423">
        <v>1500000</v>
      </c>
      <c r="C342" s="455">
        <v>1470000</v>
      </c>
      <c r="D342" s="335"/>
      <c r="E342" s="289"/>
      <c r="F342" s="290"/>
    </row>
    <row r="343" spans="1:6" s="324" customFormat="1" ht="13.5" customHeight="1" x14ac:dyDescent="0.2">
      <c r="A343" s="292" t="s">
        <v>606</v>
      </c>
      <c r="B343" s="423"/>
      <c r="C343" s="455"/>
      <c r="D343" s="335"/>
      <c r="E343" s="289"/>
      <c r="F343" s="290"/>
    </row>
    <row r="344" spans="1:6" s="324" customFormat="1" ht="13.5" customHeight="1" x14ac:dyDescent="0.2">
      <c r="A344" s="292" t="s">
        <v>565</v>
      </c>
      <c r="B344" s="423"/>
      <c r="C344" s="455"/>
      <c r="D344" s="335"/>
      <c r="E344" s="289"/>
      <c r="F344" s="290"/>
    </row>
    <row r="345" spans="1:6" s="324" customFormat="1" ht="13.5" customHeight="1" x14ac:dyDescent="0.2">
      <c r="A345" s="292" t="s">
        <v>566</v>
      </c>
      <c r="B345" s="423">
        <v>10000</v>
      </c>
      <c r="C345" s="455">
        <v>15000</v>
      </c>
      <c r="D345" s="335"/>
      <c r="E345" s="289"/>
      <c r="F345" s="290"/>
    </row>
    <row r="346" spans="1:6" s="324" customFormat="1" ht="13.5" customHeight="1" x14ac:dyDescent="0.2">
      <c r="A346" s="294" t="s">
        <v>567</v>
      </c>
      <c r="B346" s="422">
        <f>SUM(B328:B345)</f>
        <v>6964000</v>
      </c>
      <c r="C346" s="422">
        <f>SUM(C328:C345)</f>
        <v>6912000</v>
      </c>
      <c r="D346" s="295"/>
      <c r="E346" s="289"/>
      <c r="F346" s="290"/>
    </row>
    <row r="347" spans="1:6" s="324" customFormat="1" ht="13.5" customHeight="1" x14ac:dyDescent="0.2">
      <c r="A347" s="287" t="s">
        <v>568</v>
      </c>
      <c r="B347" s="303"/>
      <c r="C347" s="455"/>
      <c r="E347" s="289"/>
      <c r="F347" s="290"/>
    </row>
    <row r="348" spans="1:6" s="324" customFormat="1" ht="13.5" customHeight="1" x14ac:dyDescent="0.2">
      <c r="A348" s="287" t="s">
        <v>569</v>
      </c>
      <c r="B348" s="303"/>
      <c r="C348" s="455"/>
      <c r="E348" s="289"/>
      <c r="F348" s="290"/>
    </row>
    <row r="349" spans="1:6" s="324" customFormat="1" ht="13.5" customHeight="1" x14ac:dyDescent="0.2">
      <c r="A349" s="297" t="s">
        <v>570</v>
      </c>
      <c r="B349" s="303"/>
      <c r="C349" s="455"/>
      <c r="E349" s="289"/>
      <c r="F349" s="290"/>
    </row>
    <row r="350" spans="1:6" s="324" customFormat="1" ht="13.5" customHeight="1" x14ac:dyDescent="0.2">
      <c r="A350" s="292" t="s">
        <v>571</v>
      </c>
      <c r="B350" s="303"/>
      <c r="C350" s="455"/>
      <c r="E350" s="289"/>
      <c r="F350" s="290"/>
    </row>
    <row r="351" spans="1:6" s="324" customFormat="1" ht="13.5" customHeight="1" x14ac:dyDescent="0.2">
      <c r="A351" s="292" t="s">
        <v>602</v>
      </c>
      <c r="B351" s="303"/>
      <c r="C351" s="455"/>
      <c r="E351" s="289"/>
      <c r="F351" s="290"/>
    </row>
    <row r="352" spans="1:6" s="324" customFormat="1" ht="13.5" customHeight="1" x14ac:dyDescent="0.2">
      <c r="A352" s="292" t="s">
        <v>572</v>
      </c>
      <c r="B352" s="303"/>
      <c r="C352" s="455"/>
      <c r="E352" s="289"/>
      <c r="F352" s="290"/>
    </row>
    <row r="353" spans="1:6" s="324" customFormat="1" ht="13.5" customHeight="1" x14ac:dyDescent="0.2">
      <c r="A353" s="287" t="s">
        <v>573</v>
      </c>
      <c r="B353" s="303"/>
      <c r="C353" s="455"/>
      <c r="E353" s="289"/>
      <c r="F353" s="290"/>
    </row>
    <row r="354" spans="1:6" s="324" customFormat="1" ht="13.5" customHeight="1" x14ac:dyDescent="0.2">
      <c r="A354" s="287" t="s">
        <v>574</v>
      </c>
      <c r="B354" s="303"/>
      <c r="C354" s="455"/>
      <c r="D354" s="319"/>
      <c r="E354" s="289"/>
      <c r="F354" s="290"/>
    </row>
    <row r="355" spans="1:6" s="324" customFormat="1" ht="13.5" customHeight="1" x14ac:dyDescent="0.2">
      <c r="A355" s="287" t="s">
        <v>575</v>
      </c>
      <c r="B355" s="303"/>
      <c r="C355" s="455"/>
      <c r="E355" s="289"/>
      <c r="F355" s="290"/>
    </row>
    <row r="356" spans="1:6" s="324" customFormat="1" ht="13.5" customHeight="1" x14ac:dyDescent="0.2">
      <c r="A356" s="292" t="s">
        <v>576</v>
      </c>
      <c r="B356" s="303"/>
      <c r="C356" s="455"/>
      <c r="E356" s="289"/>
      <c r="F356" s="290"/>
    </row>
    <row r="357" spans="1:6" s="324" customFormat="1" ht="13.5" customHeight="1" x14ac:dyDescent="0.2">
      <c r="A357" s="292" t="s">
        <v>577</v>
      </c>
      <c r="B357" s="303"/>
      <c r="C357" s="455"/>
      <c r="E357" s="289"/>
      <c r="F357" s="290"/>
    </row>
    <row r="358" spans="1:6" s="324" customFormat="1" ht="13.5" customHeight="1" x14ac:dyDescent="0.2">
      <c r="A358" s="292" t="s">
        <v>578</v>
      </c>
      <c r="B358" s="303"/>
      <c r="C358" s="455"/>
      <c r="E358" s="289"/>
      <c r="F358" s="290"/>
    </row>
    <row r="359" spans="1:6" s="324" customFormat="1" ht="13.5" customHeight="1" x14ac:dyDescent="0.2">
      <c r="A359" s="292" t="s">
        <v>579</v>
      </c>
      <c r="B359" s="303"/>
      <c r="C359" s="455"/>
      <c r="E359" s="289"/>
      <c r="F359" s="290"/>
    </row>
    <row r="360" spans="1:6" s="324" customFormat="1" ht="13.5" customHeight="1" x14ac:dyDescent="0.2">
      <c r="A360" s="292" t="s">
        <v>580</v>
      </c>
      <c r="B360" s="303"/>
      <c r="C360" s="455"/>
      <c r="E360" s="289"/>
      <c r="F360" s="290"/>
    </row>
    <row r="361" spans="1:6" s="324" customFormat="1" ht="13.5" customHeight="1" x14ac:dyDescent="0.2">
      <c r="A361" s="287" t="s">
        <v>581</v>
      </c>
      <c r="B361" s="303"/>
      <c r="C361" s="455"/>
      <c r="E361" s="289"/>
      <c r="F361" s="290"/>
    </row>
    <row r="362" spans="1:6" s="324" customFormat="1" ht="13.5" customHeight="1" x14ac:dyDescent="0.25">
      <c r="A362" s="299" t="s">
        <v>582</v>
      </c>
      <c r="B362" s="295">
        <f>B353+B354+B346+B325+B326</f>
        <v>23924000</v>
      </c>
      <c r="C362" s="422">
        <f>C353+C354+C346+C325+C326</f>
        <v>27432000</v>
      </c>
      <c r="D362" s="295">
        <f>D353+D354+D346+D325+D326</f>
        <v>0</v>
      </c>
      <c r="E362" s="289"/>
      <c r="F362" s="290"/>
    </row>
    <row r="363" spans="1:6" s="311" customFormat="1" ht="9.6" customHeight="1" x14ac:dyDescent="0.2">
      <c r="A363" s="292"/>
      <c r="B363" s="336"/>
      <c r="C363" s="336"/>
      <c r="E363" s="289"/>
      <c r="F363" s="290"/>
    </row>
    <row r="364" spans="1:6" s="311" customFormat="1" ht="13.5" customHeight="1" x14ac:dyDescent="0.2">
      <c r="A364" s="322" t="s">
        <v>81</v>
      </c>
      <c r="B364" s="336"/>
      <c r="C364" s="336"/>
      <c r="E364" s="289"/>
      <c r="F364" s="290"/>
    </row>
    <row r="365" spans="1:6" s="311" customFormat="1" ht="13.5" customHeight="1" x14ac:dyDescent="0.25">
      <c r="A365" s="284" t="s">
        <v>549</v>
      </c>
      <c r="B365" s="337">
        <f>B325+B285+B245+B205+B165+B125+B85+B45+B5</f>
        <v>2496575310</v>
      </c>
      <c r="C365" s="337">
        <f>C325+C285+C245+C205+C165+C125+C85+C45+C5</f>
        <v>2434429983</v>
      </c>
      <c r="D365" s="337">
        <f>D325+D285+D245+D205+D165+D125+D85+D45+D5</f>
        <v>0</v>
      </c>
      <c r="E365" s="289"/>
      <c r="F365" s="290"/>
    </row>
    <row r="366" spans="1:6" s="311" customFormat="1" ht="13.5" customHeight="1" x14ac:dyDescent="0.25">
      <c r="A366" s="284" t="s">
        <v>550</v>
      </c>
      <c r="B366" s="337">
        <f t="shared" ref="B366:D381" si="0">B326+B286+B246+B206+B166+B126+B86+B46+B6</f>
        <v>286550013</v>
      </c>
      <c r="C366" s="337">
        <f t="shared" si="0"/>
        <v>285226837</v>
      </c>
      <c r="D366" s="337">
        <f t="shared" si="0"/>
        <v>0</v>
      </c>
      <c r="E366" s="289"/>
      <c r="F366" s="290"/>
    </row>
    <row r="367" spans="1:6" s="311" customFormat="1" ht="13.5" customHeight="1" x14ac:dyDescent="0.25">
      <c r="A367" s="284" t="s">
        <v>551</v>
      </c>
      <c r="B367" s="337">
        <f t="shared" si="0"/>
        <v>0</v>
      </c>
      <c r="C367" s="337"/>
      <c r="D367" s="337">
        <f t="shared" si="0"/>
        <v>0</v>
      </c>
      <c r="E367" s="289"/>
      <c r="F367" s="290"/>
    </row>
    <row r="368" spans="1:6" s="311" customFormat="1" ht="13.5" customHeight="1" x14ac:dyDescent="0.2">
      <c r="A368" s="322" t="s">
        <v>552</v>
      </c>
      <c r="B368" s="337">
        <f>B328+B288+B248+B208+B168+B128+B88+B48+B8</f>
        <v>45375390</v>
      </c>
      <c r="C368" s="337">
        <f>C328+C288+C248+C208+C168+C128+C88+C48+C8</f>
        <v>30854000</v>
      </c>
      <c r="D368" s="337">
        <f t="shared" si="0"/>
        <v>0</v>
      </c>
      <c r="E368" s="289"/>
      <c r="F368" s="290"/>
    </row>
    <row r="369" spans="1:6" s="311" customFormat="1" ht="13.5" customHeight="1" x14ac:dyDescent="0.2">
      <c r="A369" s="322" t="s">
        <v>553</v>
      </c>
      <c r="B369" s="337">
        <f t="shared" si="0"/>
        <v>376952212</v>
      </c>
      <c r="C369" s="337">
        <f t="shared" si="0"/>
        <v>335628140</v>
      </c>
      <c r="D369" s="337">
        <f t="shared" si="0"/>
        <v>0</v>
      </c>
      <c r="E369" s="289"/>
      <c r="F369" s="290"/>
    </row>
    <row r="370" spans="1:6" s="311" customFormat="1" ht="13.5" customHeight="1" x14ac:dyDescent="0.2">
      <c r="A370" s="322" t="s">
        <v>554</v>
      </c>
      <c r="B370" s="337">
        <f t="shared" si="0"/>
        <v>0</v>
      </c>
      <c r="C370" s="337"/>
      <c r="D370" s="337">
        <f t="shared" si="0"/>
        <v>0</v>
      </c>
      <c r="E370" s="289"/>
      <c r="F370" s="290"/>
    </row>
    <row r="371" spans="1:6" s="311" customFormat="1" ht="13.5" customHeight="1" x14ac:dyDescent="0.2">
      <c r="A371" s="322" t="s">
        <v>555</v>
      </c>
      <c r="B371" s="337">
        <f t="shared" si="0"/>
        <v>16668064</v>
      </c>
      <c r="C371" s="337">
        <f t="shared" si="0"/>
        <v>17407000</v>
      </c>
      <c r="D371" s="337">
        <f t="shared" si="0"/>
        <v>0</v>
      </c>
      <c r="E371" s="289"/>
      <c r="F371" s="290"/>
    </row>
    <row r="372" spans="1:6" s="311" customFormat="1" ht="13.5" customHeight="1" x14ac:dyDescent="0.2">
      <c r="A372" s="322" t="s">
        <v>556</v>
      </c>
      <c r="B372" s="337">
        <f t="shared" si="0"/>
        <v>5742252</v>
      </c>
      <c r="C372" s="337">
        <f t="shared" si="0"/>
        <v>5046000</v>
      </c>
      <c r="D372" s="337">
        <f t="shared" si="0"/>
        <v>0</v>
      </c>
      <c r="E372" s="289"/>
      <c r="F372" s="290"/>
    </row>
    <row r="373" spans="1:6" s="311" customFormat="1" ht="13.5" customHeight="1" x14ac:dyDescent="0.2">
      <c r="A373" s="322" t="s">
        <v>557</v>
      </c>
      <c r="B373" s="337">
        <f t="shared" si="0"/>
        <v>128082607</v>
      </c>
      <c r="C373" s="337">
        <f t="shared" si="0"/>
        <v>117508561</v>
      </c>
      <c r="D373" s="337">
        <f t="shared" si="0"/>
        <v>0</v>
      </c>
      <c r="E373" s="289"/>
      <c r="F373" s="290"/>
    </row>
    <row r="374" spans="1:6" s="311" customFormat="1" ht="13.5" customHeight="1" x14ac:dyDescent="0.2">
      <c r="A374" s="322" t="s">
        <v>590</v>
      </c>
      <c r="B374" s="337">
        <f t="shared" si="0"/>
        <v>46786750</v>
      </c>
      <c r="C374" s="337">
        <f t="shared" si="0"/>
        <v>50786000</v>
      </c>
      <c r="D374" s="337">
        <f t="shared" si="0"/>
        <v>0</v>
      </c>
      <c r="E374" s="289"/>
      <c r="F374" s="290"/>
    </row>
    <row r="375" spans="1:6" s="311" customFormat="1" ht="13.5" customHeight="1" x14ac:dyDescent="0.2">
      <c r="A375" s="322" t="s">
        <v>558</v>
      </c>
      <c r="B375" s="337">
        <f t="shared" si="0"/>
        <v>25414692</v>
      </c>
      <c r="C375" s="337">
        <f t="shared" si="0"/>
        <v>26341732</v>
      </c>
      <c r="D375" s="337">
        <f t="shared" si="0"/>
        <v>0</v>
      </c>
      <c r="E375" s="289"/>
      <c r="F375" s="290"/>
    </row>
    <row r="376" spans="1:6" s="311" customFormat="1" ht="13.5" customHeight="1" x14ac:dyDescent="0.2">
      <c r="A376" s="322" t="s">
        <v>559</v>
      </c>
      <c r="B376" s="337">
        <f t="shared" si="0"/>
        <v>43461000</v>
      </c>
      <c r="C376" s="337">
        <f t="shared" si="0"/>
        <v>69700244</v>
      </c>
      <c r="D376" s="337">
        <f t="shared" si="0"/>
        <v>0</v>
      </c>
      <c r="E376" s="289"/>
      <c r="F376" s="290"/>
    </row>
    <row r="377" spans="1:6" s="311" customFormat="1" ht="13.5" customHeight="1" x14ac:dyDescent="0.2">
      <c r="A377" s="322" t="s">
        <v>560</v>
      </c>
      <c r="B377" s="337">
        <f t="shared" si="0"/>
        <v>5517213</v>
      </c>
      <c r="C377" s="337">
        <f t="shared" si="0"/>
        <v>6328006</v>
      </c>
      <c r="D377" s="337">
        <f t="shared" si="0"/>
        <v>0</v>
      </c>
      <c r="E377" s="289"/>
      <c r="F377" s="290"/>
    </row>
    <row r="378" spans="1:6" s="311" customFormat="1" ht="13.5" customHeight="1" x14ac:dyDescent="0.2">
      <c r="A378" s="322" t="s">
        <v>561</v>
      </c>
      <c r="B378" s="337">
        <f t="shared" si="0"/>
        <v>77281560</v>
      </c>
      <c r="C378" s="337">
        <f t="shared" si="0"/>
        <v>60270600</v>
      </c>
      <c r="D378" s="337">
        <f t="shared" si="0"/>
        <v>0</v>
      </c>
      <c r="E378" s="289"/>
      <c r="F378" s="290"/>
    </row>
    <row r="379" spans="1:6" s="311" customFormat="1" ht="13.5" customHeight="1" x14ac:dyDescent="0.2">
      <c r="A379" s="322" t="s">
        <v>562</v>
      </c>
      <c r="B379" s="337">
        <f t="shared" si="0"/>
        <v>86407000</v>
      </c>
      <c r="C379" s="337">
        <f t="shared" si="0"/>
        <v>78103147</v>
      </c>
      <c r="D379" s="337">
        <f t="shared" si="0"/>
        <v>0</v>
      </c>
      <c r="E379" s="289"/>
      <c r="F379" s="290"/>
    </row>
    <row r="380" spans="1:6" s="311" customFormat="1" ht="13.5" customHeight="1" x14ac:dyDescent="0.2">
      <c r="A380" s="322" t="s">
        <v>563</v>
      </c>
      <c r="B380" s="337">
        <f t="shared" si="0"/>
        <v>540000</v>
      </c>
      <c r="C380" s="337">
        <f t="shared" si="0"/>
        <v>605000</v>
      </c>
      <c r="D380" s="337">
        <f t="shared" si="0"/>
        <v>0</v>
      </c>
      <c r="E380" s="289"/>
      <c r="F380" s="290"/>
    </row>
    <row r="381" spans="1:6" s="311" customFormat="1" ht="13.5" customHeight="1" x14ac:dyDescent="0.2">
      <c r="A381" s="322" t="s">
        <v>601</v>
      </c>
      <c r="B381" s="337">
        <f t="shared" si="0"/>
        <v>25000</v>
      </c>
      <c r="C381" s="337">
        <f t="shared" si="0"/>
        <v>200000</v>
      </c>
      <c r="D381" s="337">
        <f t="shared" si="0"/>
        <v>0</v>
      </c>
      <c r="E381" s="289"/>
      <c r="F381" s="290"/>
    </row>
    <row r="382" spans="1:6" s="311" customFormat="1" ht="13.5" customHeight="1" x14ac:dyDescent="0.2">
      <c r="A382" s="338" t="s">
        <v>564</v>
      </c>
      <c r="B382" s="337">
        <f t="shared" ref="B382:D397" si="1">B342+B302+B262+B222+B182+B142+B102+B62+B22</f>
        <v>195965585</v>
      </c>
      <c r="C382" s="337">
        <f t="shared" si="1"/>
        <v>174267270</v>
      </c>
      <c r="D382" s="337">
        <f t="shared" si="1"/>
        <v>0</v>
      </c>
      <c r="E382" s="289"/>
      <c r="F382" s="290"/>
    </row>
    <row r="383" spans="1:6" s="311" customFormat="1" ht="13.5" customHeight="1" x14ac:dyDescent="0.2">
      <c r="A383" s="322" t="s">
        <v>606</v>
      </c>
      <c r="B383" s="337">
        <f t="shared" si="1"/>
        <v>81035000</v>
      </c>
      <c r="C383" s="337">
        <f t="shared" si="1"/>
        <v>78669300</v>
      </c>
      <c r="D383" s="337">
        <f t="shared" si="1"/>
        <v>0</v>
      </c>
      <c r="E383" s="289"/>
      <c r="F383" s="290"/>
    </row>
    <row r="384" spans="1:6" s="311" customFormat="1" ht="13.5" customHeight="1" x14ac:dyDescent="0.2">
      <c r="A384" s="322" t="s">
        <v>565</v>
      </c>
      <c r="B384" s="337">
        <f t="shared" si="1"/>
        <v>0</v>
      </c>
      <c r="C384" s="337"/>
      <c r="D384" s="337">
        <f t="shared" si="1"/>
        <v>0</v>
      </c>
      <c r="E384" s="289"/>
      <c r="F384" s="290"/>
    </row>
    <row r="385" spans="1:6" s="311" customFormat="1" ht="13.5" customHeight="1" x14ac:dyDescent="0.2">
      <c r="A385" s="322" t="s">
        <v>566</v>
      </c>
      <c r="B385" s="337">
        <f t="shared" si="1"/>
        <v>2561760</v>
      </c>
      <c r="C385" s="337">
        <f t="shared" si="1"/>
        <v>2650000</v>
      </c>
      <c r="D385" s="337">
        <f t="shared" si="1"/>
        <v>0</v>
      </c>
      <c r="E385" s="289"/>
      <c r="F385" s="290"/>
    </row>
    <row r="386" spans="1:6" s="311" customFormat="1" ht="13.5" customHeight="1" x14ac:dyDescent="0.25">
      <c r="A386" s="339" t="s">
        <v>567</v>
      </c>
      <c r="B386" s="337">
        <f t="shared" si="1"/>
        <v>1137816085</v>
      </c>
      <c r="C386" s="337">
        <f t="shared" si="1"/>
        <v>1054365000</v>
      </c>
      <c r="D386" s="337">
        <f t="shared" si="1"/>
        <v>0</v>
      </c>
      <c r="E386" s="289"/>
      <c r="F386" s="290"/>
    </row>
    <row r="387" spans="1:6" s="311" customFormat="1" ht="13.5" customHeight="1" x14ac:dyDescent="0.25">
      <c r="A387" s="284" t="s">
        <v>568</v>
      </c>
      <c r="B387" s="337">
        <f t="shared" si="1"/>
        <v>0</v>
      </c>
      <c r="C387" s="337"/>
      <c r="D387" s="337">
        <f t="shared" si="1"/>
        <v>0</v>
      </c>
      <c r="E387" s="289"/>
      <c r="F387" s="290"/>
    </row>
    <row r="388" spans="1:6" s="311" customFormat="1" ht="13.5" customHeight="1" x14ac:dyDescent="0.25">
      <c r="A388" s="284" t="s">
        <v>569</v>
      </c>
      <c r="B388" s="337">
        <f t="shared" si="1"/>
        <v>12084000</v>
      </c>
      <c r="C388" s="337">
        <f t="shared" si="1"/>
        <v>0</v>
      </c>
      <c r="D388" s="337">
        <f t="shared" si="1"/>
        <v>0</v>
      </c>
      <c r="E388" s="289"/>
      <c r="F388" s="290"/>
    </row>
    <row r="389" spans="1:6" s="311" customFormat="1" ht="13.5" customHeight="1" x14ac:dyDescent="0.2">
      <c r="A389" s="340" t="s">
        <v>570</v>
      </c>
      <c r="B389" s="337">
        <f t="shared" si="1"/>
        <v>12084000</v>
      </c>
      <c r="C389" s="337"/>
      <c r="D389" s="337">
        <f t="shared" si="1"/>
        <v>0</v>
      </c>
      <c r="E389" s="289"/>
      <c r="F389" s="290"/>
    </row>
    <row r="390" spans="1:6" s="311" customFormat="1" ht="13.5" customHeight="1" x14ac:dyDescent="0.2">
      <c r="A390" s="322" t="s">
        <v>571</v>
      </c>
      <c r="B390" s="337">
        <f t="shared" si="1"/>
        <v>0</v>
      </c>
      <c r="C390" s="337"/>
      <c r="D390" s="337">
        <f t="shared" si="1"/>
        <v>0</v>
      </c>
      <c r="E390" s="289"/>
      <c r="F390" s="290"/>
    </row>
    <row r="391" spans="1:6" s="311" customFormat="1" ht="13.5" customHeight="1" x14ac:dyDescent="0.2">
      <c r="A391" s="322" t="s">
        <v>602</v>
      </c>
      <c r="B391" s="337">
        <f t="shared" si="1"/>
        <v>0</v>
      </c>
      <c r="C391" s="337"/>
      <c r="D391" s="337">
        <f t="shared" si="1"/>
        <v>0</v>
      </c>
      <c r="E391" s="289"/>
      <c r="F391" s="290"/>
    </row>
    <row r="392" spans="1:6" s="311" customFormat="1" ht="13.5" customHeight="1" x14ac:dyDescent="0.2">
      <c r="A392" s="322" t="s">
        <v>572</v>
      </c>
      <c r="B392" s="337">
        <f t="shared" si="1"/>
        <v>0</v>
      </c>
      <c r="C392" s="337"/>
      <c r="D392" s="337">
        <f t="shared" si="1"/>
        <v>0</v>
      </c>
      <c r="E392" s="289"/>
      <c r="F392" s="290"/>
    </row>
    <row r="393" spans="1:6" s="311" customFormat="1" ht="13.5" customHeight="1" x14ac:dyDescent="0.25">
      <c r="A393" s="284" t="s">
        <v>573</v>
      </c>
      <c r="B393" s="337">
        <f t="shared" ref="B393:C393" si="2">B353+B313+B273+B233+B153+B113+B73+B33</f>
        <v>0</v>
      </c>
      <c r="C393" s="337">
        <f t="shared" si="2"/>
        <v>7500000</v>
      </c>
      <c r="D393" s="337">
        <f t="shared" si="1"/>
        <v>0</v>
      </c>
      <c r="E393" s="289"/>
      <c r="F393" s="290"/>
    </row>
    <row r="394" spans="1:6" s="311" customFormat="1" ht="13.5" customHeight="1" x14ac:dyDescent="0.25">
      <c r="A394" s="284" t="s">
        <v>574</v>
      </c>
      <c r="B394" s="337">
        <f t="shared" si="1"/>
        <v>12135676</v>
      </c>
      <c r="C394" s="337">
        <f t="shared" si="1"/>
        <v>0</v>
      </c>
      <c r="D394" s="337">
        <f t="shared" si="1"/>
        <v>0</v>
      </c>
      <c r="E394" s="289"/>
      <c r="F394" s="290"/>
    </row>
    <row r="395" spans="1:6" s="311" customFormat="1" ht="13.5" customHeight="1" x14ac:dyDescent="0.25">
      <c r="A395" s="284" t="s">
        <v>575</v>
      </c>
      <c r="B395" s="337">
        <f t="shared" si="1"/>
        <v>0</v>
      </c>
      <c r="C395" s="337"/>
      <c r="D395" s="337">
        <f t="shared" si="1"/>
        <v>0</v>
      </c>
      <c r="E395" s="289"/>
      <c r="F395" s="290"/>
    </row>
    <row r="396" spans="1:6" ht="13.5" customHeight="1" x14ac:dyDescent="0.2">
      <c r="A396" s="322" t="s">
        <v>576</v>
      </c>
      <c r="B396" s="337">
        <f t="shared" si="1"/>
        <v>0</v>
      </c>
      <c r="C396" s="337"/>
      <c r="D396" s="337">
        <f t="shared" si="1"/>
        <v>0</v>
      </c>
      <c r="E396" s="289"/>
      <c r="F396" s="290"/>
    </row>
    <row r="397" spans="1:6" ht="13.5" customHeight="1" x14ac:dyDescent="0.2">
      <c r="A397" s="322" t="s">
        <v>577</v>
      </c>
      <c r="B397" s="337">
        <f t="shared" si="1"/>
        <v>0</v>
      </c>
      <c r="C397" s="337"/>
      <c r="D397" s="337">
        <f t="shared" si="1"/>
        <v>0</v>
      </c>
      <c r="E397" s="289"/>
      <c r="F397" s="290"/>
    </row>
    <row r="398" spans="1:6" ht="13.5" customHeight="1" x14ac:dyDescent="0.2">
      <c r="A398" s="322" t="s">
        <v>578</v>
      </c>
      <c r="B398" s="337">
        <f t="shared" ref="B398:D402" si="3">B358+B318+B278+B238+B198+B158+B118+B78+B38</f>
        <v>0</v>
      </c>
      <c r="C398" s="337"/>
      <c r="D398" s="337">
        <f t="shared" si="3"/>
        <v>0</v>
      </c>
      <c r="E398" s="289"/>
      <c r="F398" s="290"/>
    </row>
    <row r="399" spans="1:6" ht="13.5" customHeight="1" x14ac:dyDescent="0.2">
      <c r="A399" s="322" t="s">
        <v>579</v>
      </c>
      <c r="B399" s="337">
        <f t="shared" si="3"/>
        <v>0</v>
      </c>
      <c r="C399" s="337"/>
      <c r="D399" s="337">
        <f t="shared" si="3"/>
        <v>0</v>
      </c>
      <c r="E399" s="289"/>
      <c r="F399" s="290"/>
    </row>
    <row r="400" spans="1:6" ht="13.5" customHeight="1" x14ac:dyDescent="0.2">
      <c r="A400" s="322" t="s">
        <v>580</v>
      </c>
      <c r="B400" s="337">
        <f t="shared" si="3"/>
        <v>0</v>
      </c>
      <c r="C400" s="337"/>
      <c r="D400" s="337">
        <f t="shared" si="3"/>
        <v>0</v>
      </c>
      <c r="E400" s="289"/>
      <c r="F400" s="290"/>
    </row>
    <row r="401" spans="1:7" ht="13.5" customHeight="1" x14ac:dyDescent="0.25">
      <c r="A401" s="284" t="s">
        <v>581</v>
      </c>
      <c r="B401" s="337">
        <f t="shared" si="3"/>
        <v>0</v>
      </c>
      <c r="C401" s="337"/>
      <c r="D401" s="337">
        <f t="shared" si="3"/>
        <v>0</v>
      </c>
      <c r="E401" s="289"/>
      <c r="F401" s="290"/>
    </row>
    <row r="402" spans="1:7" ht="13.5" customHeight="1" x14ac:dyDescent="0.25">
      <c r="A402" s="299" t="s">
        <v>582</v>
      </c>
      <c r="B402" s="337">
        <f>B362+B322+B282+B242+B202+B162+B122+B82+B42</f>
        <v>3945161084</v>
      </c>
      <c r="C402" s="337">
        <f>C362+C322+C282+C242+C202+C162+C122+C82+C42</f>
        <v>3781521820</v>
      </c>
      <c r="D402" s="337">
        <f t="shared" si="3"/>
        <v>0</v>
      </c>
      <c r="E402" s="289"/>
      <c r="F402" s="290"/>
    </row>
    <row r="403" spans="1:7" ht="8.4499999999999993" customHeight="1" x14ac:dyDescent="0.2">
      <c r="A403" s="322"/>
      <c r="B403" s="341"/>
      <c r="C403" s="341"/>
      <c r="E403" s="289"/>
      <c r="F403" s="290"/>
    </row>
    <row r="404" spans="1:7" ht="15" customHeight="1" x14ac:dyDescent="0.2">
      <c r="A404" s="342" t="s">
        <v>741</v>
      </c>
      <c r="B404" s="341"/>
      <c r="C404" s="341"/>
      <c r="E404" s="289"/>
      <c r="F404" s="290"/>
    </row>
    <row r="405" spans="1:7" ht="13.5" customHeight="1" x14ac:dyDescent="0.2">
      <c r="A405" s="287" t="s">
        <v>549</v>
      </c>
      <c r="B405" s="343">
        <v>357674564</v>
      </c>
      <c r="C405" s="438">
        <v>429293030</v>
      </c>
      <c r="D405" s="344"/>
      <c r="E405" s="289"/>
      <c r="F405" s="290"/>
      <c r="G405" s="345"/>
    </row>
    <row r="406" spans="1:7" ht="13.5" customHeight="1" x14ac:dyDescent="0.2">
      <c r="A406" s="287" t="s">
        <v>550</v>
      </c>
      <c r="B406" s="343">
        <v>46961289</v>
      </c>
      <c r="C406" s="438">
        <v>56153958</v>
      </c>
      <c r="D406" s="344"/>
      <c r="E406" s="289"/>
      <c r="F406" s="290"/>
      <c r="G406" s="345"/>
    </row>
    <row r="407" spans="1:7" ht="13.5" customHeight="1" x14ac:dyDescent="0.2">
      <c r="A407" s="287" t="s">
        <v>551</v>
      </c>
      <c r="B407" s="343"/>
      <c r="C407" s="438"/>
      <c r="D407" s="344"/>
      <c r="E407" s="289"/>
      <c r="F407" s="290"/>
      <c r="G407" s="345"/>
    </row>
    <row r="408" spans="1:7" ht="13.5" customHeight="1" x14ac:dyDescent="0.2">
      <c r="A408" s="292" t="s">
        <v>552</v>
      </c>
      <c r="B408" s="343">
        <v>1500000</v>
      </c>
      <c r="C408" s="438">
        <v>1000000</v>
      </c>
      <c r="D408" s="344"/>
      <c r="E408" s="289"/>
      <c r="F408" s="290"/>
      <c r="G408" s="345"/>
    </row>
    <row r="409" spans="1:7" ht="12.6" customHeight="1" x14ac:dyDescent="0.2">
      <c r="A409" s="292" t="s">
        <v>553</v>
      </c>
      <c r="B409" s="343">
        <v>6970000</v>
      </c>
      <c r="C409" s="438">
        <v>5000000</v>
      </c>
      <c r="D409" s="344"/>
      <c r="E409" s="289"/>
      <c r="F409" s="290"/>
      <c r="G409" s="345"/>
    </row>
    <row r="410" spans="1:7" ht="13.5" customHeight="1" x14ac:dyDescent="0.2">
      <c r="A410" s="292" t="s">
        <v>554</v>
      </c>
      <c r="B410" s="343"/>
      <c r="C410" s="438"/>
      <c r="D410" s="344"/>
      <c r="E410" s="289"/>
      <c r="F410" s="290"/>
      <c r="G410" s="345"/>
    </row>
    <row r="411" spans="1:7" ht="13.5" customHeight="1" x14ac:dyDescent="0.2">
      <c r="A411" s="292" t="s">
        <v>555</v>
      </c>
      <c r="B411" s="343">
        <v>1700000</v>
      </c>
      <c r="C411" s="438">
        <v>1200000</v>
      </c>
      <c r="D411" s="344"/>
      <c r="E411" s="289"/>
      <c r="F411" s="290"/>
      <c r="G411" s="345"/>
    </row>
    <row r="412" spans="1:7" ht="13.5" customHeight="1" x14ac:dyDescent="0.2">
      <c r="A412" s="292" t="s">
        <v>556</v>
      </c>
      <c r="B412" s="343">
        <v>3000000</v>
      </c>
      <c r="C412" s="438">
        <v>2650000</v>
      </c>
      <c r="D412" s="344"/>
      <c r="E412" s="289"/>
      <c r="F412" s="290"/>
      <c r="G412" s="345"/>
    </row>
    <row r="413" spans="1:7" ht="13.5" customHeight="1" x14ac:dyDescent="0.2">
      <c r="A413" s="292" t="s">
        <v>557</v>
      </c>
      <c r="B413" s="343">
        <v>12907838</v>
      </c>
      <c r="C413" s="438">
        <v>13000000</v>
      </c>
      <c r="D413" s="344"/>
      <c r="E413" s="289"/>
      <c r="F413" s="290"/>
      <c r="G413" s="345"/>
    </row>
    <row r="414" spans="1:7" ht="13.5" customHeight="1" x14ac:dyDescent="0.2">
      <c r="A414" s="292" t="s">
        <v>590</v>
      </c>
      <c r="B414" s="343"/>
      <c r="C414" s="438"/>
      <c r="D414" s="344"/>
      <c r="E414" s="289"/>
      <c r="F414" s="290"/>
      <c r="G414" s="345"/>
    </row>
    <row r="415" spans="1:7" ht="13.5" customHeight="1" x14ac:dyDescent="0.2">
      <c r="A415" s="292" t="s">
        <v>558</v>
      </c>
      <c r="B415" s="343">
        <v>4200000</v>
      </c>
      <c r="C415" s="438">
        <v>4200000</v>
      </c>
      <c r="D415" s="344"/>
      <c r="E415" s="289"/>
      <c r="F415" s="290"/>
      <c r="G415" s="345"/>
    </row>
    <row r="416" spans="1:7" ht="13.5" customHeight="1" x14ac:dyDescent="0.2">
      <c r="A416" s="292" t="s">
        <v>559</v>
      </c>
      <c r="B416" s="343">
        <v>1150000</v>
      </c>
      <c r="C416" s="438">
        <v>1150000</v>
      </c>
      <c r="D416" s="344"/>
      <c r="E416" s="289"/>
      <c r="F416" s="290"/>
      <c r="G416" s="345"/>
    </row>
    <row r="417" spans="1:7" ht="13.5" customHeight="1" x14ac:dyDescent="0.2">
      <c r="A417" s="292" t="s">
        <v>560</v>
      </c>
      <c r="B417" s="343"/>
      <c r="C417" s="438"/>
      <c r="D417" s="344"/>
      <c r="E417" s="289"/>
      <c r="F417" s="290"/>
      <c r="G417" s="345"/>
    </row>
    <row r="418" spans="1:7" ht="13.5" customHeight="1" x14ac:dyDescent="0.2">
      <c r="A418" s="292" t="s">
        <v>561</v>
      </c>
      <c r="B418" s="343">
        <v>2408600</v>
      </c>
      <c r="C418" s="438">
        <v>2238600</v>
      </c>
      <c r="D418" s="344"/>
      <c r="E418" s="289"/>
      <c r="F418" s="290"/>
      <c r="G418" s="345"/>
    </row>
    <row r="419" spans="1:7" ht="13.5" customHeight="1" x14ac:dyDescent="0.2">
      <c r="A419" s="292" t="s">
        <v>562</v>
      </c>
      <c r="B419" s="343">
        <v>9490000</v>
      </c>
      <c r="C419" s="438">
        <v>9710000</v>
      </c>
      <c r="D419" s="344"/>
      <c r="E419" s="289"/>
      <c r="F419" s="290"/>
      <c r="G419" s="345"/>
    </row>
    <row r="420" spans="1:7" ht="13.5" customHeight="1" x14ac:dyDescent="0.2">
      <c r="A420" s="292" t="s">
        <v>563</v>
      </c>
      <c r="B420" s="343">
        <v>100000</v>
      </c>
      <c r="C420" s="438">
        <v>100000</v>
      </c>
      <c r="D420" s="344"/>
      <c r="E420" s="289"/>
      <c r="F420" s="290"/>
      <c r="G420" s="345"/>
    </row>
    <row r="421" spans="1:7" ht="13.5" customHeight="1" x14ac:dyDescent="0.2">
      <c r="A421" s="292" t="s">
        <v>601</v>
      </c>
      <c r="B421" s="343">
        <v>50000</v>
      </c>
      <c r="C421" s="438"/>
      <c r="D421" s="344"/>
      <c r="E421" s="289"/>
      <c r="F421" s="290"/>
      <c r="G421" s="345"/>
    </row>
    <row r="422" spans="1:7" ht="13.5" customHeight="1" x14ac:dyDescent="0.2">
      <c r="A422" s="293" t="s">
        <v>564</v>
      </c>
      <c r="B422" s="343">
        <v>11441000</v>
      </c>
      <c r="C422" s="438">
        <v>8154000</v>
      </c>
      <c r="D422" s="344"/>
      <c r="E422" s="289"/>
      <c r="F422" s="290"/>
      <c r="G422" s="345"/>
    </row>
    <row r="423" spans="1:7" ht="13.5" customHeight="1" x14ac:dyDescent="0.2">
      <c r="A423" s="292" t="s">
        <v>606</v>
      </c>
      <c r="B423" s="343">
        <v>756000</v>
      </c>
      <c r="C423" s="438">
        <v>837000</v>
      </c>
      <c r="D423" s="344"/>
      <c r="E423" s="289"/>
      <c r="F423" s="290"/>
      <c r="G423" s="345"/>
    </row>
    <row r="424" spans="1:7" ht="13.5" customHeight="1" x14ac:dyDescent="0.2">
      <c r="A424" s="292" t="s">
        <v>565</v>
      </c>
      <c r="B424" s="343"/>
      <c r="C424" s="438"/>
      <c r="D424" s="344"/>
      <c r="E424" s="289"/>
      <c r="F424" s="290"/>
      <c r="G424" s="345"/>
    </row>
    <row r="425" spans="1:7" ht="13.5" customHeight="1" x14ac:dyDescent="0.2">
      <c r="A425" s="292" t="s">
        <v>566</v>
      </c>
      <c r="B425" s="343">
        <v>1108000</v>
      </c>
      <c r="C425" s="438">
        <v>777000</v>
      </c>
      <c r="D425" s="344"/>
      <c r="E425" s="289"/>
      <c r="F425" s="290"/>
      <c r="G425" s="345"/>
    </row>
    <row r="426" spans="1:7" ht="13.5" customHeight="1" x14ac:dyDescent="0.2">
      <c r="A426" s="294" t="s">
        <v>567</v>
      </c>
      <c r="B426" s="346">
        <f t="shared" ref="B426:C426" si="4">SUM(B408:B425)</f>
        <v>56781438</v>
      </c>
      <c r="C426" s="439">
        <f t="shared" si="4"/>
        <v>50016600</v>
      </c>
      <c r="D426" s="347">
        <f>SUM(D408:D425)</f>
        <v>0</v>
      </c>
      <c r="E426" s="289"/>
      <c r="F426" s="290"/>
      <c r="G426" s="345"/>
    </row>
    <row r="427" spans="1:7" ht="13.5" customHeight="1" x14ac:dyDescent="0.2">
      <c r="A427" s="287" t="s">
        <v>568</v>
      </c>
      <c r="B427" s="341"/>
      <c r="C427" s="341"/>
      <c r="E427" s="289"/>
      <c r="F427" s="290"/>
    </row>
    <row r="428" spans="1:7" ht="13.5" customHeight="1" x14ac:dyDescent="0.2">
      <c r="A428" s="287" t="s">
        <v>569</v>
      </c>
      <c r="B428" s="343">
        <v>190000</v>
      </c>
      <c r="C428" s="438">
        <v>190000</v>
      </c>
      <c r="D428" s="308"/>
      <c r="E428" s="289"/>
      <c r="F428" s="290"/>
    </row>
    <row r="429" spans="1:7" ht="13.5" customHeight="1" x14ac:dyDescent="0.2">
      <c r="A429" s="297" t="s">
        <v>570</v>
      </c>
      <c r="B429" s="348"/>
      <c r="C429" s="441"/>
      <c r="D429" s="304"/>
      <c r="E429" s="289"/>
      <c r="F429" s="290"/>
    </row>
    <row r="430" spans="1:7" ht="13.5" customHeight="1" x14ac:dyDescent="0.2">
      <c r="A430" s="292" t="s">
        <v>571</v>
      </c>
      <c r="B430" s="348"/>
      <c r="C430" s="441"/>
      <c r="D430" s="304"/>
      <c r="E430" s="289"/>
      <c r="F430" s="290"/>
    </row>
    <row r="431" spans="1:7" ht="13.5" customHeight="1" x14ac:dyDescent="0.2">
      <c r="A431" s="292" t="s">
        <v>602</v>
      </c>
      <c r="B431" s="343">
        <v>190000</v>
      </c>
      <c r="C431" s="438">
        <v>190000</v>
      </c>
      <c r="D431" s="308"/>
      <c r="E431" s="289"/>
      <c r="F431" s="290"/>
    </row>
    <row r="432" spans="1:7" ht="13.5" customHeight="1" x14ac:dyDescent="0.2">
      <c r="A432" s="292" t="s">
        <v>572</v>
      </c>
      <c r="B432" s="343"/>
      <c r="C432" s="438"/>
      <c r="D432" s="308"/>
      <c r="E432" s="289"/>
      <c r="F432" s="290"/>
    </row>
    <row r="433" spans="1:6" ht="13.5" customHeight="1" x14ac:dyDescent="0.2">
      <c r="A433" s="287" t="s">
        <v>573</v>
      </c>
      <c r="B433" s="343"/>
      <c r="C433" s="438"/>
      <c r="D433" s="308"/>
      <c r="E433" s="289"/>
      <c r="F433" s="290"/>
    </row>
    <row r="434" spans="1:6" ht="13.5" customHeight="1" x14ac:dyDescent="0.2">
      <c r="A434" s="287" t="s">
        <v>574</v>
      </c>
      <c r="B434" s="341"/>
      <c r="C434" s="341"/>
      <c r="D434" s="349"/>
      <c r="E434" s="289"/>
      <c r="F434" s="290"/>
    </row>
    <row r="435" spans="1:6" ht="13.5" customHeight="1" x14ac:dyDescent="0.2">
      <c r="A435" s="287" t="s">
        <v>575</v>
      </c>
      <c r="B435" s="341"/>
      <c r="C435" s="341"/>
      <c r="D435" s="349"/>
      <c r="E435" s="289"/>
      <c r="F435" s="290"/>
    </row>
    <row r="436" spans="1:6" ht="13.5" customHeight="1" x14ac:dyDescent="0.2">
      <c r="A436" s="292" t="s">
        <v>576</v>
      </c>
      <c r="B436" s="341"/>
      <c r="C436" s="341"/>
      <c r="D436" s="349"/>
      <c r="E436" s="289"/>
      <c r="F436" s="290"/>
    </row>
    <row r="437" spans="1:6" ht="13.5" customHeight="1" x14ac:dyDescent="0.2">
      <c r="A437" s="292" t="s">
        <v>577</v>
      </c>
      <c r="B437" s="341"/>
      <c r="C437" s="341"/>
      <c r="D437" s="349"/>
      <c r="E437" s="289"/>
      <c r="F437" s="290"/>
    </row>
    <row r="438" spans="1:6" ht="13.5" customHeight="1" x14ac:dyDescent="0.2">
      <c r="A438" s="292" t="s">
        <v>578</v>
      </c>
      <c r="B438" s="341"/>
      <c r="C438" s="341"/>
      <c r="D438" s="349"/>
      <c r="E438" s="289"/>
      <c r="F438" s="290"/>
    </row>
    <row r="439" spans="1:6" ht="13.5" customHeight="1" x14ac:dyDescent="0.2">
      <c r="A439" s="292" t="s">
        <v>579</v>
      </c>
      <c r="B439" s="341"/>
      <c r="C439" s="341"/>
      <c r="D439" s="349"/>
      <c r="E439" s="289"/>
      <c r="F439" s="290"/>
    </row>
    <row r="440" spans="1:6" ht="13.5" customHeight="1" x14ac:dyDescent="0.2">
      <c r="A440" s="292" t="s">
        <v>580</v>
      </c>
      <c r="B440" s="341"/>
      <c r="C440" s="341"/>
      <c r="D440" s="349"/>
      <c r="E440" s="289"/>
      <c r="F440" s="290"/>
    </row>
    <row r="441" spans="1:6" ht="13.5" customHeight="1" x14ac:dyDescent="0.2">
      <c r="A441" s="287" t="s">
        <v>581</v>
      </c>
      <c r="B441" s="341"/>
      <c r="C441" s="341"/>
      <c r="D441" s="349"/>
      <c r="E441" s="289"/>
      <c r="F441" s="290"/>
    </row>
    <row r="442" spans="1:6" ht="15.6" customHeight="1" x14ac:dyDescent="0.25">
      <c r="A442" s="299" t="s">
        <v>582</v>
      </c>
      <c r="B442" s="336">
        <f>B426+B405+B406+B428+B430+B433</f>
        <v>461607291</v>
      </c>
      <c r="C442" s="336">
        <f>C426+C405+C406+C428+C430+C433</f>
        <v>535653588</v>
      </c>
      <c r="D442" s="336">
        <f>D426+D405+D406+D428+D430+D433</f>
        <v>0</v>
      </c>
      <c r="E442" s="289"/>
      <c r="F442" s="290"/>
    </row>
    <row r="443" spans="1:6" ht="13.15" customHeight="1" x14ac:dyDescent="0.25">
      <c r="A443" s="299"/>
      <c r="B443" s="350"/>
      <c r="C443" s="350"/>
      <c r="E443" s="289"/>
      <c r="F443" s="290"/>
    </row>
    <row r="444" spans="1:6" ht="16.149999999999999" customHeight="1" x14ac:dyDescent="0.2">
      <c r="A444" s="351" t="s">
        <v>742</v>
      </c>
      <c r="B444" s="350"/>
      <c r="C444" s="350"/>
      <c r="E444" s="289"/>
      <c r="F444" s="290"/>
    </row>
    <row r="445" spans="1:6" ht="13.5" customHeight="1" x14ac:dyDescent="0.2">
      <c r="A445" s="287" t="s">
        <v>549</v>
      </c>
      <c r="B445" s="337">
        <v>79306575</v>
      </c>
      <c r="C445" s="337">
        <v>80592377</v>
      </c>
      <c r="D445" s="337"/>
      <c r="E445" s="289"/>
      <c r="F445" s="290"/>
    </row>
    <row r="446" spans="1:6" ht="13.5" customHeight="1" x14ac:dyDescent="0.2">
      <c r="A446" s="287" t="s">
        <v>550</v>
      </c>
      <c r="B446" s="337">
        <v>10133306</v>
      </c>
      <c r="C446" s="337">
        <v>10381519</v>
      </c>
      <c r="D446" s="337"/>
      <c r="E446" s="289"/>
      <c r="F446" s="290"/>
    </row>
    <row r="447" spans="1:6" ht="13.5" customHeight="1" x14ac:dyDescent="0.2">
      <c r="A447" s="287" t="s">
        <v>551</v>
      </c>
      <c r="B447" s="350"/>
      <c r="C447" s="350"/>
      <c r="D447" s="350"/>
      <c r="E447" s="289"/>
      <c r="F447" s="290"/>
    </row>
    <row r="448" spans="1:6" ht="13.5" customHeight="1" x14ac:dyDescent="0.2">
      <c r="A448" s="292" t="s">
        <v>552</v>
      </c>
      <c r="B448" s="350">
        <v>340000</v>
      </c>
      <c r="C448" s="350">
        <v>25000</v>
      </c>
      <c r="D448" s="350"/>
      <c r="E448" s="289"/>
      <c r="F448" s="290"/>
    </row>
    <row r="449" spans="1:6" ht="13.5" customHeight="1" x14ac:dyDescent="0.2">
      <c r="A449" s="292" t="s">
        <v>553</v>
      </c>
      <c r="B449" s="350">
        <v>8200000</v>
      </c>
      <c r="C449" s="350">
        <v>8386000</v>
      </c>
      <c r="D449" s="350"/>
      <c r="E449" s="289"/>
      <c r="F449" s="290"/>
    </row>
    <row r="450" spans="1:6" ht="13.5" customHeight="1" x14ac:dyDescent="0.2">
      <c r="A450" s="292" t="s">
        <v>554</v>
      </c>
      <c r="B450" s="350"/>
      <c r="C450" s="350"/>
      <c r="D450" s="350"/>
      <c r="E450" s="289"/>
      <c r="F450" s="290"/>
    </row>
    <row r="451" spans="1:6" ht="13.5" customHeight="1" x14ac:dyDescent="0.2">
      <c r="A451" s="292" t="s">
        <v>555</v>
      </c>
      <c r="B451" s="350">
        <v>1595000</v>
      </c>
      <c r="C451" s="350">
        <v>710000</v>
      </c>
      <c r="D451" s="350"/>
      <c r="E451" s="289"/>
      <c r="F451" s="290"/>
    </row>
    <row r="452" spans="1:6" ht="13.5" customHeight="1" x14ac:dyDescent="0.2">
      <c r="A452" s="292" t="s">
        <v>556</v>
      </c>
      <c r="B452" s="350">
        <v>285000</v>
      </c>
      <c r="C452" s="350">
        <v>545000</v>
      </c>
      <c r="D452" s="350"/>
      <c r="E452" s="289"/>
      <c r="F452" s="290"/>
    </row>
    <row r="453" spans="1:6" ht="13.5" customHeight="1" x14ac:dyDescent="0.2">
      <c r="A453" s="292" t="s">
        <v>557</v>
      </c>
      <c r="B453" s="341">
        <v>125806985</v>
      </c>
      <c r="C453" s="341">
        <v>126557990</v>
      </c>
      <c r="D453" s="350"/>
      <c r="E453" s="289"/>
      <c r="F453" s="290"/>
    </row>
    <row r="454" spans="1:6" ht="13.5" customHeight="1" x14ac:dyDescent="0.2">
      <c r="A454" s="292" t="s">
        <v>590</v>
      </c>
      <c r="B454" s="341"/>
      <c r="C454" s="341"/>
      <c r="D454" s="350"/>
      <c r="E454" s="289"/>
      <c r="F454" s="290"/>
    </row>
    <row r="455" spans="1:6" ht="13.5" customHeight="1" x14ac:dyDescent="0.2">
      <c r="A455" s="292" t="s">
        <v>558</v>
      </c>
      <c r="B455" s="341"/>
      <c r="C455" s="341">
        <v>8000000</v>
      </c>
      <c r="D455" s="350"/>
      <c r="E455" s="289"/>
      <c r="F455" s="290"/>
    </row>
    <row r="456" spans="1:6" ht="13.5" customHeight="1" x14ac:dyDescent="0.2">
      <c r="A456" s="292" t="s">
        <v>559</v>
      </c>
      <c r="B456" s="341">
        <v>15500000</v>
      </c>
      <c r="C456" s="341">
        <v>15500000</v>
      </c>
      <c r="D456" s="350"/>
      <c r="E456" s="289"/>
      <c r="F456" s="290"/>
    </row>
    <row r="457" spans="1:6" ht="13.5" customHeight="1" x14ac:dyDescent="0.2">
      <c r="A457" s="292" t="s">
        <v>560</v>
      </c>
      <c r="B457" s="341"/>
      <c r="C457" s="341"/>
      <c r="D457" s="350"/>
      <c r="E457" s="289"/>
      <c r="F457" s="290"/>
    </row>
    <row r="458" spans="1:6" ht="13.5" customHeight="1" x14ac:dyDescent="0.2">
      <c r="A458" s="292" t="s">
        <v>561</v>
      </c>
      <c r="B458" s="341">
        <v>19490000</v>
      </c>
      <c r="C458" s="341">
        <v>21580000</v>
      </c>
      <c r="D458" s="350"/>
      <c r="E458" s="289"/>
      <c r="F458" s="290"/>
    </row>
    <row r="459" spans="1:6" ht="13.5" customHeight="1" x14ac:dyDescent="0.2">
      <c r="A459" s="292" t="s">
        <v>562</v>
      </c>
      <c r="B459" s="341">
        <v>34281000</v>
      </c>
      <c r="C459" s="341">
        <v>29772000</v>
      </c>
      <c r="D459" s="350"/>
      <c r="E459" s="289"/>
      <c r="F459" s="290"/>
    </row>
    <row r="460" spans="1:6" ht="13.5" customHeight="1" x14ac:dyDescent="0.2">
      <c r="A460" s="292" t="s">
        <v>563</v>
      </c>
      <c r="B460" s="341">
        <v>80000</v>
      </c>
      <c r="C460" s="341"/>
      <c r="D460" s="350"/>
      <c r="E460" s="289"/>
      <c r="F460" s="290"/>
    </row>
    <row r="461" spans="1:6" ht="13.5" customHeight="1" x14ac:dyDescent="0.2">
      <c r="A461" s="292" t="s">
        <v>601</v>
      </c>
      <c r="B461" s="341">
        <v>500000</v>
      </c>
      <c r="C461" s="341">
        <v>500000</v>
      </c>
      <c r="D461" s="350"/>
      <c r="E461" s="289"/>
      <c r="F461" s="290"/>
    </row>
    <row r="462" spans="1:6" ht="13.5" customHeight="1" x14ac:dyDescent="0.2">
      <c r="A462" s="293" t="s">
        <v>564</v>
      </c>
      <c r="B462" s="341">
        <v>30919015</v>
      </c>
      <c r="C462" s="341">
        <v>32294657</v>
      </c>
      <c r="D462" s="350"/>
      <c r="E462" s="289"/>
      <c r="F462" s="290"/>
    </row>
    <row r="463" spans="1:6" ht="13.5" customHeight="1" x14ac:dyDescent="0.2">
      <c r="A463" s="292" t="s">
        <v>606</v>
      </c>
      <c r="B463" s="341">
        <v>18000000</v>
      </c>
      <c r="C463" s="341">
        <v>18000000</v>
      </c>
      <c r="D463" s="350"/>
      <c r="E463" s="289"/>
      <c r="F463" s="290"/>
    </row>
    <row r="464" spans="1:6" ht="13.5" customHeight="1" x14ac:dyDescent="0.2">
      <c r="A464" s="292" t="s">
        <v>622</v>
      </c>
      <c r="B464" s="341">
        <v>44426000</v>
      </c>
      <c r="C464" s="341">
        <v>42418000</v>
      </c>
      <c r="D464" s="350"/>
      <c r="E464" s="289"/>
      <c r="F464" s="290"/>
    </row>
    <row r="465" spans="1:6" ht="13.5" customHeight="1" x14ac:dyDescent="0.2">
      <c r="A465" s="292" t="s">
        <v>566</v>
      </c>
      <c r="B465" s="341">
        <v>64786000</v>
      </c>
      <c r="C465" s="341">
        <v>128453306</v>
      </c>
      <c r="D465" s="350"/>
      <c r="E465" s="289"/>
      <c r="F465" s="290"/>
    </row>
    <row r="466" spans="1:6" ht="13.5" customHeight="1" x14ac:dyDescent="0.2">
      <c r="A466" s="294" t="s">
        <v>567</v>
      </c>
      <c r="B466" s="352">
        <f>SUM(B448:B465)</f>
        <v>364209000</v>
      </c>
      <c r="C466" s="352">
        <f>SUM(C448:C465)</f>
        <v>432741953</v>
      </c>
      <c r="D466" s="353"/>
      <c r="E466" s="289"/>
      <c r="F466" s="290"/>
    </row>
    <row r="467" spans="1:6" ht="13.5" customHeight="1" x14ac:dyDescent="0.2">
      <c r="A467" s="287" t="s">
        <v>568</v>
      </c>
      <c r="B467" s="354">
        <v>43790000</v>
      </c>
      <c r="C467" s="354">
        <v>44720000</v>
      </c>
      <c r="D467" s="355"/>
      <c r="E467" s="289"/>
      <c r="F467" s="290"/>
    </row>
    <row r="468" spans="1:6" ht="13.5" customHeight="1" x14ac:dyDescent="0.2">
      <c r="A468" s="287" t="s">
        <v>569</v>
      </c>
      <c r="B468" s="337">
        <v>649041531</v>
      </c>
      <c r="C468" s="337">
        <v>2410308943</v>
      </c>
      <c r="D468" s="356"/>
      <c r="E468" s="289"/>
      <c r="F468" s="290"/>
    </row>
    <row r="469" spans="1:6" ht="13.5" customHeight="1" x14ac:dyDescent="0.2">
      <c r="A469" s="297" t="s">
        <v>776</v>
      </c>
      <c r="B469" s="350">
        <v>421891141</v>
      </c>
      <c r="C469" s="350">
        <v>978380284</v>
      </c>
      <c r="E469" s="289"/>
      <c r="F469" s="290"/>
    </row>
    <row r="470" spans="1:6" ht="13.5" customHeight="1" x14ac:dyDescent="0.2">
      <c r="A470" s="292" t="s">
        <v>571</v>
      </c>
      <c r="B470" s="350"/>
      <c r="C470" s="350">
        <v>1241977383</v>
      </c>
      <c r="E470" s="289"/>
      <c r="F470" s="290"/>
    </row>
    <row r="471" spans="1:6" ht="13.5" customHeight="1" x14ac:dyDescent="0.2">
      <c r="A471" s="292" t="s">
        <v>602</v>
      </c>
      <c r="B471" s="350">
        <v>227150390</v>
      </c>
      <c r="C471" s="350">
        <v>189951276</v>
      </c>
      <c r="D471" s="350"/>
      <c r="E471" s="289"/>
      <c r="F471" s="290"/>
    </row>
    <row r="472" spans="1:6" ht="13.5" customHeight="1" x14ac:dyDescent="0.2">
      <c r="A472" s="292" t="s">
        <v>572</v>
      </c>
      <c r="B472" s="350"/>
      <c r="C472" s="350"/>
      <c r="D472" s="350"/>
      <c r="E472" s="289"/>
      <c r="F472" s="290"/>
    </row>
    <row r="473" spans="1:6" ht="13.5" customHeight="1" x14ac:dyDescent="0.2">
      <c r="A473" s="287" t="s">
        <v>573</v>
      </c>
      <c r="B473" s="337">
        <v>2540000</v>
      </c>
      <c r="C473" s="337">
        <v>392898000</v>
      </c>
      <c r="D473" s="350"/>
      <c r="E473" s="289"/>
      <c r="F473" s="290"/>
    </row>
    <row r="474" spans="1:6" ht="13.5" customHeight="1" x14ac:dyDescent="0.2">
      <c r="A474" s="287" t="s">
        <v>574</v>
      </c>
      <c r="B474" s="337">
        <v>30565000</v>
      </c>
      <c r="C474" s="337">
        <v>37505000</v>
      </c>
      <c r="D474" s="350"/>
      <c r="E474" s="289"/>
      <c r="F474" s="290"/>
    </row>
    <row r="475" spans="1:6" ht="13.5" customHeight="1" x14ac:dyDescent="0.2">
      <c r="A475" s="287" t="s">
        <v>575</v>
      </c>
      <c r="B475" s="337">
        <v>10000000</v>
      </c>
      <c r="C475" s="337">
        <v>24000000</v>
      </c>
      <c r="D475" s="350"/>
      <c r="E475" s="289"/>
      <c r="F475" s="290"/>
    </row>
    <row r="476" spans="1:6" ht="13.5" customHeight="1" x14ac:dyDescent="0.2">
      <c r="A476" s="292" t="s">
        <v>576</v>
      </c>
      <c r="B476" s="350"/>
      <c r="C476" s="350"/>
      <c r="D476" s="350"/>
      <c r="E476" s="289"/>
      <c r="F476" s="290"/>
    </row>
    <row r="477" spans="1:6" ht="13.5" customHeight="1" x14ac:dyDescent="0.2">
      <c r="A477" s="292" t="s">
        <v>577</v>
      </c>
      <c r="B477" s="350"/>
      <c r="C477" s="350"/>
      <c r="D477" s="350"/>
      <c r="E477" s="289"/>
      <c r="F477" s="290"/>
    </row>
    <row r="478" spans="1:6" ht="13.5" customHeight="1" x14ac:dyDescent="0.2">
      <c r="A478" s="292" t="s">
        <v>578</v>
      </c>
      <c r="B478" s="350">
        <v>5000000</v>
      </c>
      <c r="C478" s="350">
        <v>12000000</v>
      </c>
      <c r="D478" s="350"/>
      <c r="E478" s="289"/>
      <c r="F478" s="290"/>
    </row>
    <row r="479" spans="1:6" ht="13.5" customHeight="1" x14ac:dyDescent="0.2">
      <c r="A479" s="292" t="s">
        <v>579</v>
      </c>
      <c r="B479" s="350"/>
      <c r="C479" s="350"/>
      <c r="D479" s="350"/>
      <c r="E479" s="289"/>
      <c r="F479" s="290"/>
    </row>
    <row r="480" spans="1:6" ht="13.5" customHeight="1" x14ac:dyDescent="0.2">
      <c r="A480" s="292" t="s">
        <v>580</v>
      </c>
      <c r="B480" s="350">
        <v>5000000</v>
      </c>
      <c r="C480" s="350">
        <v>12000000</v>
      </c>
      <c r="D480" s="350"/>
      <c r="E480" s="289"/>
      <c r="F480" s="290"/>
    </row>
    <row r="481" spans="1:6" ht="13.5" customHeight="1" x14ac:dyDescent="0.2">
      <c r="A481" s="287" t="s">
        <v>581</v>
      </c>
      <c r="B481" s="350">
        <v>447812152</v>
      </c>
      <c r="C481" s="350">
        <v>526275728</v>
      </c>
      <c r="D481" s="350"/>
      <c r="E481" s="289"/>
      <c r="F481" s="290"/>
    </row>
    <row r="482" spans="1:6" ht="13.5" customHeight="1" x14ac:dyDescent="0.2">
      <c r="A482" s="292" t="s">
        <v>385</v>
      </c>
      <c r="B482" s="350"/>
      <c r="C482" s="350"/>
      <c r="D482" s="350"/>
      <c r="E482" s="289"/>
      <c r="F482" s="290"/>
    </row>
    <row r="483" spans="1:6" ht="13.5" customHeight="1" x14ac:dyDescent="0.25">
      <c r="A483" s="299" t="s">
        <v>582</v>
      </c>
      <c r="B483" s="336">
        <f>B445+B446+B466+B467+B468+B473+B474+B475+B482+B481</f>
        <v>1637397564</v>
      </c>
      <c r="C483" s="336">
        <f>C445+C446+C466+C467+C468+C473+C474+C475+C482+C481</f>
        <v>3959423520</v>
      </c>
      <c r="D483" s="357"/>
      <c r="E483" s="289"/>
      <c r="F483" s="290"/>
    </row>
    <row r="484" spans="1:6" ht="10.15" customHeight="1" x14ac:dyDescent="0.2">
      <c r="B484" s="350"/>
      <c r="C484" s="350"/>
      <c r="E484" s="289"/>
      <c r="F484" s="290"/>
    </row>
    <row r="485" spans="1:6" ht="13.5" customHeight="1" x14ac:dyDescent="0.25">
      <c r="A485" s="284" t="s">
        <v>743</v>
      </c>
      <c r="B485" s="350"/>
      <c r="C485" s="350"/>
      <c r="E485" s="289"/>
      <c r="F485" s="290"/>
    </row>
    <row r="486" spans="1:6" ht="13.5" customHeight="1" x14ac:dyDescent="0.2">
      <c r="A486" s="287" t="s">
        <v>549</v>
      </c>
      <c r="B486" s="438">
        <v>2570000</v>
      </c>
      <c r="C486" s="438">
        <v>2712000</v>
      </c>
      <c r="D486" s="308"/>
      <c r="E486" s="289"/>
      <c r="F486" s="290"/>
    </row>
    <row r="487" spans="1:6" ht="13.5" customHeight="1" x14ac:dyDescent="0.2">
      <c r="A487" s="287" t="s">
        <v>550</v>
      </c>
      <c r="B487" s="438">
        <v>335000</v>
      </c>
      <c r="C487" s="438">
        <v>355000</v>
      </c>
      <c r="D487" s="308"/>
      <c r="E487" s="289"/>
      <c r="F487" s="290"/>
    </row>
    <row r="488" spans="1:6" ht="13.5" customHeight="1" x14ac:dyDescent="0.2">
      <c r="A488" s="287" t="s">
        <v>551</v>
      </c>
      <c r="B488" s="441"/>
      <c r="C488" s="441"/>
      <c r="D488" s="358"/>
      <c r="E488" s="289"/>
      <c r="F488" s="290"/>
    </row>
    <row r="489" spans="1:6" ht="13.5" customHeight="1" x14ac:dyDescent="0.2">
      <c r="A489" s="292" t="s">
        <v>552</v>
      </c>
      <c r="B489" s="441"/>
      <c r="C489" s="441"/>
      <c r="D489" s="358"/>
      <c r="E489" s="289"/>
      <c r="F489" s="290"/>
    </row>
    <row r="490" spans="1:6" ht="13.5" customHeight="1" x14ac:dyDescent="0.2">
      <c r="A490" s="292" t="s">
        <v>553</v>
      </c>
      <c r="B490" s="441"/>
      <c r="C490" s="441"/>
      <c r="D490" s="358"/>
      <c r="E490" s="289"/>
      <c r="F490" s="290"/>
    </row>
    <row r="491" spans="1:6" ht="13.5" customHeight="1" x14ac:dyDescent="0.2">
      <c r="A491" s="292" t="s">
        <v>554</v>
      </c>
      <c r="B491" s="441"/>
      <c r="C491" s="441"/>
      <c r="D491" s="358"/>
      <c r="E491" s="289"/>
      <c r="F491" s="290"/>
    </row>
    <row r="492" spans="1:6" ht="13.5" customHeight="1" x14ac:dyDescent="0.2">
      <c r="A492" s="292" t="s">
        <v>555</v>
      </c>
      <c r="B492" s="441"/>
      <c r="C492" s="441"/>
      <c r="D492" s="358"/>
      <c r="E492" s="289"/>
      <c r="F492" s="290"/>
    </row>
    <row r="493" spans="1:6" ht="13.5" customHeight="1" x14ac:dyDescent="0.2">
      <c r="A493" s="292" t="s">
        <v>556</v>
      </c>
      <c r="B493" s="441"/>
      <c r="C493" s="441"/>
      <c r="D493" s="358"/>
      <c r="E493" s="289"/>
      <c r="F493" s="290"/>
    </row>
    <row r="494" spans="1:6" ht="13.5" customHeight="1" x14ac:dyDescent="0.2">
      <c r="A494" s="292" t="s">
        <v>557</v>
      </c>
      <c r="B494" s="441"/>
      <c r="C494" s="441"/>
      <c r="D494" s="358"/>
      <c r="E494" s="289"/>
      <c r="F494" s="290"/>
    </row>
    <row r="495" spans="1:6" ht="13.5" customHeight="1" x14ac:dyDescent="0.2">
      <c r="A495" s="292" t="s">
        <v>590</v>
      </c>
      <c r="B495" s="441"/>
      <c r="C495" s="441"/>
      <c r="D495" s="358"/>
      <c r="E495" s="289"/>
      <c r="F495" s="290"/>
    </row>
    <row r="496" spans="1:6" ht="13.5" customHeight="1" x14ac:dyDescent="0.2">
      <c r="A496" s="292" t="s">
        <v>558</v>
      </c>
      <c r="B496" s="441"/>
      <c r="C496" s="441"/>
      <c r="D496" s="358"/>
      <c r="E496" s="289"/>
      <c r="F496" s="290"/>
    </row>
    <row r="497" spans="1:6" ht="13.5" customHeight="1" x14ac:dyDescent="0.2">
      <c r="A497" s="292" t="s">
        <v>559</v>
      </c>
      <c r="B497" s="441"/>
      <c r="C497" s="441"/>
      <c r="D497" s="358"/>
      <c r="E497" s="289"/>
      <c r="F497" s="290"/>
    </row>
    <row r="498" spans="1:6" ht="13.5" customHeight="1" x14ac:dyDescent="0.2">
      <c r="A498" s="292" t="s">
        <v>560</v>
      </c>
      <c r="B498" s="441"/>
      <c r="C498" s="441"/>
      <c r="D498" s="358"/>
      <c r="E498" s="289"/>
      <c r="F498" s="290"/>
    </row>
    <row r="499" spans="1:6" ht="13.5" customHeight="1" x14ac:dyDescent="0.2">
      <c r="A499" s="292" t="s">
        <v>561</v>
      </c>
      <c r="B499" s="438">
        <v>900000</v>
      </c>
      <c r="C499" s="438">
        <v>900000</v>
      </c>
      <c r="D499" s="308"/>
      <c r="E499" s="289"/>
      <c r="F499" s="290"/>
    </row>
    <row r="500" spans="1:6" ht="13.5" customHeight="1" x14ac:dyDescent="0.2">
      <c r="A500" s="292" t="s">
        <v>562</v>
      </c>
      <c r="B500" s="438">
        <v>44398000</v>
      </c>
      <c r="C500" s="438">
        <v>17771000</v>
      </c>
      <c r="D500" s="308"/>
      <c r="E500" s="289"/>
      <c r="F500" s="290"/>
    </row>
    <row r="501" spans="1:6" ht="13.5" customHeight="1" x14ac:dyDescent="0.2">
      <c r="A501" s="292" t="s">
        <v>563</v>
      </c>
      <c r="B501" s="438"/>
      <c r="C501" s="438"/>
      <c r="D501" s="308"/>
      <c r="E501" s="289"/>
      <c r="F501" s="290"/>
    </row>
    <row r="502" spans="1:6" ht="13.5" customHeight="1" x14ac:dyDescent="0.2">
      <c r="A502" s="292" t="s">
        <v>601</v>
      </c>
      <c r="B502" s="438"/>
      <c r="C502" s="438"/>
      <c r="D502" s="308"/>
      <c r="E502" s="289"/>
      <c r="F502" s="290"/>
    </row>
    <row r="503" spans="1:6" ht="13.5" customHeight="1" x14ac:dyDescent="0.2">
      <c r="A503" s="293" t="s">
        <v>564</v>
      </c>
      <c r="B503" s="438">
        <v>12230000</v>
      </c>
      <c r="C503" s="438">
        <v>5041000</v>
      </c>
      <c r="D503" s="308"/>
      <c r="E503" s="289"/>
      <c r="F503" s="290"/>
    </row>
    <row r="504" spans="1:6" ht="13.5" customHeight="1" x14ac:dyDescent="0.2">
      <c r="A504" s="292" t="s">
        <v>606</v>
      </c>
      <c r="B504" s="438">
        <v>5863000</v>
      </c>
      <c r="C504" s="438">
        <v>5872000</v>
      </c>
      <c r="D504" s="308"/>
      <c r="E504" s="289"/>
      <c r="F504" s="290"/>
    </row>
    <row r="505" spans="1:6" ht="10.5" customHeight="1" x14ac:dyDescent="0.2">
      <c r="A505" s="292" t="s">
        <v>565</v>
      </c>
      <c r="B505" s="438"/>
      <c r="C505" s="438"/>
      <c r="D505" s="308"/>
      <c r="E505" s="289"/>
      <c r="F505" s="290"/>
    </row>
    <row r="506" spans="1:6" ht="13.5" customHeight="1" x14ac:dyDescent="0.2">
      <c r="A506" s="292" t="s">
        <v>566</v>
      </c>
      <c r="B506" s="438">
        <v>10000</v>
      </c>
      <c r="C506" s="438">
        <v>10000</v>
      </c>
      <c r="D506" s="308"/>
      <c r="E506" s="289"/>
      <c r="F506" s="290"/>
    </row>
    <row r="507" spans="1:6" ht="13.5" customHeight="1" x14ac:dyDescent="0.2">
      <c r="A507" s="294" t="s">
        <v>567</v>
      </c>
      <c r="B507" s="438">
        <v>63401000</v>
      </c>
      <c r="C507" s="438">
        <v>29594000</v>
      </c>
      <c r="D507" s="344"/>
      <c r="E507" s="289"/>
      <c r="F507" s="290"/>
    </row>
    <row r="508" spans="1:6" ht="13.5" customHeight="1" x14ac:dyDescent="0.2">
      <c r="A508" s="287" t="s">
        <v>568</v>
      </c>
      <c r="B508" s="438"/>
      <c r="C508" s="438"/>
      <c r="D508" s="308"/>
      <c r="E508" s="289"/>
      <c r="F508" s="290"/>
    </row>
    <row r="509" spans="1:6" ht="13.5" customHeight="1" x14ac:dyDescent="0.2">
      <c r="A509" s="287" t="s">
        <v>569</v>
      </c>
      <c r="B509" s="438"/>
      <c r="C509" s="438"/>
      <c r="D509" s="308"/>
      <c r="E509" s="289"/>
      <c r="F509" s="290"/>
    </row>
    <row r="510" spans="1:6" ht="13.5" customHeight="1" x14ac:dyDescent="0.2">
      <c r="A510" s="297" t="s">
        <v>570</v>
      </c>
      <c r="B510" s="438"/>
      <c r="C510" s="438"/>
      <c r="D510" s="308"/>
      <c r="E510" s="289"/>
      <c r="F510" s="290"/>
    </row>
    <row r="511" spans="1:6" ht="13.5" customHeight="1" x14ac:dyDescent="0.2">
      <c r="A511" s="292" t="s">
        <v>571</v>
      </c>
      <c r="B511" s="438"/>
      <c r="C511" s="438"/>
      <c r="D511" s="308"/>
      <c r="E511" s="289"/>
      <c r="F511" s="290"/>
    </row>
    <row r="512" spans="1:6" ht="13.5" customHeight="1" x14ac:dyDescent="0.2">
      <c r="A512" s="292" t="s">
        <v>602</v>
      </c>
      <c r="B512" s="438"/>
      <c r="C512" s="438"/>
      <c r="D512" s="308"/>
      <c r="E512" s="289"/>
      <c r="F512" s="290"/>
    </row>
    <row r="513" spans="1:6" ht="13.5" customHeight="1" x14ac:dyDescent="0.2">
      <c r="A513" s="292" t="s">
        <v>572</v>
      </c>
      <c r="B513" s="438"/>
      <c r="C513" s="438"/>
      <c r="D513" s="308"/>
      <c r="E513" s="289"/>
      <c r="F513" s="290"/>
    </row>
    <row r="514" spans="1:6" ht="13.5" customHeight="1" x14ac:dyDescent="0.2">
      <c r="A514" s="287" t="s">
        <v>573</v>
      </c>
      <c r="B514" s="438"/>
      <c r="C514" s="438"/>
      <c r="D514" s="308"/>
      <c r="E514" s="289"/>
      <c r="F514" s="290"/>
    </row>
    <row r="515" spans="1:6" ht="10.5" customHeight="1" x14ac:dyDescent="0.2">
      <c r="A515" s="287" t="s">
        <v>574</v>
      </c>
      <c r="B515" s="438"/>
      <c r="C515" s="438"/>
      <c r="D515" s="308"/>
      <c r="E515" s="289"/>
      <c r="F515" s="290"/>
    </row>
    <row r="516" spans="1:6" ht="13.5" customHeight="1" x14ac:dyDescent="0.2">
      <c r="A516" s="287" t="s">
        <v>575</v>
      </c>
      <c r="B516" s="438"/>
      <c r="C516" s="438"/>
      <c r="D516" s="308"/>
      <c r="E516" s="289"/>
      <c r="F516" s="290"/>
    </row>
    <row r="517" spans="1:6" ht="13.5" customHeight="1" x14ac:dyDescent="0.2">
      <c r="A517" s="292" t="s">
        <v>576</v>
      </c>
      <c r="B517" s="438"/>
      <c r="C517" s="438"/>
      <c r="D517" s="308"/>
      <c r="E517" s="289"/>
      <c r="F517" s="290"/>
    </row>
    <row r="518" spans="1:6" s="311" customFormat="1" ht="13.5" customHeight="1" x14ac:dyDescent="0.2">
      <c r="A518" s="292" t="s">
        <v>577</v>
      </c>
      <c r="B518" s="439"/>
      <c r="C518" s="439"/>
      <c r="D518" s="359"/>
      <c r="E518" s="289"/>
      <c r="F518" s="290"/>
    </row>
    <row r="519" spans="1:6" s="311" customFormat="1" ht="13.5" customHeight="1" x14ac:dyDescent="0.2">
      <c r="A519" s="292" t="s">
        <v>578</v>
      </c>
      <c r="B519" s="439"/>
      <c r="C519" s="439"/>
      <c r="D519" s="359"/>
      <c r="E519" s="289"/>
      <c r="F519" s="290"/>
    </row>
    <row r="520" spans="1:6" s="311" customFormat="1" ht="13.5" customHeight="1" x14ac:dyDescent="0.2">
      <c r="A520" s="292" t="s">
        <v>579</v>
      </c>
      <c r="B520" s="439"/>
      <c r="C520" s="439"/>
      <c r="D520" s="359"/>
      <c r="E520" s="289"/>
      <c r="F520" s="290"/>
    </row>
    <row r="521" spans="1:6" s="311" customFormat="1" ht="13.5" customHeight="1" x14ac:dyDescent="0.2">
      <c r="A521" s="292" t="s">
        <v>580</v>
      </c>
      <c r="B521" s="439"/>
      <c r="C521" s="439"/>
      <c r="D521" s="359"/>
      <c r="E521" s="289"/>
      <c r="F521" s="290"/>
    </row>
    <row r="522" spans="1:6" s="311" customFormat="1" ht="13.5" customHeight="1" x14ac:dyDescent="0.2">
      <c r="A522" s="287" t="s">
        <v>581</v>
      </c>
      <c r="B522" s="439"/>
      <c r="C522" s="439"/>
      <c r="D522" s="359"/>
      <c r="E522" s="289"/>
      <c r="F522" s="290"/>
    </row>
    <row r="523" spans="1:6" s="311" customFormat="1" ht="13.5" customHeight="1" x14ac:dyDescent="0.25">
      <c r="A523" s="299" t="s">
        <v>582</v>
      </c>
      <c r="B523" s="440">
        <f>SUM(B486,B487,B507)</f>
        <v>66306000</v>
      </c>
      <c r="C523" s="440">
        <f>SUM(C486,C487,C507)</f>
        <v>32661000</v>
      </c>
      <c r="D523" s="347"/>
      <c r="E523" s="289"/>
      <c r="F523" s="290"/>
    </row>
    <row r="524" spans="1:6" s="311" customFormat="1" ht="8.25" customHeight="1" x14ac:dyDescent="0.25">
      <c r="A524" s="299"/>
      <c r="B524" s="336"/>
      <c r="C524" s="336"/>
      <c r="E524" s="289"/>
      <c r="F524" s="290"/>
    </row>
    <row r="525" spans="1:6" s="311" customFormat="1" ht="13.5" customHeight="1" x14ac:dyDescent="0.2">
      <c r="A525" s="322" t="s">
        <v>644</v>
      </c>
      <c r="B525" s="336"/>
      <c r="C525" s="336"/>
      <c r="E525" s="289"/>
      <c r="F525" s="290"/>
    </row>
    <row r="526" spans="1:6" s="311" customFormat="1" ht="13.5" customHeight="1" x14ac:dyDescent="0.25">
      <c r="A526" s="284" t="s">
        <v>549</v>
      </c>
      <c r="B526" s="337">
        <f t="shared" ref="B526:D541" si="5">B486+B445+B405+B365</f>
        <v>2936126449</v>
      </c>
      <c r="C526" s="337">
        <f t="shared" si="5"/>
        <v>2947027390</v>
      </c>
      <c r="D526" s="337">
        <f t="shared" si="5"/>
        <v>0</v>
      </c>
      <c r="E526" s="289"/>
      <c r="F526" s="290"/>
    </row>
    <row r="527" spans="1:6" s="311" customFormat="1" ht="13.5" customHeight="1" x14ac:dyDescent="0.25">
      <c r="A527" s="284" t="s">
        <v>550</v>
      </c>
      <c r="B527" s="337">
        <f t="shared" si="5"/>
        <v>343979608</v>
      </c>
      <c r="C527" s="337">
        <f t="shared" si="5"/>
        <v>352117314</v>
      </c>
      <c r="D527" s="337">
        <f t="shared" si="5"/>
        <v>0</v>
      </c>
      <c r="E527" s="289"/>
      <c r="F527" s="290"/>
    </row>
    <row r="528" spans="1:6" s="311" customFormat="1" ht="13.5" customHeight="1" x14ac:dyDescent="0.25">
      <c r="A528" s="284" t="s">
        <v>551</v>
      </c>
      <c r="B528" s="337">
        <f t="shared" si="5"/>
        <v>0</v>
      </c>
      <c r="C528" s="337"/>
      <c r="D528" s="337">
        <f t="shared" si="5"/>
        <v>0</v>
      </c>
      <c r="E528" s="289"/>
      <c r="F528" s="290"/>
    </row>
    <row r="529" spans="1:6" s="311" customFormat="1" ht="13.5" customHeight="1" x14ac:dyDescent="0.2">
      <c r="A529" s="322" t="s">
        <v>552</v>
      </c>
      <c r="B529" s="337">
        <f t="shared" si="5"/>
        <v>47215390</v>
      </c>
      <c r="C529" s="337">
        <f t="shared" si="5"/>
        <v>31879000</v>
      </c>
      <c r="D529" s="337">
        <f t="shared" si="5"/>
        <v>0</v>
      </c>
      <c r="E529" s="289"/>
      <c r="F529" s="290"/>
    </row>
    <row r="530" spans="1:6" s="311" customFormat="1" ht="13.5" customHeight="1" x14ac:dyDescent="0.2">
      <c r="A530" s="322" t="s">
        <v>553</v>
      </c>
      <c r="B530" s="337">
        <f t="shared" si="5"/>
        <v>392122212</v>
      </c>
      <c r="C530" s="337">
        <f t="shared" si="5"/>
        <v>349014140</v>
      </c>
      <c r="D530" s="337">
        <f t="shared" si="5"/>
        <v>0</v>
      </c>
      <c r="E530" s="289"/>
      <c r="F530" s="290"/>
    </row>
    <row r="531" spans="1:6" s="311" customFormat="1" ht="13.5" customHeight="1" x14ac:dyDescent="0.2">
      <c r="A531" s="322" t="s">
        <v>554</v>
      </c>
      <c r="B531" s="337">
        <f t="shared" si="5"/>
        <v>0</v>
      </c>
      <c r="C531" s="337"/>
      <c r="D531" s="337">
        <f t="shared" si="5"/>
        <v>0</v>
      </c>
      <c r="E531" s="289"/>
      <c r="F531" s="290"/>
    </row>
    <row r="532" spans="1:6" s="311" customFormat="1" ht="13.5" customHeight="1" x14ac:dyDescent="0.2">
      <c r="A532" s="322" t="s">
        <v>555</v>
      </c>
      <c r="B532" s="337">
        <f t="shared" si="5"/>
        <v>19963064</v>
      </c>
      <c r="C532" s="337">
        <f t="shared" si="5"/>
        <v>19317000</v>
      </c>
      <c r="D532" s="337">
        <f t="shared" si="5"/>
        <v>0</v>
      </c>
      <c r="E532" s="289"/>
      <c r="F532" s="290"/>
    </row>
    <row r="533" spans="1:6" s="311" customFormat="1" ht="13.5" customHeight="1" x14ac:dyDescent="0.2">
      <c r="A533" s="322" t="s">
        <v>556</v>
      </c>
      <c r="B533" s="337">
        <f t="shared" si="5"/>
        <v>9027252</v>
      </c>
      <c r="C533" s="337">
        <f t="shared" si="5"/>
        <v>8241000</v>
      </c>
      <c r="D533" s="337">
        <f t="shared" si="5"/>
        <v>0</v>
      </c>
      <c r="E533" s="289"/>
      <c r="F533" s="290"/>
    </row>
    <row r="534" spans="1:6" s="311" customFormat="1" ht="13.5" customHeight="1" x14ac:dyDescent="0.2">
      <c r="A534" s="322" t="s">
        <v>557</v>
      </c>
      <c r="B534" s="337">
        <f t="shared" si="5"/>
        <v>266797430</v>
      </c>
      <c r="C534" s="337">
        <f t="shared" si="5"/>
        <v>257066551</v>
      </c>
      <c r="D534" s="337">
        <f t="shared" si="5"/>
        <v>0</v>
      </c>
      <c r="E534" s="289"/>
      <c r="F534" s="290"/>
    </row>
    <row r="535" spans="1:6" s="311" customFormat="1" ht="13.5" customHeight="1" x14ac:dyDescent="0.2">
      <c r="A535" s="322" t="s">
        <v>590</v>
      </c>
      <c r="B535" s="337">
        <f t="shared" si="5"/>
        <v>46786750</v>
      </c>
      <c r="C535" s="337">
        <f t="shared" si="5"/>
        <v>50786000</v>
      </c>
      <c r="D535" s="337">
        <f t="shared" si="5"/>
        <v>0</v>
      </c>
      <c r="E535" s="289"/>
      <c r="F535" s="290"/>
    </row>
    <row r="536" spans="1:6" s="311" customFormat="1" ht="13.5" customHeight="1" x14ac:dyDescent="0.2">
      <c r="A536" s="322" t="s">
        <v>558</v>
      </c>
      <c r="B536" s="337">
        <f t="shared" si="5"/>
        <v>29614692</v>
      </c>
      <c r="C536" s="337">
        <f t="shared" si="5"/>
        <v>38541732</v>
      </c>
      <c r="D536" s="337">
        <f t="shared" si="5"/>
        <v>0</v>
      </c>
      <c r="E536" s="289"/>
      <c r="F536" s="290"/>
    </row>
    <row r="537" spans="1:6" s="311" customFormat="1" ht="13.5" customHeight="1" x14ac:dyDescent="0.2">
      <c r="A537" s="322" t="s">
        <v>559</v>
      </c>
      <c r="B537" s="337">
        <f t="shared" si="5"/>
        <v>60111000</v>
      </c>
      <c r="C537" s="337">
        <f t="shared" si="5"/>
        <v>86350244</v>
      </c>
      <c r="D537" s="337">
        <f t="shared" si="5"/>
        <v>0</v>
      </c>
      <c r="E537" s="289"/>
      <c r="F537" s="290"/>
    </row>
    <row r="538" spans="1:6" s="311" customFormat="1" ht="13.5" customHeight="1" x14ac:dyDescent="0.2">
      <c r="A538" s="322" t="s">
        <v>560</v>
      </c>
      <c r="B538" s="337">
        <f t="shared" si="5"/>
        <v>5517213</v>
      </c>
      <c r="C538" s="337">
        <f t="shared" si="5"/>
        <v>6328006</v>
      </c>
      <c r="D538" s="337">
        <f t="shared" si="5"/>
        <v>0</v>
      </c>
      <c r="E538" s="289"/>
      <c r="F538" s="290"/>
    </row>
    <row r="539" spans="1:6" s="311" customFormat="1" ht="13.5" customHeight="1" x14ac:dyDescent="0.2">
      <c r="A539" s="322" t="s">
        <v>561</v>
      </c>
      <c r="B539" s="337">
        <f t="shared" si="5"/>
        <v>100080160</v>
      </c>
      <c r="C539" s="337">
        <f t="shared" si="5"/>
        <v>84989200</v>
      </c>
      <c r="D539" s="337">
        <f t="shared" si="5"/>
        <v>0</v>
      </c>
      <c r="E539" s="289"/>
      <c r="F539" s="290"/>
    </row>
    <row r="540" spans="1:6" s="311" customFormat="1" ht="13.5" customHeight="1" x14ac:dyDescent="0.2">
      <c r="A540" s="322" t="s">
        <v>562</v>
      </c>
      <c r="B540" s="337">
        <f t="shared" si="5"/>
        <v>174576000</v>
      </c>
      <c r="C540" s="337">
        <f t="shared" si="5"/>
        <v>135356147</v>
      </c>
      <c r="D540" s="337">
        <f t="shared" si="5"/>
        <v>0</v>
      </c>
      <c r="E540" s="289"/>
      <c r="F540" s="290"/>
    </row>
    <row r="541" spans="1:6" s="311" customFormat="1" ht="13.5" customHeight="1" x14ac:dyDescent="0.2">
      <c r="A541" s="322" t="s">
        <v>563</v>
      </c>
      <c r="B541" s="337">
        <f t="shared" si="5"/>
        <v>720000</v>
      </c>
      <c r="C541" s="337">
        <f t="shared" si="5"/>
        <v>705000</v>
      </c>
      <c r="D541" s="337">
        <f t="shared" si="5"/>
        <v>0</v>
      </c>
      <c r="E541" s="289"/>
      <c r="F541" s="290"/>
    </row>
    <row r="542" spans="1:6" s="311" customFormat="1" ht="13.5" customHeight="1" x14ac:dyDescent="0.2">
      <c r="A542" s="322" t="s">
        <v>601</v>
      </c>
      <c r="B542" s="337">
        <f t="shared" ref="B542:D557" si="6">B502+B461+B421+B381</f>
        <v>575000</v>
      </c>
      <c r="C542" s="337">
        <f t="shared" si="6"/>
        <v>700000</v>
      </c>
      <c r="D542" s="337">
        <f t="shared" si="6"/>
        <v>0</v>
      </c>
      <c r="E542" s="289"/>
      <c r="F542" s="290"/>
    </row>
    <row r="543" spans="1:6" s="311" customFormat="1" ht="13.5" customHeight="1" x14ac:dyDescent="0.2">
      <c r="A543" s="338" t="s">
        <v>564</v>
      </c>
      <c r="B543" s="337">
        <f t="shared" si="6"/>
        <v>250555600</v>
      </c>
      <c r="C543" s="337">
        <f t="shared" si="6"/>
        <v>219756927</v>
      </c>
      <c r="D543" s="337">
        <f t="shared" si="6"/>
        <v>0</v>
      </c>
      <c r="E543" s="289"/>
      <c r="F543" s="290"/>
    </row>
    <row r="544" spans="1:6" s="311" customFormat="1" ht="13.5" customHeight="1" x14ac:dyDescent="0.2">
      <c r="A544" s="322" t="s">
        <v>606</v>
      </c>
      <c r="B544" s="337">
        <f t="shared" si="6"/>
        <v>105654000</v>
      </c>
      <c r="C544" s="337">
        <f t="shared" si="6"/>
        <v>103378300</v>
      </c>
      <c r="D544" s="337">
        <f t="shared" si="6"/>
        <v>0</v>
      </c>
      <c r="E544" s="289"/>
      <c r="F544" s="290"/>
    </row>
    <row r="545" spans="1:6" s="311" customFormat="1" ht="13.5" customHeight="1" x14ac:dyDescent="0.2">
      <c r="A545" s="322" t="s">
        <v>623</v>
      </c>
      <c r="B545" s="337">
        <f t="shared" si="6"/>
        <v>44426000</v>
      </c>
      <c r="C545" s="337">
        <f t="shared" si="6"/>
        <v>42418000</v>
      </c>
      <c r="D545" s="337">
        <f t="shared" si="6"/>
        <v>0</v>
      </c>
      <c r="E545" s="289"/>
      <c r="F545" s="290"/>
    </row>
    <row r="546" spans="1:6" s="311" customFormat="1" ht="13.5" customHeight="1" x14ac:dyDescent="0.2">
      <c r="A546" s="322" t="s">
        <v>566</v>
      </c>
      <c r="B546" s="337">
        <f t="shared" si="6"/>
        <v>68465760</v>
      </c>
      <c r="C546" s="337">
        <f t="shared" si="6"/>
        <v>131890306</v>
      </c>
      <c r="D546" s="337">
        <f t="shared" si="6"/>
        <v>0</v>
      </c>
      <c r="E546" s="289"/>
      <c r="F546" s="290"/>
    </row>
    <row r="547" spans="1:6" s="311" customFormat="1" ht="13.5" customHeight="1" x14ac:dyDescent="0.25">
      <c r="A547" s="339" t="s">
        <v>567</v>
      </c>
      <c r="B547" s="337">
        <f t="shared" si="6"/>
        <v>1622207523</v>
      </c>
      <c r="C547" s="337">
        <f t="shared" si="6"/>
        <v>1566717553</v>
      </c>
      <c r="D547" s="337">
        <f t="shared" si="6"/>
        <v>0</v>
      </c>
      <c r="E547" s="289"/>
      <c r="F547" s="290"/>
    </row>
    <row r="548" spans="1:6" s="311" customFormat="1" ht="13.5" customHeight="1" x14ac:dyDescent="0.25">
      <c r="A548" s="284" t="s">
        <v>568</v>
      </c>
      <c r="B548" s="337">
        <f t="shared" si="6"/>
        <v>43790000</v>
      </c>
      <c r="C548" s="337">
        <f t="shared" si="6"/>
        <v>44720000</v>
      </c>
      <c r="D548" s="337">
        <f t="shared" si="6"/>
        <v>0</v>
      </c>
      <c r="E548" s="289"/>
      <c r="F548" s="290"/>
    </row>
    <row r="549" spans="1:6" s="311" customFormat="1" ht="13.5" customHeight="1" x14ac:dyDescent="0.25">
      <c r="A549" s="284" t="s">
        <v>569</v>
      </c>
      <c r="B549" s="337">
        <f t="shared" si="6"/>
        <v>661315531</v>
      </c>
      <c r="C549" s="337">
        <f t="shared" si="6"/>
        <v>2410498943</v>
      </c>
      <c r="D549" s="337">
        <f t="shared" si="6"/>
        <v>0</v>
      </c>
      <c r="E549" s="289"/>
      <c r="F549" s="290"/>
    </row>
    <row r="550" spans="1:6" s="311" customFormat="1" ht="13.5" customHeight="1" x14ac:dyDescent="0.2">
      <c r="A550" s="340" t="s">
        <v>570</v>
      </c>
      <c r="B550" s="337">
        <f t="shared" si="6"/>
        <v>433975141</v>
      </c>
      <c r="C550" s="337">
        <f t="shared" si="6"/>
        <v>978380284</v>
      </c>
      <c r="D550" s="337">
        <f t="shared" si="6"/>
        <v>0</v>
      </c>
      <c r="E550" s="289"/>
      <c r="F550" s="290"/>
    </row>
    <row r="551" spans="1:6" s="311" customFormat="1" ht="13.5" customHeight="1" x14ac:dyDescent="0.2">
      <c r="A551" s="322" t="s">
        <v>571</v>
      </c>
      <c r="B551" s="337">
        <f t="shared" si="6"/>
        <v>0</v>
      </c>
      <c r="C551" s="337">
        <f t="shared" si="6"/>
        <v>1241977383</v>
      </c>
      <c r="D551" s="337">
        <f t="shared" si="6"/>
        <v>0</v>
      </c>
      <c r="E551" s="289"/>
      <c r="F551" s="290"/>
    </row>
    <row r="552" spans="1:6" s="311" customFormat="1" ht="13.5" customHeight="1" x14ac:dyDescent="0.2">
      <c r="A552" s="322" t="s">
        <v>602</v>
      </c>
      <c r="B552" s="337">
        <f t="shared" si="6"/>
        <v>227340390</v>
      </c>
      <c r="C552" s="337">
        <f t="shared" si="6"/>
        <v>190141276</v>
      </c>
      <c r="D552" s="337">
        <f t="shared" si="6"/>
        <v>0</v>
      </c>
      <c r="E552" s="289"/>
      <c r="F552" s="290"/>
    </row>
    <row r="553" spans="1:6" s="311" customFormat="1" ht="13.5" customHeight="1" x14ac:dyDescent="0.2">
      <c r="A553" s="322" t="s">
        <v>572</v>
      </c>
      <c r="B553" s="337">
        <f t="shared" si="6"/>
        <v>0</v>
      </c>
      <c r="C553" s="337"/>
      <c r="D553" s="337">
        <f t="shared" si="6"/>
        <v>0</v>
      </c>
      <c r="E553" s="289"/>
      <c r="F553" s="290"/>
    </row>
    <row r="554" spans="1:6" s="311" customFormat="1" ht="13.5" customHeight="1" x14ac:dyDescent="0.25">
      <c r="A554" s="284" t="s">
        <v>573</v>
      </c>
      <c r="B554" s="337">
        <f t="shared" si="6"/>
        <v>2540000</v>
      </c>
      <c r="C554" s="337">
        <f t="shared" si="6"/>
        <v>400398000</v>
      </c>
      <c r="D554" s="337">
        <f t="shared" si="6"/>
        <v>0</v>
      </c>
      <c r="E554" s="289"/>
      <c r="F554" s="290"/>
    </row>
    <row r="555" spans="1:6" s="311" customFormat="1" ht="13.5" customHeight="1" x14ac:dyDescent="0.25">
      <c r="A555" s="284" t="s">
        <v>574</v>
      </c>
      <c r="B555" s="337">
        <f t="shared" si="6"/>
        <v>42700676</v>
      </c>
      <c r="C555" s="337">
        <f t="shared" si="6"/>
        <v>37505000</v>
      </c>
      <c r="D555" s="337">
        <f t="shared" si="6"/>
        <v>0</v>
      </c>
      <c r="E555" s="289"/>
      <c r="F555" s="290"/>
    </row>
    <row r="556" spans="1:6" s="311" customFormat="1" ht="13.5" customHeight="1" x14ac:dyDescent="0.25">
      <c r="A556" s="284" t="s">
        <v>575</v>
      </c>
      <c r="B556" s="337">
        <f t="shared" si="6"/>
        <v>10000000</v>
      </c>
      <c r="C556" s="337">
        <f t="shared" si="6"/>
        <v>24000000</v>
      </c>
      <c r="D556" s="337">
        <f t="shared" si="6"/>
        <v>0</v>
      </c>
      <c r="E556" s="289"/>
      <c r="F556" s="290"/>
    </row>
    <row r="557" spans="1:6" s="311" customFormat="1" ht="11.25" customHeight="1" x14ac:dyDescent="0.2">
      <c r="A557" s="322" t="s">
        <v>576</v>
      </c>
      <c r="B557" s="337">
        <f t="shared" si="6"/>
        <v>0</v>
      </c>
      <c r="C557" s="337"/>
      <c r="D557" s="337">
        <f t="shared" si="6"/>
        <v>0</v>
      </c>
      <c r="E557" s="289"/>
      <c r="F557" s="290"/>
    </row>
    <row r="558" spans="1:6" s="311" customFormat="1" ht="9.75" customHeight="1" x14ac:dyDescent="0.2">
      <c r="A558" s="322" t="s">
        <v>577</v>
      </c>
      <c r="B558" s="337">
        <f t="shared" ref="B558:D564" si="7">B518+B477+B437+B397</f>
        <v>0</v>
      </c>
      <c r="C558" s="337"/>
      <c r="D558" s="337">
        <f t="shared" si="7"/>
        <v>0</v>
      </c>
      <c r="E558" s="289"/>
      <c r="F558" s="290"/>
    </row>
    <row r="559" spans="1:6" s="311" customFormat="1" ht="13.5" customHeight="1" x14ac:dyDescent="0.2">
      <c r="A559" s="322" t="s">
        <v>578</v>
      </c>
      <c r="B559" s="337">
        <f t="shared" si="7"/>
        <v>5000000</v>
      </c>
      <c r="C559" s="337">
        <f t="shared" si="7"/>
        <v>12000000</v>
      </c>
      <c r="D559" s="337">
        <f t="shared" si="7"/>
        <v>0</v>
      </c>
      <c r="E559" s="289"/>
      <c r="F559" s="290"/>
    </row>
    <row r="560" spans="1:6" ht="8.25" customHeight="1" x14ac:dyDescent="0.2">
      <c r="A560" s="322" t="s">
        <v>579</v>
      </c>
      <c r="B560" s="337">
        <f t="shared" si="7"/>
        <v>0</v>
      </c>
      <c r="C560" s="337"/>
      <c r="D560" s="337">
        <f t="shared" si="7"/>
        <v>0</v>
      </c>
      <c r="E560" s="289"/>
      <c r="F560" s="290"/>
    </row>
    <row r="561" spans="1:6" ht="13.5" customHeight="1" x14ac:dyDescent="0.2">
      <c r="A561" s="322" t="s">
        <v>580</v>
      </c>
      <c r="B561" s="337">
        <f t="shared" si="7"/>
        <v>5000000</v>
      </c>
      <c r="C561" s="337">
        <f t="shared" si="7"/>
        <v>12000000</v>
      </c>
      <c r="D561" s="337">
        <f t="shared" si="7"/>
        <v>0</v>
      </c>
      <c r="E561" s="289"/>
      <c r="F561" s="290"/>
    </row>
    <row r="562" spans="1:6" ht="13.5" customHeight="1" x14ac:dyDescent="0.25">
      <c r="A562" s="284" t="s">
        <v>581</v>
      </c>
      <c r="B562" s="337">
        <f t="shared" si="7"/>
        <v>447812152</v>
      </c>
      <c r="C562" s="337">
        <f t="shared" si="7"/>
        <v>526275728</v>
      </c>
      <c r="D562" s="337">
        <f t="shared" si="7"/>
        <v>0</v>
      </c>
      <c r="E562" s="289"/>
      <c r="F562" s="290"/>
    </row>
    <row r="563" spans="1:6" ht="13.15" customHeight="1" x14ac:dyDescent="0.25">
      <c r="A563" s="299" t="s">
        <v>582</v>
      </c>
      <c r="B563" s="337">
        <f>B523+B483+B442+B402</f>
        <v>6110471939</v>
      </c>
      <c r="C563" s="337">
        <f>C523+C483+C442+C402</f>
        <v>8309259928</v>
      </c>
      <c r="D563" s="337">
        <f t="shared" si="7"/>
        <v>0</v>
      </c>
      <c r="E563" s="289"/>
      <c r="F563" s="290"/>
    </row>
    <row r="564" spans="1:6" ht="9.75" customHeight="1" x14ac:dyDescent="0.2">
      <c r="A564" s="292" t="s">
        <v>744</v>
      </c>
      <c r="B564" s="360" t="s">
        <v>745</v>
      </c>
      <c r="C564" s="360"/>
      <c r="D564" s="337">
        <f t="shared" si="7"/>
        <v>0</v>
      </c>
      <c r="E564" s="289"/>
      <c r="F564" s="290"/>
    </row>
    <row r="565" spans="1:6" ht="13.5" customHeight="1" thickBot="1" x14ac:dyDescent="0.25">
      <c r="A565" s="361" t="s">
        <v>610</v>
      </c>
      <c r="B565" s="362">
        <f>SUM(B563:B564)</f>
        <v>6110471939</v>
      </c>
      <c r="C565" s="362">
        <f>SUM(C563:C564)</f>
        <v>8309259928</v>
      </c>
      <c r="D565" s="363"/>
      <c r="E565" s="364"/>
      <c r="F565" s="365"/>
    </row>
    <row r="566" spans="1:6" ht="13.5" customHeight="1" x14ac:dyDescent="0.2">
      <c r="A566" s="366"/>
      <c r="B566" s="367"/>
      <c r="C566" s="367"/>
      <c r="D566" s="368"/>
      <c r="E566" s="369"/>
      <c r="F566" s="369"/>
    </row>
    <row r="577" ht="18.600000000000001" customHeight="1" x14ac:dyDescent="0.2"/>
  </sheetData>
  <pageMargins left="0.74803149606299213" right="0.74803149606299213" top="1.0236220472440944" bottom="0.98425196850393704" header="0.51181102362204722" footer="0.51181102362204722"/>
  <pageSetup paperSize="9" scale="80" orientation="portrait" r:id="rId1"/>
  <headerFooter alignWithMargins="0">
    <oddHeader xml:space="preserve">&amp;C&amp;"Arial CE,Félkövér"&amp;12 3.2 KIADÁSOK alakulása kiemelt előirányzatonként  &amp;R&amp;9
A Pü/8-2/2026. sz. előterj. ... sz. melléklete
Adatok Ft-ban
</oddHeader>
    <oddFooter>&amp;C&amp;7&amp;Z&amp;F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00"/>
  <sheetViews>
    <sheetView view="pageLayout" topLeftCell="A67" zoomScale="62" zoomScaleSheetLayoutView="100" zoomScalePageLayoutView="62" workbookViewId="0">
      <selection activeCell="AD5" sqref="AD1:AD1048576"/>
    </sheetView>
  </sheetViews>
  <sheetFormatPr defaultColWidth="9.140625" defaultRowHeight="13.5" x14ac:dyDescent="0.2"/>
  <cols>
    <col min="1" max="2" width="2.7109375" style="25" customWidth="1"/>
    <col min="3" max="3" width="0.28515625" style="22" customWidth="1"/>
    <col min="4" max="17" width="2.7109375" style="22" customWidth="1"/>
    <col min="18" max="18" width="1.140625" style="22" hidden="1" customWidth="1"/>
    <col min="19" max="19" width="2.7109375" style="22" hidden="1" customWidth="1"/>
    <col min="20" max="20" width="1.28515625" style="22" hidden="1" customWidth="1"/>
    <col min="21" max="21" width="2.7109375" style="22" customWidth="1"/>
    <col min="22" max="22" width="4.5703125" style="22" customWidth="1"/>
    <col min="23" max="23" width="13.28515625" style="205" customWidth="1"/>
    <col min="24" max="24" width="13.42578125" style="22" customWidth="1"/>
    <col min="25" max="25" width="13.140625" style="144" customWidth="1"/>
    <col min="26" max="26" width="12.85546875" style="144" customWidth="1"/>
    <col min="27" max="27" width="12.28515625" style="144" customWidth="1"/>
    <col min="28" max="28" width="17.140625" style="144" customWidth="1"/>
    <col min="29" max="29" width="14.85546875" style="22" customWidth="1"/>
    <col min="30" max="30" width="7.42578125" style="592" customWidth="1"/>
    <col min="31" max="31" width="12.140625" style="22" customWidth="1"/>
    <col min="32" max="32" width="13.42578125" style="22" customWidth="1"/>
    <col min="33" max="33" width="11.85546875" style="22" customWidth="1"/>
    <col min="34" max="34" width="15.140625" style="22" customWidth="1"/>
    <col min="35" max="35" width="14.5703125" style="22" customWidth="1"/>
    <col min="36" max="42" width="2.7109375" style="22" customWidth="1"/>
    <col min="43" max="16384" width="9.140625" style="22"/>
  </cols>
  <sheetData>
    <row r="1" spans="1:35" ht="15.95" customHeight="1" x14ac:dyDescent="0.2">
      <c r="A1" s="731" t="s">
        <v>746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  <c r="P1" s="732"/>
      <c r="Q1" s="732"/>
      <c r="R1" s="732"/>
      <c r="S1" s="732"/>
      <c r="T1" s="732"/>
      <c r="U1" s="732"/>
      <c r="V1" s="732"/>
      <c r="W1" s="732"/>
      <c r="X1" s="732"/>
      <c r="Y1" s="732"/>
      <c r="Z1" s="732"/>
      <c r="AA1" s="732"/>
      <c r="AB1" s="732"/>
      <c r="AC1" s="732"/>
      <c r="AD1" s="732"/>
      <c r="AE1" s="732"/>
      <c r="AF1" s="732"/>
      <c r="AG1" s="732"/>
      <c r="AH1" s="732"/>
      <c r="AI1" s="732"/>
    </row>
    <row r="2" spans="1:35" ht="14.25" customHeight="1" x14ac:dyDescent="0.2">
      <c r="A2" s="733" t="s">
        <v>84</v>
      </c>
      <c r="B2" s="734"/>
      <c r="C2" s="739" t="s">
        <v>85</v>
      </c>
      <c r="D2" s="740"/>
      <c r="E2" s="740"/>
      <c r="F2" s="740"/>
      <c r="G2" s="740"/>
      <c r="H2" s="740"/>
      <c r="I2" s="740"/>
      <c r="J2" s="740"/>
      <c r="K2" s="740"/>
      <c r="L2" s="740"/>
      <c r="M2" s="740"/>
      <c r="N2" s="740"/>
      <c r="O2" s="740"/>
      <c r="P2" s="740"/>
      <c r="Q2" s="740"/>
      <c r="R2" s="740"/>
      <c r="S2" s="740"/>
      <c r="T2" s="740"/>
      <c r="U2" s="745" t="s">
        <v>86</v>
      </c>
      <c r="V2" s="740"/>
      <c r="W2" s="746" t="s">
        <v>87</v>
      </c>
      <c r="X2" s="746"/>
      <c r="Y2" s="747"/>
      <c r="Z2" s="747"/>
      <c r="AA2" s="747"/>
      <c r="AB2" s="747"/>
      <c r="AC2" s="747"/>
      <c r="AD2" s="747"/>
      <c r="AE2" s="747"/>
      <c r="AF2" s="747"/>
      <c r="AG2" s="747"/>
      <c r="AH2" s="747"/>
      <c r="AI2" s="747"/>
    </row>
    <row r="3" spans="1:35" ht="12.75" customHeight="1" x14ac:dyDescent="0.2">
      <c r="A3" s="735"/>
      <c r="B3" s="736"/>
      <c r="C3" s="741"/>
      <c r="D3" s="742"/>
      <c r="E3" s="742"/>
      <c r="F3" s="742"/>
      <c r="G3" s="742"/>
      <c r="H3" s="742"/>
      <c r="I3" s="742"/>
      <c r="J3" s="742"/>
      <c r="K3" s="742"/>
      <c r="L3" s="742"/>
      <c r="M3" s="742"/>
      <c r="N3" s="742"/>
      <c r="O3" s="742"/>
      <c r="P3" s="742"/>
      <c r="Q3" s="742"/>
      <c r="R3" s="742"/>
      <c r="S3" s="742"/>
      <c r="T3" s="742"/>
      <c r="U3" s="741"/>
      <c r="V3" s="742"/>
      <c r="W3" s="748" t="s">
        <v>485</v>
      </c>
      <c r="X3" s="750" t="s">
        <v>89</v>
      </c>
      <c r="Y3" s="723" t="s">
        <v>90</v>
      </c>
      <c r="Z3" s="723" t="s">
        <v>747</v>
      </c>
      <c r="AA3" s="723" t="s">
        <v>731</v>
      </c>
      <c r="AB3" s="723" t="s">
        <v>472</v>
      </c>
      <c r="AC3" s="725" t="s">
        <v>486</v>
      </c>
      <c r="AD3" s="752" t="s">
        <v>777</v>
      </c>
      <c r="AE3" s="754" t="s">
        <v>1</v>
      </c>
      <c r="AF3" s="725" t="s">
        <v>781</v>
      </c>
      <c r="AG3" s="725" t="s">
        <v>592</v>
      </c>
      <c r="AH3" s="725" t="s">
        <v>88</v>
      </c>
      <c r="AI3" s="725" t="s">
        <v>31</v>
      </c>
    </row>
    <row r="4" spans="1:35" ht="94.5" customHeight="1" x14ac:dyDescent="0.2">
      <c r="A4" s="737"/>
      <c r="B4" s="738"/>
      <c r="C4" s="743"/>
      <c r="D4" s="744"/>
      <c r="E4" s="744"/>
      <c r="F4" s="744"/>
      <c r="G4" s="744"/>
      <c r="H4" s="744"/>
      <c r="I4" s="744"/>
      <c r="J4" s="744"/>
      <c r="K4" s="744"/>
      <c r="L4" s="744"/>
      <c r="M4" s="744"/>
      <c r="N4" s="744"/>
      <c r="O4" s="744"/>
      <c r="P4" s="744"/>
      <c r="Q4" s="744"/>
      <c r="R4" s="744"/>
      <c r="S4" s="744"/>
      <c r="T4" s="744"/>
      <c r="U4" s="743"/>
      <c r="V4" s="744"/>
      <c r="W4" s="749"/>
      <c r="X4" s="751"/>
      <c r="Y4" s="724"/>
      <c r="Z4" s="724"/>
      <c r="AA4" s="724"/>
      <c r="AB4" s="724"/>
      <c r="AC4" s="726"/>
      <c r="AD4" s="753"/>
      <c r="AE4" s="726"/>
      <c r="AF4" s="726"/>
      <c r="AG4" s="726"/>
      <c r="AH4" s="726"/>
      <c r="AI4" s="726"/>
    </row>
    <row r="5" spans="1:35" x14ac:dyDescent="0.2">
      <c r="A5" s="727" t="s">
        <v>8</v>
      </c>
      <c r="B5" s="728"/>
      <c r="C5" s="729" t="s">
        <v>9</v>
      </c>
      <c r="D5" s="730"/>
      <c r="E5" s="730"/>
      <c r="F5" s="730"/>
      <c r="G5" s="730"/>
      <c r="H5" s="730"/>
      <c r="I5" s="730"/>
      <c r="J5" s="730"/>
      <c r="K5" s="730"/>
      <c r="L5" s="730"/>
      <c r="M5" s="730"/>
      <c r="N5" s="730"/>
      <c r="O5" s="730"/>
      <c r="P5" s="730"/>
      <c r="Q5" s="730"/>
      <c r="R5" s="730"/>
      <c r="S5" s="730"/>
      <c r="T5" s="730"/>
      <c r="U5" s="729" t="s">
        <v>80</v>
      </c>
      <c r="V5" s="730"/>
      <c r="W5" s="201" t="s">
        <v>10</v>
      </c>
      <c r="X5" s="75" t="s">
        <v>82</v>
      </c>
      <c r="Y5" s="142" t="s">
        <v>83</v>
      </c>
      <c r="Z5" s="142" t="s">
        <v>91</v>
      </c>
      <c r="AA5" s="142" t="s">
        <v>92</v>
      </c>
      <c r="AB5" s="142" t="s">
        <v>93</v>
      </c>
      <c r="AC5" s="75" t="s">
        <v>94</v>
      </c>
      <c r="AD5" s="590" t="s">
        <v>95</v>
      </c>
      <c r="AE5" s="75" t="s">
        <v>96</v>
      </c>
      <c r="AF5" s="75" t="s">
        <v>97</v>
      </c>
      <c r="AG5" s="75" t="s">
        <v>98</v>
      </c>
      <c r="AH5" s="75" t="s">
        <v>99</v>
      </c>
      <c r="AI5" s="75" t="s">
        <v>748</v>
      </c>
    </row>
    <row r="6" spans="1:35" ht="19.5" customHeight="1" x14ac:dyDescent="0.2">
      <c r="A6" s="689" t="s">
        <v>100</v>
      </c>
      <c r="B6" s="690"/>
      <c r="C6" s="719" t="s">
        <v>101</v>
      </c>
      <c r="D6" s="720"/>
      <c r="E6" s="720"/>
      <c r="F6" s="720"/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1" t="s">
        <v>102</v>
      </c>
      <c r="V6" s="722"/>
      <c r="W6" s="409">
        <v>229167407</v>
      </c>
      <c r="X6" s="442">
        <v>306242400</v>
      </c>
      <c r="Y6" s="420">
        <v>632200163</v>
      </c>
      <c r="Z6" s="420">
        <v>52843689</v>
      </c>
      <c r="AA6" s="420">
        <v>29576760</v>
      </c>
      <c r="AB6" s="420">
        <v>61618151</v>
      </c>
      <c r="AC6" s="434">
        <v>985608392</v>
      </c>
      <c r="AD6" s="591"/>
      <c r="AE6" s="442">
        <v>18070000</v>
      </c>
      <c r="AF6" s="434">
        <v>398942461</v>
      </c>
      <c r="AG6" s="442">
        <v>2712000</v>
      </c>
      <c r="AH6" s="434">
        <v>6713160</v>
      </c>
      <c r="AI6" s="443">
        <f t="shared" ref="AI6:AI28" si="0">SUM(W6:AH6)</f>
        <v>2723694583</v>
      </c>
    </row>
    <row r="7" spans="1:35" ht="19.5" customHeight="1" x14ac:dyDescent="0.2">
      <c r="A7" s="689" t="s">
        <v>103</v>
      </c>
      <c r="B7" s="690"/>
      <c r="C7" s="719" t="s">
        <v>104</v>
      </c>
      <c r="D7" s="720"/>
      <c r="E7" s="720"/>
      <c r="F7" s="720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693" t="s">
        <v>105</v>
      </c>
      <c r="V7" s="693"/>
      <c r="W7" s="420"/>
      <c r="X7" s="442"/>
      <c r="Y7" s="420"/>
      <c r="Z7" s="420"/>
      <c r="AA7" s="420"/>
      <c r="AB7" s="420"/>
      <c r="AC7" s="434"/>
      <c r="AD7" s="591"/>
      <c r="AE7" s="442"/>
      <c r="AF7" s="434"/>
      <c r="AG7" s="442"/>
      <c r="AH7" s="434"/>
      <c r="AI7" s="443">
        <f t="shared" si="0"/>
        <v>0</v>
      </c>
    </row>
    <row r="8" spans="1:35" ht="19.5" customHeight="1" x14ac:dyDescent="0.2">
      <c r="A8" s="689" t="s">
        <v>106</v>
      </c>
      <c r="B8" s="690"/>
      <c r="C8" s="719" t="s">
        <v>107</v>
      </c>
      <c r="D8" s="720"/>
      <c r="E8" s="720"/>
      <c r="F8" s="720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693" t="s">
        <v>108</v>
      </c>
      <c r="V8" s="693"/>
      <c r="W8" s="420"/>
      <c r="X8" s="442">
        <v>4813640</v>
      </c>
      <c r="Y8" s="420">
        <v>14187250</v>
      </c>
      <c r="Z8" s="420"/>
      <c r="AA8" s="420"/>
      <c r="AB8" s="420"/>
      <c r="AC8" s="434"/>
      <c r="AD8" s="591"/>
      <c r="AE8" s="442"/>
      <c r="AF8" s="434"/>
      <c r="AG8" s="442"/>
      <c r="AH8" s="434"/>
      <c r="AI8" s="443">
        <f t="shared" si="0"/>
        <v>19000890</v>
      </c>
    </row>
    <row r="9" spans="1:35" ht="27.75" customHeight="1" x14ac:dyDescent="0.2">
      <c r="A9" s="689" t="s">
        <v>109</v>
      </c>
      <c r="B9" s="690"/>
      <c r="C9" s="715" t="s">
        <v>110</v>
      </c>
      <c r="D9" s="716"/>
      <c r="E9" s="716"/>
      <c r="F9" s="716"/>
      <c r="G9" s="716"/>
      <c r="H9" s="716"/>
      <c r="I9" s="716"/>
      <c r="J9" s="716"/>
      <c r="K9" s="716"/>
      <c r="L9" s="716"/>
      <c r="M9" s="716"/>
      <c r="N9" s="716"/>
      <c r="O9" s="716"/>
      <c r="P9" s="716"/>
      <c r="Q9" s="716"/>
      <c r="R9" s="716"/>
      <c r="S9" s="716"/>
      <c r="T9" s="716"/>
      <c r="U9" s="693" t="s">
        <v>111</v>
      </c>
      <c r="V9" s="693"/>
      <c r="W9" s="420">
        <v>1500000</v>
      </c>
      <c r="X9" s="442"/>
      <c r="Y9" s="568">
        <v>6367645</v>
      </c>
      <c r="Z9" s="420"/>
      <c r="AA9" s="420"/>
      <c r="AB9" s="420"/>
      <c r="AC9" s="434"/>
      <c r="AD9" s="591"/>
      <c r="AE9" s="442"/>
      <c r="AF9" s="434"/>
      <c r="AG9" s="442"/>
      <c r="AH9" s="434"/>
      <c r="AI9" s="443">
        <f t="shared" si="0"/>
        <v>7867645</v>
      </c>
    </row>
    <row r="10" spans="1:35" ht="19.5" customHeight="1" x14ac:dyDescent="0.2">
      <c r="A10" s="689" t="s">
        <v>112</v>
      </c>
      <c r="B10" s="690"/>
      <c r="C10" s="715" t="s">
        <v>113</v>
      </c>
      <c r="D10" s="716"/>
      <c r="E10" s="716"/>
      <c r="F10" s="716"/>
      <c r="G10" s="716"/>
      <c r="H10" s="716"/>
      <c r="I10" s="716"/>
      <c r="J10" s="716"/>
      <c r="K10" s="716"/>
      <c r="L10" s="716"/>
      <c r="M10" s="716"/>
      <c r="N10" s="716"/>
      <c r="O10" s="716"/>
      <c r="P10" s="716"/>
      <c r="Q10" s="716"/>
      <c r="R10" s="716"/>
      <c r="S10" s="716"/>
      <c r="T10" s="716"/>
      <c r="U10" s="693" t="s">
        <v>114</v>
      </c>
      <c r="V10" s="693"/>
      <c r="W10" s="420"/>
      <c r="X10" s="442"/>
      <c r="Y10" s="420"/>
      <c r="Z10" s="420"/>
      <c r="AA10" s="420"/>
      <c r="AB10" s="420"/>
      <c r="AC10" s="434"/>
      <c r="AD10" s="591"/>
      <c r="AE10" s="442"/>
      <c r="AF10" s="434"/>
      <c r="AG10" s="442"/>
      <c r="AH10" s="434"/>
      <c r="AI10" s="443">
        <f t="shared" si="0"/>
        <v>0</v>
      </c>
    </row>
    <row r="11" spans="1:35" ht="19.5" customHeight="1" x14ac:dyDescent="0.2">
      <c r="A11" s="689" t="s">
        <v>115</v>
      </c>
      <c r="B11" s="690"/>
      <c r="C11" s="715" t="s">
        <v>116</v>
      </c>
      <c r="D11" s="716"/>
      <c r="E11" s="716"/>
      <c r="F11" s="716"/>
      <c r="G11" s="716"/>
      <c r="H11" s="716"/>
      <c r="I11" s="716"/>
      <c r="J11" s="716"/>
      <c r="K11" s="716"/>
      <c r="L11" s="716"/>
      <c r="M11" s="716"/>
      <c r="N11" s="716"/>
      <c r="O11" s="716"/>
      <c r="P11" s="716"/>
      <c r="Q11" s="716"/>
      <c r="R11" s="716"/>
      <c r="S11" s="716"/>
      <c r="T11" s="716"/>
      <c r="U11" s="693" t="s">
        <v>117</v>
      </c>
      <c r="V11" s="693"/>
      <c r="W11" s="420">
        <v>817000</v>
      </c>
      <c r="X11" s="442">
        <v>746400</v>
      </c>
      <c r="Y11" s="420">
        <v>29275800</v>
      </c>
      <c r="Z11" s="420"/>
      <c r="AA11" s="420"/>
      <c r="AB11" s="420"/>
      <c r="AC11" s="434">
        <v>23103434</v>
      </c>
      <c r="AD11" s="591"/>
      <c r="AE11" s="442"/>
      <c r="AF11" s="434">
        <v>9797439</v>
      </c>
      <c r="AG11" s="442"/>
      <c r="AH11" s="434"/>
      <c r="AI11" s="443">
        <f t="shared" si="0"/>
        <v>63740073</v>
      </c>
    </row>
    <row r="12" spans="1:35" ht="19.5" customHeight="1" x14ac:dyDescent="0.2">
      <c r="A12" s="689" t="s">
        <v>118</v>
      </c>
      <c r="B12" s="690"/>
      <c r="C12" s="715" t="s">
        <v>119</v>
      </c>
      <c r="D12" s="716"/>
      <c r="E12" s="716"/>
      <c r="F12" s="716"/>
      <c r="G12" s="716"/>
      <c r="H12" s="716"/>
      <c r="I12" s="716"/>
      <c r="J12" s="716"/>
      <c r="K12" s="716"/>
      <c r="L12" s="716"/>
      <c r="M12" s="716"/>
      <c r="N12" s="716"/>
      <c r="O12" s="716"/>
      <c r="P12" s="716"/>
      <c r="Q12" s="716"/>
      <c r="R12" s="716"/>
      <c r="S12" s="716"/>
      <c r="T12" s="716"/>
      <c r="U12" s="693" t="s">
        <v>120</v>
      </c>
      <c r="V12" s="693"/>
      <c r="W12" s="420">
        <v>216444</v>
      </c>
      <c r="X12" s="442">
        <v>0</v>
      </c>
      <c r="Y12" s="420">
        <v>673524</v>
      </c>
      <c r="Z12" s="420"/>
      <c r="AA12" s="420">
        <v>503175</v>
      </c>
      <c r="AB12" s="420"/>
      <c r="AC12" s="434"/>
      <c r="AD12" s="591"/>
      <c r="AE12" s="442"/>
      <c r="AF12" s="434">
        <v>9225000</v>
      </c>
      <c r="AG12" s="442"/>
      <c r="AH12" s="434"/>
      <c r="AI12" s="443">
        <f t="shared" si="0"/>
        <v>10618143</v>
      </c>
    </row>
    <row r="13" spans="1:35" ht="19.5" customHeight="1" x14ac:dyDescent="0.2">
      <c r="A13" s="689" t="s">
        <v>121</v>
      </c>
      <c r="B13" s="690"/>
      <c r="C13" s="715" t="s">
        <v>122</v>
      </c>
      <c r="D13" s="716"/>
      <c r="E13" s="716"/>
      <c r="F13" s="716"/>
      <c r="G13" s="716"/>
      <c r="H13" s="716"/>
      <c r="I13" s="716"/>
      <c r="J13" s="716"/>
      <c r="K13" s="716"/>
      <c r="L13" s="716"/>
      <c r="M13" s="716"/>
      <c r="N13" s="716"/>
      <c r="O13" s="716"/>
      <c r="P13" s="716"/>
      <c r="Q13" s="716"/>
      <c r="R13" s="716"/>
      <c r="S13" s="716"/>
      <c r="T13" s="716"/>
      <c r="U13" s="717" t="s">
        <v>123</v>
      </c>
      <c r="V13" s="718"/>
      <c r="W13" s="420"/>
      <c r="X13" s="442"/>
      <c r="Y13" s="420"/>
      <c r="Z13" s="420"/>
      <c r="AA13" s="420"/>
      <c r="AB13" s="420"/>
      <c r="AC13" s="434"/>
      <c r="AD13" s="591"/>
      <c r="AE13" s="442"/>
      <c r="AF13" s="434"/>
      <c r="AG13" s="442"/>
      <c r="AH13" s="434"/>
      <c r="AI13" s="443">
        <f t="shared" si="0"/>
        <v>0</v>
      </c>
    </row>
    <row r="14" spans="1:35" ht="19.5" customHeight="1" x14ac:dyDescent="0.2">
      <c r="A14" s="689" t="s">
        <v>124</v>
      </c>
      <c r="B14" s="690"/>
      <c r="C14" s="699" t="s">
        <v>125</v>
      </c>
      <c r="D14" s="708"/>
      <c r="E14" s="708"/>
      <c r="F14" s="708"/>
      <c r="G14" s="708"/>
      <c r="H14" s="708"/>
      <c r="I14" s="708"/>
      <c r="J14" s="708"/>
      <c r="K14" s="708"/>
      <c r="L14" s="708"/>
      <c r="M14" s="708"/>
      <c r="N14" s="708"/>
      <c r="O14" s="708"/>
      <c r="P14" s="708"/>
      <c r="Q14" s="708"/>
      <c r="R14" s="708"/>
      <c r="S14" s="708"/>
      <c r="T14" s="708"/>
      <c r="U14" s="693" t="s">
        <v>126</v>
      </c>
      <c r="V14" s="693"/>
      <c r="W14" s="420">
        <v>858420</v>
      </c>
      <c r="X14" s="442">
        <v>0</v>
      </c>
      <c r="Y14" s="420"/>
      <c r="Z14" s="420"/>
      <c r="AA14" s="420"/>
      <c r="AB14" s="420"/>
      <c r="AC14" s="434">
        <v>4360496</v>
      </c>
      <c r="AD14" s="591"/>
      <c r="AE14" s="442"/>
      <c r="AF14" s="434">
        <v>741600</v>
      </c>
      <c r="AG14" s="442"/>
      <c r="AH14" s="434"/>
      <c r="AI14" s="443">
        <f t="shared" si="0"/>
        <v>5960516</v>
      </c>
    </row>
    <row r="15" spans="1:35" ht="19.5" customHeight="1" x14ac:dyDescent="0.2">
      <c r="A15" s="689" t="s">
        <v>127</v>
      </c>
      <c r="B15" s="690"/>
      <c r="C15" s="699" t="s">
        <v>128</v>
      </c>
      <c r="D15" s="708"/>
      <c r="E15" s="708"/>
      <c r="F15" s="708"/>
      <c r="G15" s="708"/>
      <c r="H15" s="708"/>
      <c r="I15" s="708"/>
      <c r="J15" s="708"/>
      <c r="K15" s="708"/>
      <c r="L15" s="708"/>
      <c r="M15" s="708"/>
      <c r="N15" s="708"/>
      <c r="O15" s="708"/>
      <c r="P15" s="708"/>
      <c r="Q15" s="708"/>
      <c r="R15" s="708"/>
      <c r="S15" s="708"/>
      <c r="T15" s="708"/>
      <c r="U15" s="693" t="s">
        <v>129</v>
      </c>
      <c r="V15" s="693"/>
      <c r="W15" s="420"/>
      <c r="X15" s="442"/>
      <c r="Y15" s="420"/>
      <c r="Z15" s="420"/>
      <c r="AA15" s="420"/>
      <c r="AB15" s="420"/>
      <c r="AC15" s="434"/>
      <c r="AD15" s="591"/>
      <c r="AE15" s="442"/>
      <c r="AF15" s="434"/>
      <c r="AG15" s="442"/>
      <c r="AH15" s="434"/>
      <c r="AI15" s="443">
        <f t="shared" si="0"/>
        <v>0</v>
      </c>
    </row>
    <row r="16" spans="1:35" ht="19.5" customHeight="1" x14ac:dyDescent="0.2">
      <c r="A16" s="689" t="s">
        <v>130</v>
      </c>
      <c r="B16" s="690"/>
      <c r="C16" s="699" t="s">
        <v>131</v>
      </c>
      <c r="D16" s="708"/>
      <c r="E16" s="708"/>
      <c r="F16" s="708"/>
      <c r="G16" s="708"/>
      <c r="H16" s="708"/>
      <c r="I16" s="708"/>
      <c r="J16" s="708"/>
      <c r="K16" s="708"/>
      <c r="L16" s="708"/>
      <c r="M16" s="708"/>
      <c r="N16" s="708"/>
      <c r="O16" s="708"/>
      <c r="P16" s="708"/>
      <c r="Q16" s="708"/>
      <c r="R16" s="708"/>
      <c r="S16" s="708"/>
      <c r="T16" s="708"/>
      <c r="U16" s="693" t="s">
        <v>132</v>
      </c>
      <c r="V16" s="693"/>
      <c r="W16" s="420"/>
      <c r="X16" s="442"/>
      <c r="Y16" s="420"/>
      <c r="Z16" s="420"/>
      <c r="AA16" s="420"/>
      <c r="AB16" s="420"/>
      <c r="AC16" s="434"/>
      <c r="AD16" s="591"/>
      <c r="AE16" s="442"/>
      <c r="AF16" s="434"/>
      <c r="AG16" s="442"/>
      <c r="AH16" s="434"/>
      <c r="AI16" s="443">
        <f t="shared" si="0"/>
        <v>0</v>
      </c>
    </row>
    <row r="17" spans="1:36" s="23" customFormat="1" ht="19.5" customHeight="1" x14ac:dyDescent="0.2">
      <c r="A17" s="689" t="s">
        <v>133</v>
      </c>
      <c r="B17" s="690"/>
      <c r="C17" s="699" t="s">
        <v>134</v>
      </c>
      <c r="D17" s="708"/>
      <c r="E17" s="708"/>
      <c r="F17" s="708"/>
      <c r="G17" s="708"/>
      <c r="H17" s="708"/>
      <c r="I17" s="708"/>
      <c r="J17" s="708"/>
      <c r="K17" s="708"/>
      <c r="L17" s="708"/>
      <c r="M17" s="708"/>
      <c r="N17" s="708"/>
      <c r="O17" s="708"/>
      <c r="P17" s="708"/>
      <c r="Q17" s="708"/>
      <c r="R17" s="708"/>
      <c r="S17" s="708"/>
      <c r="T17" s="708"/>
      <c r="U17" s="693" t="s">
        <v>135</v>
      </c>
      <c r="V17" s="693"/>
      <c r="W17" s="420"/>
      <c r="X17" s="442"/>
      <c r="Y17" s="420"/>
      <c r="Z17" s="420"/>
      <c r="AA17" s="420"/>
      <c r="AB17" s="420"/>
      <c r="AC17" s="434"/>
      <c r="AD17" s="591"/>
      <c r="AE17" s="442"/>
      <c r="AF17" s="434">
        <v>178000</v>
      </c>
      <c r="AG17" s="442"/>
      <c r="AH17" s="434"/>
      <c r="AI17" s="443">
        <f t="shared" si="0"/>
        <v>178000</v>
      </c>
    </row>
    <row r="18" spans="1:36" s="23" customFormat="1" ht="27" customHeight="1" x14ac:dyDescent="0.2">
      <c r="A18" s="689" t="s">
        <v>136</v>
      </c>
      <c r="B18" s="690"/>
      <c r="C18" s="699" t="s">
        <v>137</v>
      </c>
      <c r="D18" s="708"/>
      <c r="E18" s="708"/>
      <c r="F18" s="708"/>
      <c r="G18" s="708"/>
      <c r="H18" s="708"/>
      <c r="I18" s="708"/>
      <c r="J18" s="708"/>
      <c r="K18" s="708"/>
      <c r="L18" s="708"/>
      <c r="M18" s="708"/>
      <c r="N18" s="708"/>
      <c r="O18" s="708"/>
      <c r="P18" s="708"/>
      <c r="Q18" s="708"/>
      <c r="R18" s="708"/>
      <c r="S18" s="708"/>
      <c r="T18" s="708"/>
      <c r="U18" s="693" t="s">
        <v>138</v>
      </c>
      <c r="V18" s="693"/>
      <c r="W18" s="420"/>
      <c r="X18" s="442">
        <v>0</v>
      </c>
      <c r="Y18" s="420"/>
      <c r="Z18" s="420"/>
      <c r="AA18" s="420"/>
      <c r="AB18" s="420"/>
      <c r="AC18" s="434">
        <v>3883310</v>
      </c>
      <c r="AD18" s="591"/>
      <c r="AE18" s="442"/>
      <c r="AF18" s="434">
        <v>614000</v>
      </c>
      <c r="AG18" s="442"/>
      <c r="AH18" s="434"/>
      <c r="AI18" s="443">
        <f t="shared" si="0"/>
        <v>4497310</v>
      </c>
    </row>
    <row r="19" spans="1:36" s="23" customFormat="1" ht="27" customHeight="1" x14ac:dyDescent="0.2">
      <c r="A19" s="683" t="s">
        <v>139</v>
      </c>
      <c r="B19" s="684"/>
      <c r="C19" s="713" t="s">
        <v>515</v>
      </c>
      <c r="D19" s="714"/>
      <c r="E19" s="714"/>
      <c r="F19" s="714"/>
      <c r="G19" s="714"/>
      <c r="H19" s="714"/>
      <c r="I19" s="714"/>
      <c r="J19" s="714"/>
      <c r="K19" s="714"/>
      <c r="L19" s="714"/>
      <c r="M19" s="714"/>
      <c r="N19" s="714"/>
      <c r="O19" s="714"/>
      <c r="P19" s="714"/>
      <c r="Q19" s="714"/>
      <c r="R19" s="714"/>
      <c r="S19" s="714"/>
      <c r="T19" s="714"/>
      <c r="U19" s="696" t="s">
        <v>140</v>
      </c>
      <c r="V19" s="696"/>
      <c r="W19" s="202">
        <f t="shared" ref="W19:AH19" si="1">SUM(W6:W18)</f>
        <v>232559271</v>
      </c>
      <c r="X19" s="444">
        <f t="shared" si="1"/>
        <v>311802440</v>
      </c>
      <c r="Y19" s="202">
        <f t="shared" si="1"/>
        <v>682704382</v>
      </c>
      <c r="Z19" s="202">
        <f t="shared" si="1"/>
        <v>52843689</v>
      </c>
      <c r="AA19" s="202">
        <f t="shared" si="1"/>
        <v>30079935</v>
      </c>
      <c r="AB19" s="202">
        <f t="shared" si="1"/>
        <v>61618151</v>
      </c>
      <c r="AC19" s="443">
        <f t="shared" si="1"/>
        <v>1016955632</v>
      </c>
      <c r="AD19" s="589">
        <f t="shared" si="1"/>
        <v>0</v>
      </c>
      <c r="AE19" s="444">
        <f t="shared" si="1"/>
        <v>18070000</v>
      </c>
      <c r="AF19" s="443">
        <f t="shared" si="1"/>
        <v>419498500</v>
      </c>
      <c r="AG19" s="444">
        <f t="shared" si="1"/>
        <v>2712000</v>
      </c>
      <c r="AH19" s="443">
        <f t="shared" si="1"/>
        <v>6713160</v>
      </c>
      <c r="AI19" s="443">
        <f t="shared" si="0"/>
        <v>2835557160</v>
      </c>
    </row>
    <row r="20" spans="1:36" ht="27" customHeight="1" x14ac:dyDescent="0.2">
      <c r="A20" s="689" t="s">
        <v>141</v>
      </c>
      <c r="B20" s="690"/>
      <c r="C20" s="699" t="s">
        <v>516</v>
      </c>
      <c r="D20" s="708"/>
      <c r="E20" s="708"/>
      <c r="F20" s="708"/>
      <c r="G20" s="708"/>
      <c r="H20" s="708"/>
      <c r="I20" s="708"/>
      <c r="J20" s="708"/>
      <c r="K20" s="708"/>
      <c r="L20" s="708"/>
      <c r="M20" s="708"/>
      <c r="N20" s="708"/>
      <c r="O20" s="708"/>
      <c r="P20" s="708"/>
      <c r="Q20" s="708"/>
      <c r="R20" s="708"/>
      <c r="S20" s="708"/>
      <c r="T20" s="708"/>
      <c r="U20" s="693" t="s">
        <v>142</v>
      </c>
      <c r="V20" s="693"/>
      <c r="W20" s="420"/>
      <c r="X20" s="442"/>
      <c r="Y20" s="420"/>
      <c r="Z20" s="420"/>
      <c r="AA20" s="420"/>
      <c r="AB20" s="420"/>
      <c r="AC20" s="434"/>
      <c r="AD20" s="591"/>
      <c r="AE20" s="442"/>
      <c r="AF20" s="434"/>
      <c r="AG20" s="442"/>
      <c r="AH20" s="434">
        <v>69049918</v>
      </c>
      <c r="AI20" s="443">
        <f t="shared" si="0"/>
        <v>69049918</v>
      </c>
    </row>
    <row r="21" spans="1:36" ht="27" customHeight="1" x14ac:dyDescent="0.2">
      <c r="A21" s="689" t="s">
        <v>143</v>
      </c>
      <c r="B21" s="690"/>
      <c r="C21" s="699" t="s">
        <v>517</v>
      </c>
      <c r="D21" s="708"/>
      <c r="E21" s="708"/>
      <c r="F21" s="708"/>
      <c r="G21" s="708"/>
      <c r="H21" s="708"/>
      <c r="I21" s="708"/>
      <c r="J21" s="708"/>
      <c r="K21" s="708"/>
      <c r="L21" s="708"/>
      <c r="M21" s="708"/>
      <c r="N21" s="708"/>
      <c r="O21" s="708"/>
      <c r="P21" s="708"/>
      <c r="Q21" s="708"/>
      <c r="R21" s="708"/>
      <c r="S21" s="708"/>
      <c r="T21" s="708"/>
      <c r="U21" s="693" t="s">
        <v>144</v>
      </c>
      <c r="V21" s="693"/>
      <c r="W21" s="420">
        <v>2800000</v>
      </c>
      <c r="X21" s="442">
        <v>13791575</v>
      </c>
      <c r="Y21" s="420">
        <v>4313040</v>
      </c>
      <c r="Z21" s="420">
        <v>200000</v>
      </c>
      <c r="AA21" s="420">
        <v>3425000</v>
      </c>
      <c r="AB21" s="420">
        <v>2334500</v>
      </c>
      <c r="AC21" s="434">
        <v>832368</v>
      </c>
      <c r="AD21" s="591"/>
      <c r="AE21" s="442"/>
      <c r="AF21" s="434">
        <v>9794530</v>
      </c>
      <c r="AG21" s="442"/>
      <c r="AH21" s="434">
        <v>1302120</v>
      </c>
      <c r="AI21" s="443">
        <f t="shared" si="0"/>
        <v>38793133</v>
      </c>
    </row>
    <row r="22" spans="1:36" ht="27" customHeight="1" x14ac:dyDescent="0.2">
      <c r="A22" s="689" t="s">
        <v>145</v>
      </c>
      <c r="B22" s="690"/>
      <c r="C22" s="697" t="s">
        <v>518</v>
      </c>
      <c r="D22" s="698"/>
      <c r="E22" s="698"/>
      <c r="F22" s="698"/>
      <c r="G22" s="698"/>
      <c r="H22" s="698"/>
      <c r="I22" s="698"/>
      <c r="J22" s="698"/>
      <c r="K22" s="698"/>
      <c r="L22" s="698"/>
      <c r="M22" s="698"/>
      <c r="N22" s="698"/>
      <c r="O22" s="698"/>
      <c r="P22" s="698"/>
      <c r="Q22" s="698"/>
      <c r="R22" s="698"/>
      <c r="S22" s="698"/>
      <c r="T22" s="698"/>
      <c r="U22" s="693" t="s">
        <v>146</v>
      </c>
      <c r="V22" s="693"/>
      <c r="W22" s="420"/>
      <c r="X22" s="442"/>
      <c r="Y22" s="420"/>
      <c r="Z22" s="420"/>
      <c r="AA22" s="420"/>
      <c r="AB22" s="420"/>
      <c r="AC22" s="434"/>
      <c r="AD22" s="591"/>
      <c r="AE22" s="442">
        <v>100000</v>
      </c>
      <c r="AF22" s="434"/>
      <c r="AG22" s="442"/>
      <c r="AH22" s="434">
        <v>3527179</v>
      </c>
      <c r="AI22" s="443">
        <f t="shared" si="0"/>
        <v>3627179</v>
      </c>
    </row>
    <row r="23" spans="1:36" ht="27" customHeight="1" x14ac:dyDescent="0.2">
      <c r="A23" s="683" t="s">
        <v>147</v>
      </c>
      <c r="B23" s="684"/>
      <c r="C23" s="709" t="s">
        <v>519</v>
      </c>
      <c r="D23" s="710"/>
      <c r="E23" s="710"/>
      <c r="F23" s="710"/>
      <c r="G23" s="710"/>
      <c r="H23" s="710"/>
      <c r="I23" s="710"/>
      <c r="J23" s="710"/>
      <c r="K23" s="710"/>
      <c r="L23" s="710"/>
      <c r="M23" s="710"/>
      <c r="N23" s="710"/>
      <c r="O23" s="710"/>
      <c r="P23" s="710"/>
      <c r="Q23" s="710"/>
      <c r="R23" s="710"/>
      <c r="S23" s="710"/>
      <c r="T23" s="710"/>
      <c r="U23" s="696" t="s">
        <v>148</v>
      </c>
      <c r="V23" s="696"/>
      <c r="W23" s="202">
        <f t="shared" ref="W23:AH23" si="2">SUM(W20:W22)</f>
        <v>2800000</v>
      </c>
      <c r="X23" s="444">
        <f t="shared" si="2"/>
        <v>13791575</v>
      </c>
      <c r="Y23" s="202">
        <f t="shared" si="2"/>
        <v>4313040</v>
      </c>
      <c r="Z23" s="202">
        <f t="shared" si="2"/>
        <v>200000</v>
      </c>
      <c r="AA23" s="202">
        <f t="shared" si="2"/>
        <v>3425000</v>
      </c>
      <c r="AB23" s="202">
        <f t="shared" si="2"/>
        <v>2334500</v>
      </c>
      <c r="AC23" s="443">
        <f t="shared" si="2"/>
        <v>832368</v>
      </c>
      <c r="AD23" s="589">
        <f t="shared" si="2"/>
        <v>0</v>
      </c>
      <c r="AE23" s="444">
        <f t="shared" si="2"/>
        <v>100000</v>
      </c>
      <c r="AF23" s="443">
        <f t="shared" si="2"/>
        <v>9794530</v>
      </c>
      <c r="AG23" s="444">
        <f t="shared" si="2"/>
        <v>0</v>
      </c>
      <c r="AH23" s="443">
        <f t="shared" si="2"/>
        <v>73879217</v>
      </c>
      <c r="AI23" s="443">
        <f t="shared" si="0"/>
        <v>111470230</v>
      </c>
    </row>
    <row r="24" spans="1:36" ht="27" customHeight="1" x14ac:dyDescent="0.2">
      <c r="A24" s="683" t="s">
        <v>149</v>
      </c>
      <c r="B24" s="684"/>
      <c r="C24" s="713" t="s">
        <v>520</v>
      </c>
      <c r="D24" s="714"/>
      <c r="E24" s="714"/>
      <c r="F24" s="714"/>
      <c r="G24" s="714"/>
      <c r="H24" s="714"/>
      <c r="I24" s="714"/>
      <c r="J24" s="714"/>
      <c r="K24" s="714"/>
      <c r="L24" s="714"/>
      <c r="M24" s="714"/>
      <c r="N24" s="714"/>
      <c r="O24" s="714"/>
      <c r="P24" s="714"/>
      <c r="Q24" s="714"/>
      <c r="R24" s="714"/>
      <c r="S24" s="714"/>
      <c r="T24" s="714"/>
      <c r="U24" s="696" t="s">
        <v>150</v>
      </c>
      <c r="V24" s="696"/>
      <c r="W24" s="202">
        <f t="shared" ref="W24:AH24" si="3">SUM(W19+W23)</f>
        <v>235359271</v>
      </c>
      <c r="X24" s="444">
        <f t="shared" si="3"/>
        <v>325594015</v>
      </c>
      <c r="Y24" s="202">
        <f t="shared" si="3"/>
        <v>687017422</v>
      </c>
      <c r="Z24" s="202">
        <f t="shared" si="3"/>
        <v>53043689</v>
      </c>
      <c r="AA24" s="202">
        <f t="shared" si="3"/>
        <v>33504935</v>
      </c>
      <c r="AB24" s="202">
        <f t="shared" si="3"/>
        <v>63952651</v>
      </c>
      <c r="AC24" s="443">
        <f t="shared" si="3"/>
        <v>1017788000</v>
      </c>
      <c r="AD24" s="589">
        <f t="shared" si="3"/>
        <v>0</v>
      </c>
      <c r="AE24" s="444">
        <f t="shared" si="3"/>
        <v>18170000</v>
      </c>
      <c r="AF24" s="443">
        <f t="shared" si="3"/>
        <v>429293030</v>
      </c>
      <c r="AG24" s="444">
        <f t="shared" si="3"/>
        <v>2712000</v>
      </c>
      <c r="AH24" s="443">
        <f t="shared" si="3"/>
        <v>80592377</v>
      </c>
      <c r="AI24" s="443">
        <f t="shared" si="0"/>
        <v>2947027390</v>
      </c>
    </row>
    <row r="25" spans="1:36" s="24" customFormat="1" ht="27" customHeight="1" x14ac:dyDescent="0.2">
      <c r="A25" s="683" t="s">
        <v>151</v>
      </c>
      <c r="B25" s="684"/>
      <c r="C25" s="709" t="s">
        <v>152</v>
      </c>
      <c r="D25" s="710"/>
      <c r="E25" s="710"/>
      <c r="F25" s="710"/>
      <c r="G25" s="710"/>
      <c r="H25" s="710"/>
      <c r="I25" s="710"/>
      <c r="J25" s="710"/>
      <c r="K25" s="710"/>
      <c r="L25" s="710"/>
      <c r="M25" s="710"/>
      <c r="N25" s="710"/>
      <c r="O25" s="710"/>
      <c r="P25" s="710"/>
      <c r="Q25" s="710"/>
      <c r="R25" s="710"/>
      <c r="S25" s="710"/>
      <c r="T25" s="710"/>
      <c r="U25" s="696" t="s">
        <v>153</v>
      </c>
      <c r="V25" s="696"/>
      <c r="W25" s="408">
        <v>30596706</v>
      </c>
      <c r="X25" s="444">
        <v>42327222</v>
      </c>
      <c r="Y25" s="408">
        <v>85132369</v>
      </c>
      <c r="Z25" s="408">
        <v>6895680</v>
      </c>
      <c r="AA25" s="408">
        <v>4020247</v>
      </c>
      <c r="AB25" s="408">
        <v>7087219</v>
      </c>
      <c r="AC25" s="443">
        <v>106817394</v>
      </c>
      <c r="AD25" s="589"/>
      <c r="AE25" s="444">
        <v>2350000</v>
      </c>
      <c r="AF25" s="443">
        <v>56153958</v>
      </c>
      <c r="AG25" s="444">
        <v>355000</v>
      </c>
      <c r="AH25" s="443">
        <v>10381519</v>
      </c>
      <c r="AI25" s="443">
        <f t="shared" si="0"/>
        <v>352117314</v>
      </c>
      <c r="AJ25" s="22"/>
    </row>
    <row r="26" spans="1:36" ht="19.5" customHeight="1" x14ac:dyDescent="0.2">
      <c r="A26" s="689" t="s">
        <v>154</v>
      </c>
      <c r="B26" s="690"/>
      <c r="C26" s="699" t="s">
        <v>155</v>
      </c>
      <c r="D26" s="708"/>
      <c r="E26" s="708"/>
      <c r="F26" s="708"/>
      <c r="G26" s="708"/>
      <c r="H26" s="708"/>
      <c r="I26" s="708"/>
      <c r="J26" s="708"/>
      <c r="K26" s="708"/>
      <c r="L26" s="708"/>
      <c r="M26" s="708"/>
      <c r="N26" s="708"/>
      <c r="O26" s="708"/>
      <c r="P26" s="708"/>
      <c r="Q26" s="708"/>
      <c r="R26" s="708"/>
      <c r="S26" s="708"/>
      <c r="T26" s="708"/>
      <c r="U26" s="693" t="s">
        <v>156</v>
      </c>
      <c r="V26" s="693"/>
      <c r="W26" s="420">
        <v>10000</v>
      </c>
      <c r="X26" s="442">
        <v>5000</v>
      </c>
      <c r="Y26" s="420">
        <v>3051000</v>
      </c>
      <c r="Z26" s="420">
        <v>6035000</v>
      </c>
      <c r="AA26" s="420">
        <v>523000</v>
      </c>
      <c r="AB26" s="420">
        <v>20000</v>
      </c>
      <c r="AC26" s="434">
        <v>20910000</v>
      </c>
      <c r="AD26" s="591"/>
      <c r="AE26" s="442">
        <v>300000</v>
      </c>
      <c r="AF26" s="434">
        <v>1000000</v>
      </c>
      <c r="AG26" s="442"/>
      <c r="AH26" s="434">
        <v>25000</v>
      </c>
      <c r="AI26" s="443">
        <f t="shared" si="0"/>
        <v>31879000</v>
      </c>
    </row>
    <row r="27" spans="1:36" ht="19.5" customHeight="1" x14ac:dyDescent="0.2">
      <c r="A27" s="689" t="s">
        <v>157</v>
      </c>
      <c r="B27" s="690"/>
      <c r="C27" s="699" t="s">
        <v>158</v>
      </c>
      <c r="D27" s="708"/>
      <c r="E27" s="708"/>
      <c r="F27" s="708"/>
      <c r="G27" s="708"/>
      <c r="H27" s="708"/>
      <c r="I27" s="708"/>
      <c r="J27" s="708"/>
      <c r="K27" s="708"/>
      <c r="L27" s="708"/>
      <c r="M27" s="708"/>
      <c r="N27" s="708"/>
      <c r="O27" s="708"/>
      <c r="P27" s="708"/>
      <c r="Q27" s="708"/>
      <c r="R27" s="708"/>
      <c r="S27" s="708"/>
      <c r="T27" s="708"/>
      <c r="U27" s="693" t="s">
        <v>159</v>
      </c>
      <c r="V27" s="693"/>
      <c r="W27" s="420">
        <v>233516000</v>
      </c>
      <c r="X27" s="442">
        <v>56955440</v>
      </c>
      <c r="Y27" s="420">
        <v>17177000</v>
      </c>
      <c r="Z27" s="420">
        <v>1325000</v>
      </c>
      <c r="AA27" s="420">
        <v>1334000</v>
      </c>
      <c r="AB27" s="420">
        <v>2860000</v>
      </c>
      <c r="AC27" s="434">
        <v>21660700</v>
      </c>
      <c r="AD27" s="591"/>
      <c r="AE27" s="442">
        <v>800000</v>
      </c>
      <c r="AF27" s="434">
        <v>5000000</v>
      </c>
      <c r="AG27" s="442"/>
      <c r="AH27" s="434">
        <v>8386000</v>
      </c>
      <c r="AI27" s="443">
        <f t="shared" si="0"/>
        <v>349014140</v>
      </c>
    </row>
    <row r="28" spans="1:36" ht="19.5" customHeight="1" x14ac:dyDescent="0.2">
      <c r="A28" s="689" t="s">
        <v>160</v>
      </c>
      <c r="B28" s="690"/>
      <c r="C28" s="699" t="s">
        <v>161</v>
      </c>
      <c r="D28" s="708"/>
      <c r="E28" s="708"/>
      <c r="F28" s="708"/>
      <c r="G28" s="708"/>
      <c r="H28" s="708"/>
      <c r="I28" s="708"/>
      <c r="J28" s="708"/>
      <c r="K28" s="708"/>
      <c r="L28" s="708"/>
      <c r="M28" s="708"/>
      <c r="N28" s="708"/>
      <c r="O28" s="708"/>
      <c r="P28" s="708"/>
      <c r="Q28" s="708"/>
      <c r="R28" s="708"/>
      <c r="S28" s="708"/>
      <c r="T28" s="708"/>
      <c r="U28" s="693" t="s">
        <v>162</v>
      </c>
      <c r="V28" s="693"/>
      <c r="W28" s="420"/>
      <c r="X28" s="442">
        <v>0</v>
      </c>
      <c r="Y28" s="420"/>
      <c r="Z28" s="420"/>
      <c r="AA28" s="420"/>
      <c r="AB28" s="420"/>
      <c r="AC28" s="434"/>
      <c r="AD28" s="591"/>
      <c r="AE28" s="442"/>
      <c r="AF28" s="434"/>
      <c r="AG28" s="442"/>
      <c r="AH28" s="434"/>
      <c r="AI28" s="443">
        <f t="shared" si="0"/>
        <v>0</v>
      </c>
    </row>
    <row r="29" spans="1:36" ht="19.5" customHeight="1" x14ac:dyDescent="0.2">
      <c r="A29" s="683" t="s">
        <v>163</v>
      </c>
      <c r="B29" s="684"/>
      <c r="C29" s="709" t="s">
        <v>164</v>
      </c>
      <c r="D29" s="710"/>
      <c r="E29" s="710"/>
      <c r="F29" s="710"/>
      <c r="G29" s="710"/>
      <c r="H29" s="710"/>
      <c r="I29" s="710"/>
      <c r="J29" s="710"/>
      <c r="K29" s="710"/>
      <c r="L29" s="710"/>
      <c r="M29" s="710"/>
      <c r="N29" s="710"/>
      <c r="O29" s="710"/>
      <c r="P29" s="710"/>
      <c r="Q29" s="710"/>
      <c r="R29" s="710"/>
      <c r="S29" s="710"/>
      <c r="T29" s="710"/>
      <c r="U29" s="696" t="s">
        <v>165</v>
      </c>
      <c r="V29" s="696"/>
      <c r="W29" s="203">
        <f t="shared" ref="W29:AI29" si="4">SUM(W26:W28)</f>
        <v>233526000</v>
      </c>
      <c r="X29" s="435">
        <f t="shared" si="4"/>
        <v>56960440</v>
      </c>
      <c r="Y29" s="206">
        <f t="shared" si="4"/>
        <v>20228000</v>
      </c>
      <c r="Z29" s="206">
        <f t="shared" si="4"/>
        <v>7360000</v>
      </c>
      <c r="AA29" s="206">
        <f t="shared" si="4"/>
        <v>1857000</v>
      </c>
      <c r="AB29" s="206">
        <f t="shared" si="4"/>
        <v>2880000</v>
      </c>
      <c r="AC29" s="435">
        <f t="shared" si="4"/>
        <v>42570700</v>
      </c>
      <c r="AD29" s="589">
        <f t="shared" si="4"/>
        <v>0</v>
      </c>
      <c r="AE29" s="435">
        <f t="shared" si="4"/>
        <v>1100000</v>
      </c>
      <c r="AF29" s="435">
        <f t="shared" si="4"/>
        <v>6000000</v>
      </c>
      <c r="AG29" s="435">
        <f t="shared" si="4"/>
        <v>0</v>
      </c>
      <c r="AH29" s="435">
        <f t="shared" si="4"/>
        <v>8411000</v>
      </c>
      <c r="AI29" s="435">
        <f t="shared" si="4"/>
        <v>380893140</v>
      </c>
    </row>
    <row r="30" spans="1:36" ht="19.5" customHeight="1" x14ac:dyDescent="0.2">
      <c r="A30" s="689" t="s">
        <v>166</v>
      </c>
      <c r="B30" s="690"/>
      <c r="C30" s="699" t="s">
        <v>167</v>
      </c>
      <c r="D30" s="708"/>
      <c r="E30" s="708"/>
      <c r="F30" s="708"/>
      <c r="G30" s="708"/>
      <c r="H30" s="708"/>
      <c r="I30" s="708"/>
      <c r="J30" s="708"/>
      <c r="K30" s="708"/>
      <c r="L30" s="708"/>
      <c r="M30" s="708"/>
      <c r="N30" s="708"/>
      <c r="O30" s="708"/>
      <c r="P30" s="708"/>
      <c r="Q30" s="708"/>
      <c r="R30" s="708"/>
      <c r="S30" s="708"/>
      <c r="T30" s="708"/>
      <c r="U30" s="693" t="s">
        <v>168</v>
      </c>
      <c r="V30" s="693"/>
      <c r="W30" s="420">
        <v>2950000</v>
      </c>
      <c r="X30" s="442">
        <v>680000</v>
      </c>
      <c r="Y30" s="420">
        <v>765000</v>
      </c>
      <c r="Z30" s="420">
        <v>1225000</v>
      </c>
      <c r="AA30" s="420">
        <v>436000</v>
      </c>
      <c r="AB30" s="420">
        <v>800000</v>
      </c>
      <c r="AC30" s="434">
        <v>10409000</v>
      </c>
      <c r="AD30" s="591"/>
      <c r="AE30" s="442">
        <v>142000</v>
      </c>
      <c r="AF30" s="434">
        <v>1200000</v>
      </c>
      <c r="AG30" s="442"/>
      <c r="AH30" s="434">
        <v>710000</v>
      </c>
      <c r="AI30" s="435">
        <f>SUM(W30:AH30)</f>
        <v>19317000</v>
      </c>
    </row>
    <row r="31" spans="1:36" ht="19.5" customHeight="1" x14ac:dyDescent="0.2">
      <c r="A31" s="689" t="s">
        <v>169</v>
      </c>
      <c r="B31" s="690"/>
      <c r="C31" s="699" t="s">
        <v>170</v>
      </c>
      <c r="D31" s="708"/>
      <c r="E31" s="708"/>
      <c r="F31" s="708"/>
      <c r="G31" s="708"/>
      <c r="H31" s="708"/>
      <c r="I31" s="708"/>
      <c r="J31" s="708"/>
      <c r="K31" s="708"/>
      <c r="L31" s="708"/>
      <c r="M31" s="708"/>
      <c r="N31" s="708"/>
      <c r="O31" s="708"/>
      <c r="P31" s="708"/>
      <c r="Q31" s="708"/>
      <c r="R31" s="708"/>
      <c r="S31" s="708"/>
      <c r="T31" s="708"/>
      <c r="U31" s="693" t="s">
        <v>171</v>
      </c>
      <c r="V31" s="693"/>
      <c r="W31" s="420">
        <v>400000</v>
      </c>
      <c r="X31" s="442">
        <v>400000</v>
      </c>
      <c r="Y31" s="420">
        <v>450000</v>
      </c>
      <c r="Z31" s="420">
        <v>175000</v>
      </c>
      <c r="AA31" s="420">
        <v>115000</v>
      </c>
      <c r="AB31" s="420">
        <v>270000</v>
      </c>
      <c r="AC31" s="434">
        <v>3146000</v>
      </c>
      <c r="AD31" s="591"/>
      <c r="AE31" s="442">
        <v>90000</v>
      </c>
      <c r="AF31" s="434">
        <v>2650000</v>
      </c>
      <c r="AG31" s="442"/>
      <c r="AH31" s="434">
        <v>545000</v>
      </c>
      <c r="AI31" s="435">
        <f>SUM(W31:AH31)</f>
        <v>8241000</v>
      </c>
    </row>
    <row r="32" spans="1:36" ht="27" customHeight="1" x14ac:dyDescent="0.2">
      <c r="A32" s="683" t="s">
        <v>172</v>
      </c>
      <c r="B32" s="684"/>
      <c r="C32" s="709" t="s">
        <v>173</v>
      </c>
      <c r="D32" s="710"/>
      <c r="E32" s="710"/>
      <c r="F32" s="710"/>
      <c r="G32" s="710"/>
      <c r="H32" s="710"/>
      <c r="I32" s="710"/>
      <c r="J32" s="710"/>
      <c r="K32" s="710"/>
      <c r="L32" s="710"/>
      <c r="M32" s="710"/>
      <c r="N32" s="710"/>
      <c r="O32" s="710"/>
      <c r="P32" s="710"/>
      <c r="Q32" s="710"/>
      <c r="R32" s="710"/>
      <c r="S32" s="710"/>
      <c r="T32" s="710"/>
      <c r="U32" s="696" t="s">
        <v>174</v>
      </c>
      <c r="V32" s="696"/>
      <c r="W32" s="202">
        <f t="shared" ref="W32:AI32" si="5">SUM(W30:W31)</f>
        <v>3350000</v>
      </c>
      <c r="X32" s="444">
        <f t="shared" si="5"/>
        <v>1080000</v>
      </c>
      <c r="Y32" s="202">
        <f t="shared" si="5"/>
        <v>1215000</v>
      </c>
      <c r="Z32" s="202">
        <f t="shared" si="5"/>
        <v>1400000</v>
      </c>
      <c r="AA32" s="202">
        <f t="shared" si="5"/>
        <v>551000</v>
      </c>
      <c r="AB32" s="202">
        <f t="shared" si="5"/>
        <v>1070000</v>
      </c>
      <c r="AC32" s="443">
        <f t="shared" si="5"/>
        <v>13555000</v>
      </c>
      <c r="AD32" s="589">
        <f t="shared" si="5"/>
        <v>0</v>
      </c>
      <c r="AE32" s="444">
        <f t="shared" si="5"/>
        <v>232000</v>
      </c>
      <c r="AF32" s="444">
        <f t="shared" si="5"/>
        <v>3850000</v>
      </c>
      <c r="AG32" s="444">
        <f t="shared" si="5"/>
        <v>0</v>
      </c>
      <c r="AH32" s="443">
        <f t="shared" si="5"/>
        <v>1255000</v>
      </c>
      <c r="AI32" s="444">
        <f t="shared" si="5"/>
        <v>27558000</v>
      </c>
    </row>
    <row r="33" spans="1:35" ht="19.5" customHeight="1" x14ac:dyDescent="0.2">
      <c r="A33" s="689" t="s">
        <v>175</v>
      </c>
      <c r="B33" s="690"/>
      <c r="C33" s="699" t="s">
        <v>176</v>
      </c>
      <c r="D33" s="708"/>
      <c r="E33" s="708"/>
      <c r="F33" s="708"/>
      <c r="G33" s="708"/>
      <c r="H33" s="708"/>
      <c r="I33" s="708"/>
      <c r="J33" s="708"/>
      <c r="K33" s="708"/>
      <c r="L33" s="708"/>
      <c r="M33" s="708"/>
      <c r="N33" s="708"/>
      <c r="O33" s="708"/>
      <c r="P33" s="708"/>
      <c r="Q33" s="708"/>
      <c r="R33" s="708"/>
      <c r="S33" s="708"/>
      <c r="T33" s="708"/>
      <c r="U33" s="693" t="s">
        <v>177</v>
      </c>
      <c r="V33" s="693"/>
      <c r="W33" s="420">
        <v>25000000</v>
      </c>
      <c r="X33" s="442">
        <v>15467000</v>
      </c>
      <c r="Y33" s="420">
        <v>19000000</v>
      </c>
      <c r="Z33" s="420">
        <v>5366000</v>
      </c>
      <c r="AA33" s="420">
        <v>3800000</v>
      </c>
      <c r="AB33" s="420">
        <v>14000000</v>
      </c>
      <c r="AC33" s="434">
        <v>31790561</v>
      </c>
      <c r="AD33" s="591"/>
      <c r="AE33" s="442">
        <v>3085000</v>
      </c>
      <c r="AF33" s="434">
        <v>13000000</v>
      </c>
      <c r="AG33" s="442"/>
      <c r="AH33" s="434">
        <v>126557990</v>
      </c>
      <c r="AI33" s="443">
        <f t="shared" ref="AI33:AI39" si="6">SUM(W33:AH33)</f>
        <v>257066551</v>
      </c>
    </row>
    <row r="34" spans="1:35" ht="19.5" customHeight="1" x14ac:dyDescent="0.2">
      <c r="A34" s="689" t="s">
        <v>178</v>
      </c>
      <c r="B34" s="690"/>
      <c r="C34" s="699" t="s">
        <v>179</v>
      </c>
      <c r="D34" s="708"/>
      <c r="E34" s="708"/>
      <c r="F34" s="708"/>
      <c r="G34" s="708"/>
      <c r="H34" s="708"/>
      <c r="I34" s="708"/>
      <c r="J34" s="708"/>
      <c r="K34" s="708"/>
      <c r="L34" s="708"/>
      <c r="M34" s="708"/>
      <c r="N34" s="708"/>
      <c r="O34" s="708"/>
      <c r="P34" s="708"/>
      <c r="Q34" s="708"/>
      <c r="R34" s="708"/>
      <c r="S34" s="708"/>
      <c r="T34" s="708"/>
      <c r="U34" s="693" t="s">
        <v>180</v>
      </c>
      <c r="V34" s="693"/>
      <c r="W34" s="420">
        <v>56000</v>
      </c>
      <c r="X34" s="442">
        <v>10000</v>
      </c>
      <c r="Y34" s="420">
        <v>150000</v>
      </c>
      <c r="Z34" s="420">
        <v>50000</v>
      </c>
      <c r="AA34" s="420">
        <v>300000</v>
      </c>
      <c r="AB34" s="420">
        <v>1500000</v>
      </c>
      <c r="AC34" s="434">
        <v>48720000</v>
      </c>
      <c r="AD34" s="591"/>
      <c r="AE34" s="442"/>
      <c r="AF34" s="434"/>
      <c r="AG34" s="442"/>
      <c r="AH34" s="434"/>
      <c r="AI34" s="443">
        <f t="shared" si="6"/>
        <v>50786000</v>
      </c>
    </row>
    <row r="35" spans="1:35" ht="19.5" customHeight="1" x14ac:dyDescent="0.2">
      <c r="A35" s="689" t="s">
        <v>181</v>
      </c>
      <c r="B35" s="690"/>
      <c r="C35" s="699" t="s">
        <v>182</v>
      </c>
      <c r="D35" s="708"/>
      <c r="E35" s="708"/>
      <c r="F35" s="708"/>
      <c r="G35" s="708"/>
      <c r="H35" s="708"/>
      <c r="I35" s="708"/>
      <c r="J35" s="708"/>
      <c r="K35" s="708"/>
      <c r="L35" s="708"/>
      <c r="M35" s="708"/>
      <c r="N35" s="708"/>
      <c r="O35" s="708"/>
      <c r="P35" s="708"/>
      <c r="Q35" s="708"/>
      <c r="R35" s="708"/>
      <c r="S35" s="708"/>
      <c r="T35" s="708"/>
      <c r="U35" s="693" t="s">
        <v>183</v>
      </c>
      <c r="V35" s="693"/>
      <c r="W35" s="420"/>
      <c r="X35" s="442">
        <v>15500000</v>
      </c>
      <c r="Y35" s="420">
        <v>1500000</v>
      </c>
      <c r="Z35" s="420"/>
      <c r="AA35" s="420">
        <v>200000</v>
      </c>
      <c r="AB35" s="420">
        <v>1100000</v>
      </c>
      <c r="AC35" s="434">
        <v>7841732</v>
      </c>
      <c r="AD35" s="591"/>
      <c r="AE35" s="442">
        <v>200000</v>
      </c>
      <c r="AF35" s="434">
        <v>4200000</v>
      </c>
      <c r="AG35" s="442"/>
      <c r="AH35" s="434">
        <v>8000000</v>
      </c>
      <c r="AI35" s="443">
        <f t="shared" si="6"/>
        <v>38541732</v>
      </c>
    </row>
    <row r="36" spans="1:35" ht="19.5" customHeight="1" x14ac:dyDescent="0.2">
      <c r="A36" s="689" t="s">
        <v>184</v>
      </c>
      <c r="B36" s="690"/>
      <c r="C36" s="699" t="s">
        <v>185</v>
      </c>
      <c r="D36" s="708"/>
      <c r="E36" s="708"/>
      <c r="F36" s="708"/>
      <c r="G36" s="708"/>
      <c r="H36" s="708"/>
      <c r="I36" s="708"/>
      <c r="J36" s="708"/>
      <c r="K36" s="708"/>
      <c r="L36" s="708"/>
      <c r="M36" s="708"/>
      <c r="N36" s="708"/>
      <c r="O36" s="708"/>
      <c r="P36" s="708"/>
      <c r="Q36" s="708"/>
      <c r="R36" s="708"/>
      <c r="S36" s="708"/>
      <c r="T36" s="708"/>
      <c r="U36" s="693" t="s">
        <v>186</v>
      </c>
      <c r="V36" s="693"/>
      <c r="W36" s="420">
        <v>2000000</v>
      </c>
      <c r="X36" s="442">
        <v>45208000</v>
      </c>
      <c r="Y36" s="420">
        <v>5700000</v>
      </c>
      <c r="Z36" s="420">
        <v>186000</v>
      </c>
      <c r="AA36" s="420">
        <v>1087000</v>
      </c>
      <c r="AB36" s="420">
        <v>1700000</v>
      </c>
      <c r="AC36" s="434">
        <v>13669244</v>
      </c>
      <c r="AD36" s="591"/>
      <c r="AE36" s="442">
        <v>150000</v>
      </c>
      <c r="AF36" s="434">
        <v>1150000</v>
      </c>
      <c r="AG36" s="442"/>
      <c r="AH36" s="434">
        <v>15500000</v>
      </c>
      <c r="AI36" s="443">
        <f t="shared" si="6"/>
        <v>86350244</v>
      </c>
    </row>
    <row r="37" spans="1:35" ht="19.5" customHeight="1" x14ac:dyDescent="0.2">
      <c r="A37" s="689" t="s">
        <v>187</v>
      </c>
      <c r="B37" s="690"/>
      <c r="C37" s="711" t="s">
        <v>188</v>
      </c>
      <c r="D37" s="712"/>
      <c r="E37" s="712"/>
      <c r="F37" s="712"/>
      <c r="G37" s="712"/>
      <c r="H37" s="712"/>
      <c r="I37" s="712"/>
      <c r="J37" s="712"/>
      <c r="K37" s="712"/>
      <c r="L37" s="712"/>
      <c r="M37" s="712"/>
      <c r="N37" s="712"/>
      <c r="O37" s="712"/>
      <c r="P37" s="712"/>
      <c r="Q37" s="712"/>
      <c r="R37" s="712"/>
      <c r="S37" s="712"/>
      <c r="T37" s="712"/>
      <c r="U37" s="693" t="s">
        <v>189</v>
      </c>
      <c r="V37" s="693"/>
      <c r="W37" s="420">
        <v>1500000</v>
      </c>
      <c r="X37" s="442"/>
      <c r="Y37" s="420">
        <v>3365000</v>
      </c>
      <c r="Z37" s="420">
        <v>0</v>
      </c>
      <c r="AA37" s="420"/>
      <c r="AB37" s="420"/>
      <c r="AC37" s="434">
        <v>1463006</v>
      </c>
      <c r="AD37" s="591"/>
      <c r="AE37" s="442"/>
      <c r="AF37" s="434"/>
      <c r="AG37" s="442"/>
      <c r="AH37" s="434"/>
      <c r="AI37" s="443">
        <f t="shared" si="6"/>
        <v>6328006</v>
      </c>
    </row>
    <row r="38" spans="1:35" ht="19.5" customHeight="1" x14ac:dyDescent="0.2">
      <c r="A38" s="689" t="s">
        <v>190</v>
      </c>
      <c r="B38" s="690"/>
      <c r="C38" s="697" t="s">
        <v>191</v>
      </c>
      <c r="D38" s="698"/>
      <c r="E38" s="698"/>
      <c r="F38" s="698"/>
      <c r="G38" s="698"/>
      <c r="H38" s="698"/>
      <c r="I38" s="698"/>
      <c r="J38" s="698"/>
      <c r="K38" s="698"/>
      <c r="L38" s="698"/>
      <c r="M38" s="698"/>
      <c r="N38" s="698"/>
      <c r="O38" s="698"/>
      <c r="P38" s="698"/>
      <c r="Q38" s="698"/>
      <c r="R38" s="698"/>
      <c r="S38" s="698"/>
      <c r="T38" s="698"/>
      <c r="U38" s="693" t="s">
        <v>192</v>
      </c>
      <c r="V38" s="693"/>
      <c r="W38" s="420">
        <v>1500000</v>
      </c>
      <c r="X38" s="442">
        <v>2250000</v>
      </c>
      <c r="Y38" s="420">
        <v>8846000</v>
      </c>
      <c r="Z38" s="420">
        <v>900000</v>
      </c>
      <c r="AA38" s="420">
        <v>1680000</v>
      </c>
      <c r="AB38" s="420">
        <v>25000000</v>
      </c>
      <c r="AC38" s="434">
        <v>20094600</v>
      </c>
      <c r="AD38" s="591"/>
      <c r="AE38" s="442"/>
      <c r="AF38" s="434">
        <v>2238600</v>
      </c>
      <c r="AG38" s="442">
        <v>900000</v>
      </c>
      <c r="AH38" s="434">
        <v>21580000</v>
      </c>
      <c r="AI38" s="443">
        <f t="shared" si="6"/>
        <v>84989200</v>
      </c>
    </row>
    <row r="39" spans="1:35" ht="19.5" customHeight="1" x14ac:dyDescent="0.2">
      <c r="A39" s="689" t="s">
        <v>193</v>
      </c>
      <c r="B39" s="690"/>
      <c r="C39" s="699" t="s">
        <v>194</v>
      </c>
      <c r="D39" s="708"/>
      <c r="E39" s="708"/>
      <c r="F39" s="708"/>
      <c r="G39" s="708"/>
      <c r="H39" s="708"/>
      <c r="I39" s="708"/>
      <c r="J39" s="708"/>
      <c r="K39" s="708"/>
      <c r="L39" s="708"/>
      <c r="M39" s="708"/>
      <c r="N39" s="708"/>
      <c r="O39" s="708"/>
      <c r="P39" s="708"/>
      <c r="Q39" s="708"/>
      <c r="R39" s="708"/>
      <c r="S39" s="708"/>
      <c r="T39" s="708"/>
      <c r="U39" s="693" t="s">
        <v>195</v>
      </c>
      <c r="V39" s="693"/>
      <c r="W39" s="420">
        <v>4910000</v>
      </c>
      <c r="X39" s="442">
        <v>37016667</v>
      </c>
      <c r="Y39" s="420">
        <v>3402000</v>
      </c>
      <c r="Z39" s="420">
        <v>717000</v>
      </c>
      <c r="AA39" s="420">
        <v>1379000</v>
      </c>
      <c r="AB39" s="420">
        <v>10811000</v>
      </c>
      <c r="AC39" s="434">
        <v>19217480</v>
      </c>
      <c r="AD39" s="591"/>
      <c r="AE39" s="442">
        <v>650000</v>
      </c>
      <c r="AF39" s="434">
        <v>9710000</v>
      </c>
      <c r="AG39" s="442">
        <v>17771000</v>
      </c>
      <c r="AH39" s="434">
        <v>29772000</v>
      </c>
      <c r="AI39" s="443">
        <f t="shared" si="6"/>
        <v>135356147</v>
      </c>
    </row>
    <row r="40" spans="1:35" ht="19.5" customHeight="1" x14ac:dyDescent="0.2">
      <c r="A40" s="683" t="s">
        <v>196</v>
      </c>
      <c r="B40" s="684"/>
      <c r="C40" s="709" t="s">
        <v>197</v>
      </c>
      <c r="D40" s="710"/>
      <c r="E40" s="710"/>
      <c r="F40" s="710"/>
      <c r="G40" s="710"/>
      <c r="H40" s="710"/>
      <c r="I40" s="710"/>
      <c r="J40" s="710"/>
      <c r="K40" s="710"/>
      <c r="L40" s="710"/>
      <c r="M40" s="710"/>
      <c r="N40" s="710"/>
      <c r="O40" s="710"/>
      <c r="P40" s="710"/>
      <c r="Q40" s="710"/>
      <c r="R40" s="710"/>
      <c r="S40" s="710"/>
      <c r="T40" s="710"/>
      <c r="U40" s="696" t="s">
        <v>198</v>
      </c>
      <c r="V40" s="696"/>
      <c r="W40" s="202">
        <f t="shared" ref="W40:AH40" si="7">SUM(W33:W39)</f>
        <v>34966000</v>
      </c>
      <c r="X40" s="444">
        <f t="shared" si="7"/>
        <v>115451667</v>
      </c>
      <c r="Y40" s="202">
        <f t="shared" si="7"/>
        <v>41963000</v>
      </c>
      <c r="Z40" s="202">
        <f t="shared" si="7"/>
        <v>7219000</v>
      </c>
      <c r="AA40" s="202">
        <f t="shared" si="7"/>
        <v>8446000</v>
      </c>
      <c r="AB40" s="202">
        <f t="shared" si="7"/>
        <v>54111000</v>
      </c>
      <c r="AC40" s="443">
        <f t="shared" si="7"/>
        <v>142796623</v>
      </c>
      <c r="AD40" s="589">
        <f t="shared" si="7"/>
        <v>0</v>
      </c>
      <c r="AE40" s="444">
        <f t="shared" si="7"/>
        <v>4085000</v>
      </c>
      <c r="AF40" s="444">
        <f t="shared" si="7"/>
        <v>30298600</v>
      </c>
      <c r="AG40" s="444">
        <f t="shared" si="7"/>
        <v>18671000</v>
      </c>
      <c r="AH40" s="443">
        <f t="shared" si="7"/>
        <v>201409990</v>
      </c>
      <c r="AI40" s="443">
        <f>SUM(W33:AH39)</f>
        <v>659417880</v>
      </c>
    </row>
    <row r="41" spans="1:35" ht="19.5" customHeight="1" x14ac:dyDescent="0.2">
      <c r="A41" s="689" t="s">
        <v>199</v>
      </c>
      <c r="B41" s="690"/>
      <c r="C41" s="699" t="s">
        <v>200</v>
      </c>
      <c r="D41" s="708"/>
      <c r="E41" s="708"/>
      <c r="F41" s="708"/>
      <c r="G41" s="708"/>
      <c r="H41" s="708"/>
      <c r="I41" s="708"/>
      <c r="J41" s="708"/>
      <c r="K41" s="708"/>
      <c r="L41" s="708"/>
      <c r="M41" s="708"/>
      <c r="N41" s="708"/>
      <c r="O41" s="708"/>
      <c r="P41" s="708"/>
      <c r="Q41" s="708"/>
      <c r="R41" s="708"/>
      <c r="S41" s="708"/>
      <c r="T41" s="708"/>
      <c r="U41" s="693" t="s">
        <v>201</v>
      </c>
      <c r="V41" s="693"/>
      <c r="W41" s="420">
        <v>10000</v>
      </c>
      <c r="X41" s="442">
        <v>0</v>
      </c>
      <c r="Y41" s="420">
        <v>300000</v>
      </c>
      <c r="Z41" s="420">
        <v>150000</v>
      </c>
      <c r="AA41" s="420">
        <v>200000</v>
      </c>
      <c r="AB41" s="420">
        <v>50000</v>
      </c>
      <c r="AC41" s="434">
        <v>85000</v>
      </c>
      <c r="AD41" s="591"/>
      <c r="AE41" s="442">
        <v>10000</v>
      </c>
      <c r="AF41" s="434">
        <v>100000</v>
      </c>
      <c r="AG41" s="442"/>
      <c r="AH41" s="434"/>
      <c r="AI41" s="443">
        <f>SUM(W41:AH41)</f>
        <v>905000</v>
      </c>
    </row>
    <row r="42" spans="1:35" ht="19.5" customHeight="1" x14ac:dyDescent="0.2">
      <c r="A42" s="689" t="s">
        <v>202</v>
      </c>
      <c r="B42" s="690"/>
      <c r="C42" s="699" t="s">
        <v>203</v>
      </c>
      <c r="D42" s="708"/>
      <c r="E42" s="708"/>
      <c r="F42" s="708"/>
      <c r="G42" s="708"/>
      <c r="H42" s="708"/>
      <c r="I42" s="708"/>
      <c r="J42" s="708"/>
      <c r="K42" s="708"/>
      <c r="L42" s="708"/>
      <c r="M42" s="708"/>
      <c r="N42" s="708"/>
      <c r="O42" s="708"/>
      <c r="P42" s="708"/>
      <c r="Q42" s="708"/>
      <c r="R42" s="708"/>
      <c r="S42" s="708"/>
      <c r="T42" s="708"/>
      <c r="U42" s="693" t="s">
        <v>204</v>
      </c>
      <c r="V42" s="693"/>
      <c r="W42" s="420"/>
      <c r="X42" s="442">
        <v>0</v>
      </c>
      <c r="Y42" s="420"/>
      <c r="Z42" s="420"/>
      <c r="AA42" s="420"/>
      <c r="AB42" s="420"/>
      <c r="AC42" s="434"/>
      <c r="AD42" s="591"/>
      <c r="AE42" s="442"/>
      <c r="AF42" s="434"/>
      <c r="AG42" s="442"/>
      <c r="AH42" s="434">
        <v>500000</v>
      </c>
      <c r="AI42" s="443">
        <f>SUM(W42:AH42)</f>
        <v>500000</v>
      </c>
    </row>
    <row r="43" spans="1:35" ht="26.25" customHeight="1" x14ac:dyDescent="0.2">
      <c r="A43" s="683" t="s">
        <v>205</v>
      </c>
      <c r="B43" s="684"/>
      <c r="C43" s="709" t="s">
        <v>206</v>
      </c>
      <c r="D43" s="710"/>
      <c r="E43" s="710"/>
      <c r="F43" s="710"/>
      <c r="G43" s="710"/>
      <c r="H43" s="710"/>
      <c r="I43" s="710"/>
      <c r="J43" s="710"/>
      <c r="K43" s="710"/>
      <c r="L43" s="710"/>
      <c r="M43" s="710"/>
      <c r="N43" s="710"/>
      <c r="O43" s="710"/>
      <c r="P43" s="710"/>
      <c r="Q43" s="710"/>
      <c r="R43" s="710"/>
      <c r="S43" s="710"/>
      <c r="T43" s="710"/>
      <c r="U43" s="696" t="s">
        <v>207</v>
      </c>
      <c r="V43" s="696"/>
      <c r="W43" s="202">
        <f t="shared" ref="W43:AF43" si="8">SUM(W41:W42)</f>
        <v>10000</v>
      </c>
      <c r="X43" s="444">
        <f t="shared" si="8"/>
        <v>0</v>
      </c>
      <c r="Y43" s="202">
        <f t="shared" si="8"/>
        <v>300000</v>
      </c>
      <c r="Z43" s="202">
        <f t="shared" si="8"/>
        <v>150000</v>
      </c>
      <c r="AA43" s="202">
        <f t="shared" si="8"/>
        <v>200000</v>
      </c>
      <c r="AB43" s="202">
        <f t="shared" si="8"/>
        <v>50000</v>
      </c>
      <c r="AC43" s="443">
        <f t="shared" si="8"/>
        <v>85000</v>
      </c>
      <c r="AD43" s="589">
        <f t="shared" si="8"/>
        <v>0</v>
      </c>
      <c r="AE43" s="444">
        <f t="shared" si="8"/>
        <v>10000</v>
      </c>
      <c r="AF43" s="444">
        <f t="shared" si="8"/>
        <v>100000</v>
      </c>
      <c r="AG43" s="444">
        <v>0</v>
      </c>
      <c r="AH43" s="443">
        <f>SUM(AH41:AH42)</f>
        <v>500000</v>
      </c>
      <c r="AI43" s="443">
        <f>SUM(W41:AH42)</f>
        <v>1405000</v>
      </c>
    </row>
    <row r="44" spans="1:35" ht="26.25" customHeight="1" x14ac:dyDescent="0.2">
      <c r="A44" s="689" t="s">
        <v>208</v>
      </c>
      <c r="B44" s="690"/>
      <c r="C44" s="699" t="s">
        <v>209</v>
      </c>
      <c r="D44" s="708"/>
      <c r="E44" s="708"/>
      <c r="F44" s="708"/>
      <c r="G44" s="708"/>
      <c r="H44" s="708"/>
      <c r="I44" s="708"/>
      <c r="J44" s="708"/>
      <c r="K44" s="708"/>
      <c r="L44" s="708"/>
      <c r="M44" s="708"/>
      <c r="N44" s="708"/>
      <c r="O44" s="708"/>
      <c r="P44" s="708"/>
      <c r="Q44" s="708"/>
      <c r="R44" s="708"/>
      <c r="S44" s="708"/>
      <c r="T44" s="708"/>
      <c r="U44" s="693" t="s">
        <v>210</v>
      </c>
      <c r="V44" s="693"/>
      <c r="W44" s="420">
        <v>56852000</v>
      </c>
      <c r="X44" s="442">
        <v>46235369</v>
      </c>
      <c r="Y44" s="420">
        <v>13112437</v>
      </c>
      <c r="Z44" s="420">
        <v>2743000</v>
      </c>
      <c r="AA44" s="420">
        <v>2113000</v>
      </c>
      <c r="AB44" s="420">
        <v>13393000</v>
      </c>
      <c r="AC44" s="434">
        <v>38348464</v>
      </c>
      <c r="AD44" s="591"/>
      <c r="AE44" s="442">
        <v>1470000</v>
      </c>
      <c r="AF44" s="434">
        <v>8154000</v>
      </c>
      <c r="AG44" s="442">
        <v>5041000</v>
      </c>
      <c r="AH44" s="434">
        <v>32294657</v>
      </c>
      <c r="AI44" s="443">
        <f t="shared" ref="AI44:AI79" si="9">SUM(W44:AH44)</f>
        <v>219756927</v>
      </c>
    </row>
    <row r="45" spans="1:35" ht="19.5" customHeight="1" x14ac:dyDescent="0.2">
      <c r="A45" s="689" t="s">
        <v>211</v>
      </c>
      <c r="B45" s="690"/>
      <c r="C45" s="699" t="s">
        <v>212</v>
      </c>
      <c r="D45" s="708"/>
      <c r="E45" s="708"/>
      <c r="F45" s="708"/>
      <c r="G45" s="708"/>
      <c r="H45" s="708"/>
      <c r="I45" s="708"/>
      <c r="J45" s="708"/>
      <c r="K45" s="708"/>
      <c r="L45" s="708"/>
      <c r="M45" s="708"/>
      <c r="N45" s="708"/>
      <c r="O45" s="708"/>
      <c r="P45" s="708"/>
      <c r="Q45" s="708"/>
      <c r="R45" s="708"/>
      <c r="S45" s="708"/>
      <c r="T45" s="708"/>
      <c r="U45" s="693" t="s">
        <v>213</v>
      </c>
      <c r="V45" s="693"/>
      <c r="W45" s="420">
        <v>59208000</v>
      </c>
      <c r="X45" s="442">
        <v>10908000</v>
      </c>
      <c r="Y45" s="420"/>
      <c r="Z45" s="420">
        <v>797000</v>
      </c>
      <c r="AA45" s="420"/>
      <c r="AB45" s="420">
        <v>5502000</v>
      </c>
      <c r="AC45" s="434">
        <v>2254300</v>
      </c>
      <c r="AD45" s="591"/>
      <c r="AE45" s="442"/>
      <c r="AF45" s="434">
        <v>837000</v>
      </c>
      <c r="AG45" s="442">
        <v>5872000</v>
      </c>
      <c r="AH45" s="434">
        <v>18000000</v>
      </c>
      <c r="AI45" s="443">
        <f t="shared" si="9"/>
        <v>103378300</v>
      </c>
    </row>
    <row r="46" spans="1:35" ht="19.5" customHeight="1" x14ac:dyDescent="0.2">
      <c r="A46" s="689" t="s">
        <v>214</v>
      </c>
      <c r="B46" s="690"/>
      <c r="C46" s="699" t="s">
        <v>621</v>
      </c>
      <c r="D46" s="708"/>
      <c r="E46" s="708"/>
      <c r="F46" s="708"/>
      <c r="G46" s="708"/>
      <c r="H46" s="708"/>
      <c r="I46" s="708"/>
      <c r="J46" s="708"/>
      <c r="K46" s="708"/>
      <c r="L46" s="708"/>
      <c r="M46" s="708"/>
      <c r="N46" s="708"/>
      <c r="O46" s="708"/>
      <c r="P46" s="708"/>
      <c r="Q46" s="708"/>
      <c r="R46" s="708"/>
      <c r="S46" s="708"/>
      <c r="T46" s="708"/>
      <c r="U46" s="693" t="s">
        <v>215</v>
      </c>
      <c r="V46" s="693"/>
      <c r="W46" s="420"/>
      <c r="X46" s="442">
        <v>0</v>
      </c>
      <c r="Y46" s="420"/>
      <c r="Z46" s="420"/>
      <c r="AA46" s="420"/>
      <c r="AB46" s="420"/>
      <c r="AC46" s="434"/>
      <c r="AD46" s="591"/>
      <c r="AE46" s="442"/>
      <c r="AF46" s="434"/>
      <c r="AG46" s="442"/>
      <c r="AH46" s="434">
        <v>42418000</v>
      </c>
      <c r="AI46" s="443">
        <f t="shared" si="9"/>
        <v>42418000</v>
      </c>
    </row>
    <row r="47" spans="1:35" ht="19.5" customHeight="1" x14ac:dyDescent="0.2">
      <c r="A47" s="689" t="s">
        <v>216</v>
      </c>
      <c r="B47" s="690"/>
      <c r="C47" s="699" t="s">
        <v>217</v>
      </c>
      <c r="D47" s="708"/>
      <c r="E47" s="708"/>
      <c r="F47" s="708"/>
      <c r="G47" s="708"/>
      <c r="H47" s="708"/>
      <c r="I47" s="708"/>
      <c r="J47" s="708"/>
      <c r="K47" s="708"/>
      <c r="L47" s="708"/>
      <c r="M47" s="708"/>
      <c r="N47" s="708"/>
      <c r="O47" s="708"/>
      <c r="P47" s="708"/>
      <c r="Q47" s="708"/>
      <c r="R47" s="708"/>
      <c r="S47" s="708"/>
      <c r="T47" s="708"/>
      <c r="U47" s="693" t="s">
        <v>218</v>
      </c>
      <c r="V47" s="693"/>
      <c r="W47" s="420"/>
      <c r="X47" s="442">
        <v>0</v>
      </c>
      <c r="Y47" s="420"/>
      <c r="Z47" s="420"/>
      <c r="AA47" s="420"/>
      <c r="AB47" s="420"/>
      <c r="AC47" s="434"/>
      <c r="AD47" s="591"/>
      <c r="AE47" s="442"/>
      <c r="AF47" s="434"/>
      <c r="AG47" s="442"/>
      <c r="AH47" s="434"/>
      <c r="AI47" s="443">
        <f t="shared" si="9"/>
        <v>0</v>
      </c>
    </row>
    <row r="48" spans="1:35" ht="19.5" customHeight="1" x14ac:dyDescent="0.2">
      <c r="A48" s="689" t="s">
        <v>219</v>
      </c>
      <c r="B48" s="690"/>
      <c r="C48" s="699" t="s">
        <v>220</v>
      </c>
      <c r="D48" s="708"/>
      <c r="E48" s="708"/>
      <c r="F48" s="708"/>
      <c r="G48" s="708"/>
      <c r="H48" s="708"/>
      <c r="I48" s="708"/>
      <c r="J48" s="708"/>
      <c r="K48" s="708"/>
      <c r="L48" s="708"/>
      <c r="M48" s="708"/>
      <c r="N48" s="708"/>
      <c r="O48" s="708"/>
      <c r="P48" s="708"/>
      <c r="Q48" s="708"/>
      <c r="R48" s="708"/>
      <c r="S48" s="708"/>
      <c r="T48" s="708"/>
      <c r="U48" s="693" t="s">
        <v>221</v>
      </c>
      <c r="V48" s="693"/>
      <c r="W48" s="420">
        <v>100000</v>
      </c>
      <c r="X48" s="442">
        <v>1230000</v>
      </c>
      <c r="Y48" s="420">
        <v>177000</v>
      </c>
      <c r="Z48" s="420">
        <v>76000</v>
      </c>
      <c r="AA48" s="420">
        <v>378000</v>
      </c>
      <c r="AB48" s="420">
        <v>250000</v>
      </c>
      <c r="AC48" s="434">
        <v>424000</v>
      </c>
      <c r="AD48" s="591"/>
      <c r="AE48" s="442">
        <v>15000</v>
      </c>
      <c r="AF48" s="434">
        <v>777000</v>
      </c>
      <c r="AG48" s="442">
        <v>10000</v>
      </c>
      <c r="AH48" s="434">
        <v>128453306</v>
      </c>
      <c r="AI48" s="443">
        <f t="shared" si="9"/>
        <v>131890306</v>
      </c>
    </row>
    <row r="49" spans="1:35" ht="24" customHeight="1" x14ac:dyDescent="0.2">
      <c r="A49" s="683" t="s">
        <v>222</v>
      </c>
      <c r="B49" s="684"/>
      <c r="C49" s="709" t="s">
        <v>223</v>
      </c>
      <c r="D49" s="710"/>
      <c r="E49" s="710"/>
      <c r="F49" s="710"/>
      <c r="G49" s="710"/>
      <c r="H49" s="710"/>
      <c r="I49" s="710"/>
      <c r="J49" s="710"/>
      <c r="K49" s="710"/>
      <c r="L49" s="710"/>
      <c r="M49" s="710"/>
      <c r="N49" s="710"/>
      <c r="O49" s="710"/>
      <c r="P49" s="710"/>
      <c r="Q49" s="710"/>
      <c r="R49" s="710"/>
      <c r="S49" s="710"/>
      <c r="T49" s="710"/>
      <c r="U49" s="696" t="s">
        <v>224</v>
      </c>
      <c r="V49" s="696"/>
      <c r="W49" s="202">
        <f t="shared" ref="W49:AF49" si="10">SUM(W44:W48)</f>
        <v>116160000</v>
      </c>
      <c r="X49" s="444">
        <f t="shared" si="10"/>
        <v>58373369</v>
      </c>
      <c r="Y49" s="202">
        <f t="shared" si="10"/>
        <v>13289437</v>
      </c>
      <c r="Z49" s="202">
        <f t="shared" si="10"/>
        <v>3616000</v>
      </c>
      <c r="AA49" s="202">
        <f t="shared" si="10"/>
        <v>2491000</v>
      </c>
      <c r="AB49" s="202">
        <f t="shared" si="10"/>
        <v>19145000</v>
      </c>
      <c r="AC49" s="443">
        <f t="shared" si="10"/>
        <v>41026764</v>
      </c>
      <c r="AD49" s="589">
        <f t="shared" si="10"/>
        <v>0</v>
      </c>
      <c r="AE49" s="443">
        <f t="shared" si="10"/>
        <v>1485000</v>
      </c>
      <c r="AF49" s="443">
        <f t="shared" si="10"/>
        <v>9768000</v>
      </c>
      <c r="AG49" s="444">
        <f>SUM(AG44:AG48)</f>
        <v>10923000</v>
      </c>
      <c r="AH49" s="443">
        <f>SUM(AH44:AH48)</f>
        <v>221165963</v>
      </c>
      <c r="AI49" s="443">
        <f t="shared" si="9"/>
        <v>497443533</v>
      </c>
    </row>
    <row r="50" spans="1:35" ht="19.5" customHeight="1" x14ac:dyDescent="0.2">
      <c r="A50" s="683" t="s">
        <v>225</v>
      </c>
      <c r="B50" s="684"/>
      <c r="C50" s="709" t="s">
        <v>226</v>
      </c>
      <c r="D50" s="710"/>
      <c r="E50" s="710"/>
      <c r="F50" s="710"/>
      <c r="G50" s="710"/>
      <c r="H50" s="710"/>
      <c r="I50" s="710"/>
      <c r="J50" s="710"/>
      <c r="K50" s="710"/>
      <c r="L50" s="710"/>
      <c r="M50" s="710"/>
      <c r="N50" s="710"/>
      <c r="O50" s="710"/>
      <c r="P50" s="710"/>
      <c r="Q50" s="710"/>
      <c r="R50" s="710"/>
      <c r="S50" s="710"/>
      <c r="T50" s="710"/>
      <c r="U50" s="696" t="s">
        <v>227</v>
      </c>
      <c r="V50" s="696"/>
      <c r="W50" s="202">
        <f t="shared" ref="W50:AC50" si="11">SUM(W29+W32+W40+W43+W49)</f>
        <v>388012000</v>
      </c>
      <c r="X50" s="444">
        <f t="shared" si="11"/>
        <v>231865476</v>
      </c>
      <c r="Y50" s="202">
        <f t="shared" si="11"/>
        <v>76995437</v>
      </c>
      <c r="Z50" s="202">
        <f t="shared" si="11"/>
        <v>19745000</v>
      </c>
      <c r="AA50" s="202">
        <f t="shared" si="11"/>
        <v>13545000</v>
      </c>
      <c r="AB50" s="202">
        <f t="shared" si="11"/>
        <v>77256000</v>
      </c>
      <c r="AC50" s="443">
        <f t="shared" si="11"/>
        <v>240034087</v>
      </c>
      <c r="AD50" s="589"/>
      <c r="AE50" s="444">
        <f>SUM(AE29+AE32+AE40+AE43+AE49)</f>
        <v>6912000</v>
      </c>
      <c r="AF50" s="443">
        <f>SUM(AF29+AF32+AF40+AF43+AF49)</f>
        <v>50016600</v>
      </c>
      <c r="AG50" s="444">
        <f>SUM(AG29+AG32+AG40+AG43+AG49)</f>
        <v>29594000</v>
      </c>
      <c r="AH50" s="443">
        <f>SUM(AH29+AH32+AH40+AH43+AH49)</f>
        <v>432741953</v>
      </c>
      <c r="AI50" s="443">
        <f t="shared" si="9"/>
        <v>1566717553</v>
      </c>
    </row>
    <row r="51" spans="1:35" ht="19.5" customHeight="1" x14ac:dyDescent="0.2">
      <c r="A51" s="689" t="s">
        <v>228</v>
      </c>
      <c r="B51" s="690"/>
      <c r="C51" s="691" t="s">
        <v>229</v>
      </c>
      <c r="D51" s="692"/>
      <c r="E51" s="692"/>
      <c r="F51" s="692"/>
      <c r="G51" s="692"/>
      <c r="H51" s="692"/>
      <c r="I51" s="692"/>
      <c r="J51" s="692"/>
      <c r="K51" s="692"/>
      <c r="L51" s="692"/>
      <c r="M51" s="692"/>
      <c r="N51" s="692"/>
      <c r="O51" s="692"/>
      <c r="P51" s="692"/>
      <c r="Q51" s="692"/>
      <c r="R51" s="692"/>
      <c r="S51" s="692"/>
      <c r="T51" s="692"/>
      <c r="U51" s="693" t="s">
        <v>230</v>
      </c>
      <c r="V51" s="693"/>
      <c r="W51" s="420"/>
      <c r="X51" s="442"/>
      <c r="Y51" s="420"/>
      <c r="Z51" s="420"/>
      <c r="AA51" s="420"/>
      <c r="AB51" s="420"/>
      <c r="AC51" s="434"/>
      <c r="AD51" s="591"/>
      <c r="AE51" s="442"/>
      <c r="AF51" s="434"/>
      <c r="AG51" s="442"/>
      <c r="AH51" s="434"/>
      <c r="AI51" s="443">
        <f t="shared" si="9"/>
        <v>0</v>
      </c>
    </row>
    <row r="52" spans="1:35" ht="19.5" customHeight="1" x14ac:dyDescent="0.2">
      <c r="A52" s="689" t="s">
        <v>231</v>
      </c>
      <c r="B52" s="690"/>
      <c r="C52" s="691" t="s">
        <v>232</v>
      </c>
      <c r="D52" s="692"/>
      <c r="E52" s="692"/>
      <c r="F52" s="692"/>
      <c r="G52" s="692"/>
      <c r="H52" s="692"/>
      <c r="I52" s="692"/>
      <c r="J52" s="692"/>
      <c r="K52" s="692"/>
      <c r="L52" s="692"/>
      <c r="M52" s="692"/>
      <c r="N52" s="692"/>
      <c r="O52" s="692"/>
      <c r="P52" s="692"/>
      <c r="Q52" s="692"/>
      <c r="R52" s="692"/>
      <c r="S52" s="692"/>
      <c r="T52" s="692"/>
      <c r="U52" s="693" t="s">
        <v>233</v>
      </c>
      <c r="V52" s="693"/>
      <c r="W52" s="420"/>
      <c r="X52" s="442"/>
      <c r="Y52" s="420"/>
      <c r="Z52" s="420"/>
      <c r="AA52" s="420"/>
      <c r="AB52" s="420"/>
      <c r="AC52" s="434"/>
      <c r="AD52" s="591"/>
      <c r="AE52" s="442"/>
      <c r="AF52" s="434"/>
      <c r="AG52" s="442"/>
      <c r="AH52" s="434"/>
      <c r="AI52" s="443">
        <f t="shared" si="9"/>
        <v>0</v>
      </c>
    </row>
    <row r="53" spans="1:35" ht="19.5" customHeight="1" x14ac:dyDescent="0.2">
      <c r="A53" s="689" t="s">
        <v>234</v>
      </c>
      <c r="B53" s="690"/>
      <c r="C53" s="706" t="s">
        <v>235</v>
      </c>
      <c r="D53" s="707"/>
      <c r="E53" s="707"/>
      <c r="F53" s="707"/>
      <c r="G53" s="707"/>
      <c r="H53" s="707"/>
      <c r="I53" s="707"/>
      <c r="J53" s="707"/>
      <c r="K53" s="707"/>
      <c r="L53" s="707"/>
      <c r="M53" s="707"/>
      <c r="N53" s="707"/>
      <c r="O53" s="707"/>
      <c r="P53" s="707"/>
      <c r="Q53" s="707"/>
      <c r="R53" s="707"/>
      <c r="S53" s="707"/>
      <c r="T53" s="707"/>
      <c r="U53" s="693" t="s">
        <v>236</v>
      </c>
      <c r="V53" s="693"/>
      <c r="W53" s="420"/>
      <c r="X53" s="442"/>
      <c r="Y53" s="420"/>
      <c r="Z53" s="420"/>
      <c r="AA53" s="420"/>
      <c r="AB53" s="420"/>
      <c r="AC53" s="434"/>
      <c r="AD53" s="591"/>
      <c r="AE53" s="442"/>
      <c r="AF53" s="434"/>
      <c r="AG53" s="442"/>
      <c r="AH53" s="434"/>
      <c r="AI53" s="443">
        <f t="shared" si="9"/>
        <v>0</v>
      </c>
    </row>
    <row r="54" spans="1:35" ht="28.5" customHeight="1" x14ac:dyDescent="0.2">
      <c r="A54" s="689" t="s">
        <v>237</v>
      </c>
      <c r="B54" s="690"/>
      <c r="C54" s="706" t="s">
        <v>238</v>
      </c>
      <c r="D54" s="707"/>
      <c r="E54" s="707"/>
      <c r="F54" s="707"/>
      <c r="G54" s="707"/>
      <c r="H54" s="707"/>
      <c r="I54" s="707"/>
      <c r="J54" s="707"/>
      <c r="K54" s="707"/>
      <c r="L54" s="707"/>
      <c r="M54" s="707"/>
      <c r="N54" s="707"/>
      <c r="O54" s="707"/>
      <c r="P54" s="707"/>
      <c r="Q54" s="707"/>
      <c r="R54" s="707"/>
      <c r="S54" s="707"/>
      <c r="T54" s="707"/>
      <c r="U54" s="693" t="s">
        <v>239</v>
      </c>
      <c r="V54" s="693"/>
      <c r="W54" s="420"/>
      <c r="X54" s="442"/>
      <c r="Y54" s="420"/>
      <c r="Z54" s="420"/>
      <c r="AA54" s="420"/>
      <c r="AB54" s="420"/>
      <c r="AC54" s="434"/>
      <c r="AD54" s="591"/>
      <c r="AE54" s="442"/>
      <c r="AF54" s="434"/>
      <c r="AG54" s="442"/>
      <c r="AH54" s="434"/>
      <c r="AI54" s="443">
        <f t="shared" si="9"/>
        <v>0</v>
      </c>
    </row>
    <row r="55" spans="1:35" ht="24.75" customHeight="1" x14ac:dyDescent="0.2">
      <c r="A55" s="689" t="s">
        <v>240</v>
      </c>
      <c r="B55" s="690"/>
      <c r="C55" s="706" t="s">
        <v>241</v>
      </c>
      <c r="D55" s="707"/>
      <c r="E55" s="707"/>
      <c r="F55" s="707"/>
      <c r="G55" s="707"/>
      <c r="H55" s="707"/>
      <c r="I55" s="707"/>
      <c r="J55" s="707"/>
      <c r="K55" s="707"/>
      <c r="L55" s="707"/>
      <c r="M55" s="707"/>
      <c r="N55" s="707"/>
      <c r="O55" s="707"/>
      <c r="P55" s="707"/>
      <c r="Q55" s="707"/>
      <c r="R55" s="707"/>
      <c r="S55" s="707"/>
      <c r="T55" s="707"/>
      <c r="U55" s="693" t="s">
        <v>242</v>
      </c>
      <c r="V55" s="693"/>
      <c r="W55" s="420"/>
      <c r="X55" s="442"/>
      <c r="Y55" s="420"/>
      <c r="Z55" s="420"/>
      <c r="AA55" s="420"/>
      <c r="AB55" s="420"/>
      <c r="AC55" s="434"/>
      <c r="AD55" s="591"/>
      <c r="AE55" s="442"/>
      <c r="AF55" s="434"/>
      <c r="AG55" s="442"/>
      <c r="AH55" s="434"/>
      <c r="AI55" s="443">
        <f t="shared" si="9"/>
        <v>0</v>
      </c>
    </row>
    <row r="56" spans="1:35" ht="19.5" customHeight="1" x14ac:dyDescent="0.2">
      <c r="A56" s="689" t="s">
        <v>243</v>
      </c>
      <c r="B56" s="690"/>
      <c r="C56" s="691" t="s">
        <v>244</v>
      </c>
      <c r="D56" s="692"/>
      <c r="E56" s="692"/>
      <c r="F56" s="692"/>
      <c r="G56" s="692"/>
      <c r="H56" s="692"/>
      <c r="I56" s="692"/>
      <c r="J56" s="692"/>
      <c r="K56" s="692"/>
      <c r="L56" s="692"/>
      <c r="M56" s="692"/>
      <c r="N56" s="692"/>
      <c r="O56" s="692"/>
      <c r="P56" s="692"/>
      <c r="Q56" s="692"/>
      <c r="R56" s="692"/>
      <c r="S56" s="692"/>
      <c r="T56" s="692"/>
      <c r="U56" s="693" t="s">
        <v>245</v>
      </c>
      <c r="V56" s="693"/>
      <c r="W56" s="420"/>
      <c r="X56" s="442"/>
      <c r="Y56" s="420"/>
      <c r="Z56" s="420"/>
      <c r="AA56" s="420"/>
      <c r="AB56" s="420"/>
      <c r="AC56" s="434"/>
      <c r="AD56" s="591"/>
      <c r="AE56" s="442"/>
      <c r="AF56" s="434"/>
      <c r="AG56" s="442"/>
      <c r="AH56" s="434"/>
      <c r="AI56" s="443">
        <f t="shared" si="9"/>
        <v>0</v>
      </c>
    </row>
    <row r="57" spans="1:35" ht="19.5" customHeight="1" x14ac:dyDescent="0.2">
      <c r="A57" s="689" t="s">
        <v>246</v>
      </c>
      <c r="B57" s="690"/>
      <c r="C57" s="691" t="s">
        <v>247</v>
      </c>
      <c r="D57" s="692"/>
      <c r="E57" s="692"/>
      <c r="F57" s="692"/>
      <c r="G57" s="692"/>
      <c r="H57" s="692"/>
      <c r="I57" s="692"/>
      <c r="J57" s="692"/>
      <c r="K57" s="692"/>
      <c r="L57" s="692"/>
      <c r="M57" s="692"/>
      <c r="N57" s="692"/>
      <c r="O57" s="692"/>
      <c r="P57" s="692"/>
      <c r="Q57" s="692"/>
      <c r="R57" s="692"/>
      <c r="S57" s="692"/>
      <c r="T57" s="692"/>
      <c r="U57" s="693" t="s">
        <v>248</v>
      </c>
      <c r="V57" s="693"/>
      <c r="W57" s="420"/>
      <c r="X57" s="442"/>
      <c r="Y57" s="420"/>
      <c r="Z57" s="420"/>
      <c r="AA57" s="420"/>
      <c r="AB57" s="420"/>
      <c r="AC57" s="434"/>
      <c r="AD57" s="591"/>
      <c r="AE57" s="442"/>
      <c r="AF57" s="434"/>
      <c r="AG57" s="442"/>
      <c r="AH57" s="434"/>
      <c r="AI57" s="443">
        <f t="shared" si="9"/>
        <v>0</v>
      </c>
    </row>
    <row r="58" spans="1:35" ht="19.5" customHeight="1" x14ac:dyDescent="0.2">
      <c r="A58" s="689" t="s">
        <v>249</v>
      </c>
      <c r="B58" s="690"/>
      <c r="C58" s="691" t="s">
        <v>250</v>
      </c>
      <c r="D58" s="692"/>
      <c r="E58" s="692"/>
      <c r="F58" s="692"/>
      <c r="G58" s="692"/>
      <c r="H58" s="692"/>
      <c r="I58" s="692"/>
      <c r="J58" s="692"/>
      <c r="K58" s="692"/>
      <c r="L58" s="692"/>
      <c r="M58" s="692"/>
      <c r="N58" s="692"/>
      <c r="O58" s="692"/>
      <c r="P58" s="692"/>
      <c r="Q58" s="692"/>
      <c r="R58" s="692"/>
      <c r="S58" s="692"/>
      <c r="T58" s="692"/>
      <c r="U58" s="693" t="s">
        <v>251</v>
      </c>
      <c r="V58" s="693"/>
      <c r="W58" s="420"/>
      <c r="X58" s="442"/>
      <c r="Y58" s="420"/>
      <c r="Z58" s="420"/>
      <c r="AA58" s="420"/>
      <c r="AB58" s="420"/>
      <c r="AC58" s="434"/>
      <c r="AD58" s="591"/>
      <c r="AE58" s="442"/>
      <c r="AF58" s="434"/>
      <c r="AG58" s="442"/>
      <c r="AH58" s="434">
        <v>44720000</v>
      </c>
      <c r="AI58" s="443">
        <f t="shared" si="9"/>
        <v>44720000</v>
      </c>
    </row>
    <row r="59" spans="1:35" ht="24.75" customHeight="1" x14ac:dyDescent="0.2">
      <c r="A59" s="683" t="s">
        <v>252</v>
      </c>
      <c r="B59" s="684"/>
      <c r="C59" s="694" t="s">
        <v>253</v>
      </c>
      <c r="D59" s="695"/>
      <c r="E59" s="695"/>
      <c r="F59" s="695"/>
      <c r="G59" s="695"/>
      <c r="H59" s="695"/>
      <c r="I59" s="695"/>
      <c r="J59" s="695"/>
      <c r="K59" s="695"/>
      <c r="L59" s="695"/>
      <c r="M59" s="695"/>
      <c r="N59" s="695"/>
      <c r="O59" s="695"/>
      <c r="P59" s="695"/>
      <c r="Q59" s="695"/>
      <c r="R59" s="695"/>
      <c r="S59" s="695"/>
      <c r="T59" s="695"/>
      <c r="U59" s="696" t="s">
        <v>254</v>
      </c>
      <c r="V59" s="696"/>
      <c r="W59" s="202">
        <f t="shared" ref="W59:AH59" si="12">SUM(W51:W58)</f>
        <v>0</v>
      </c>
      <c r="X59" s="444">
        <f t="shared" si="12"/>
        <v>0</v>
      </c>
      <c r="Y59" s="202">
        <f t="shared" si="12"/>
        <v>0</v>
      </c>
      <c r="Z59" s="202">
        <f t="shared" si="12"/>
        <v>0</v>
      </c>
      <c r="AA59" s="202">
        <f t="shared" si="12"/>
        <v>0</v>
      </c>
      <c r="AB59" s="202">
        <f t="shared" si="12"/>
        <v>0</v>
      </c>
      <c r="AC59" s="443">
        <f t="shared" si="12"/>
        <v>0</v>
      </c>
      <c r="AD59" s="589">
        <f t="shared" si="12"/>
        <v>0</v>
      </c>
      <c r="AE59" s="444">
        <f t="shared" si="12"/>
        <v>0</v>
      </c>
      <c r="AF59" s="443">
        <f t="shared" si="12"/>
        <v>0</v>
      </c>
      <c r="AG59" s="444">
        <f t="shared" si="12"/>
        <v>0</v>
      </c>
      <c r="AH59" s="443">
        <f t="shared" si="12"/>
        <v>44720000</v>
      </c>
      <c r="AI59" s="443">
        <f t="shared" si="9"/>
        <v>44720000</v>
      </c>
    </row>
    <row r="60" spans="1:35" ht="19.5" customHeight="1" x14ac:dyDescent="0.2">
      <c r="A60" s="689" t="s">
        <v>255</v>
      </c>
      <c r="B60" s="690"/>
      <c r="C60" s="704" t="s">
        <v>256</v>
      </c>
      <c r="D60" s="705"/>
      <c r="E60" s="705"/>
      <c r="F60" s="705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693" t="s">
        <v>257</v>
      </c>
      <c r="V60" s="693"/>
      <c r="W60" s="420"/>
      <c r="X60" s="442"/>
      <c r="Y60" s="420"/>
      <c r="Z60" s="420"/>
      <c r="AA60" s="420"/>
      <c r="AB60" s="420"/>
      <c r="AC60" s="434"/>
      <c r="AD60" s="591"/>
      <c r="AE60" s="442"/>
      <c r="AF60" s="434"/>
      <c r="AG60" s="442"/>
      <c r="AH60" s="434"/>
      <c r="AI60" s="443">
        <f t="shared" si="9"/>
        <v>0</v>
      </c>
    </row>
    <row r="61" spans="1:35" ht="19.5" customHeight="1" x14ac:dyDescent="0.2">
      <c r="A61" s="689" t="s">
        <v>258</v>
      </c>
      <c r="B61" s="690"/>
      <c r="C61" s="704" t="s">
        <v>259</v>
      </c>
      <c r="D61" s="705"/>
      <c r="E61" s="705"/>
      <c r="F61" s="705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693" t="s">
        <v>260</v>
      </c>
      <c r="V61" s="693"/>
      <c r="W61" s="420"/>
      <c r="X61" s="442"/>
      <c r="Y61" s="420"/>
      <c r="Z61" s="420"/>
      <c r="AA61" s="420"/>
      <c r="AB61" s="420"/>
      <c r="AC61" s="434"/>
      <c r="AD61" s="591"/>
      <c r="AE61" s="442"/>
      <c r="AF61" s="434"/>
      <c r="AG61" s="442"/>
      <c r="AH61" s="434">
        <v>978380284</v>
      </c>
      <c r="AI61" s="443">
        <f t="shared" si="9"/>
        <v>978380284</v>
      </c>
    </row>
    <row r="62" spans="1:35" ht="35.25" customHeight="1" x14ac:dyDescent="0.2">
      <c r="A62" s="689" t="s">
        <v>261</v>
      </c>
      <c r="B62" s="690"/>
      <c r="C62" s="704" t="s">
        <v>262</v>
      </c>
      <c r="D62" s="705"/>
      <c r="E62" s="705"/>
      <c r="F62" s="705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693" t="s">
        <v>263</v>
      </c>
      <c r="V62" s="693"/>
      <c r="W62" s="420"/>
      <c r="X62" s="442"/>
      <c r="Y62" s="420"/>
      <c r="Z62" s="420"/>
      <c r="AA62" s="420"/>
      <c r="AB62" s="420"/>
      <c r="AC62" s="434"/>
      <c r="AD62" s="591"/>
      <c r="AE62" s="442"/>
      <c r="AF62" s="434"/>
      <c r="AG62" s="442"/>
      <c r="AH62" s="434"/>
      <c r="AI62" s="443">
        <f t="shared" si="9"/>
        <v>0</v>
      </c>
    </row>
    <row r="63" spans="1:35" ht="37.5" customHeight="1" x14ac:dyDescent="0.2">
      <c r="A63" s="689" t="s">
        <v>264</v>
      </c>
      <c r="B63" s="690"/>
      <c r="C63" s="704" t="s">
        <v>265</v>
      </c>
      <c r="D63" s="705"/>
      <c r="E63" s="705"/>
      <c r="F63" s="705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693" t="s">
        <v>266</v>
      </c>
      <c r="V63" s="693"/>
      <c r="W63" s="420"/>
      <c r="X63" s="442"/>
      <c r="Y63" s="420"/>
      <c r="Z63" s="420"/>
      <c r="AA63" s="420"/>
      <c r="AB63" s="420"/>
      <c r="AC63" s="434"/>
      <c r="AD63" s="591"/>
      <c r="AE63" s="442"/>
      <c r="AF63" s="434"/>
      <c r="AG63" s="442"/>
      <c r="AH63" s="434"/>
      <c r="AI63" s="443">
        <f t="shared" si="9"/>
        <v>0</v>
      </c>
    </row>
    <row r="64" spans="1:35" ht="36.75" customHeight="1" x14ac:dyDescent="0.2">
      <c r="A64" s="689" t="s">
        <v>267</v>
      </c>
      <c r="B64" s="690"/>
      <c r="C64" s="704" t="s">
        <v>268</v>
      </c>
      <c r="D64" s="705"/>
      <c r="E64" s="705"/>
      <c r="F64" s="705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693" t="s">
        <v>269</v>
      </c>
      <c r="V64" s="693"/>
      <c r="W64" s="420"/>
      <c r="X64" s="442"/>
      <c r="Y64" s="420"/>
      <c r="Z64" s="420"/>
      <c r="AA64" s="420"/>
      <c r="AB64" s="420"/>
      <c r="AC64" s="434"/>
      <c r="AD64" s="591"/>
      <c r="AE64" s="442"/>
      <c r="AF64" s="434"/>
      <c r="AG64" s="442"/>
      <c r="AH64" s="434"/>
      <c r="AI64" s="443">
        <f t="shared" si="9"/>
        <v>0</v>
      </c>
    </row>
    <row r="65" spans="1:35" ht="25.5" customHeight="1" x14ac:dyDescent="0.2">
      <c r="A65" s="689" t="s">
        <v>270</v>
      </c>
      <c r="B65" s="690"/>
      <c r="C65" s="704" t="s">
        <v>271</v>
      </c>
      <c r="D65" s="705"/>
      <c r="E65" s="705"/>
      <c r="F65" s="705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693" t="s">
        <v>272</v>
      </c>
      <c r="V65" s="693"/>
      <c r="W65" s="420"/>
      <c r="X65" s="442"/>
      <c r="Y65" s="420"/>
      <c r="Z65" s="420"/>
      <c r="AA65" s="420"/>
      <c r="AB65" s="420"/>
      <c r="AC65" s="434"/>
      <c r="AD65" s="591"/>
      <c r="AE65" s="442"/>
      <c r="AF65" s="434"/>
      <c r="AG65" s="442"/>
      <c r="AH65" s="575">
        <v>1241977383</v>
      </c>
      <c r="AI65" s="443">
        <f t="shared" si="9"/>
        <v>1241977383</v>
      </c>
    </row>
    <row r="66" spans="1:35" ht="29.25" customHeight="1" x14ac:dyDescent="0.2">
      <c r="A66" s="689" t="s">
        <v>273</v>
      </c>
      <c r="B66" s="690"/>
      <c r="C66" s="704" t="s">
        <v>274</v>
      </c>
      <c r="D66" s="705"/>
      <c r="E66" s="705"/>
      <c r="F66" s="705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693" t="s">
        <v>275</v>
      </c>
      <c r="V66" s="693"/>
      <c r="W66" s="420"/>
      <c r="X66" s="442"/>
      <c r="Y66" s="420"/>
      <c r="Z66" s="420"/>
      <c r="AA66" s="420"/>
      <c r="AB66" s="420"/>
      <c r="AC66" s="434"/>
      <c r="AD66" s="591"/>
      <c r="AE66" s="442"/>
      <c r="AF66" s="434"/>
      <c r="AG66" s="442"/>
      <c r="AH66" s="434"/>
      <c r="AI66" s="443">
        <f t="shared" si="9"/>
        <v>0</v>
      </c>
    </row>
    <row r="67" spans="1:35" ht="29.25" customHeight="1" x14ac:dyDescent="0.2">
      <c r="A67" s="689" t="s">
        <v>276</v>
      </c>
      <c r="B67" s="690"/>
      <c r="C67" s="704" t="s">
        <v>277</v>
      </c>
      <c r="D67" s="705"/>
      <c r="E67" s="705"/>
      <c r="F67" s="705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693" t="s">
        <v>278</v>
      </c>
      <c r="V67" s="693"/>
      <c r="W67" s="420"/>
      <c r="X67" s="442"/>
      <c r="Y67" s="420"/>
      <c r="Z67" s="420"/>
      <c r="AA67" s="420"/>
      <c r="AB67" s="420"/>
      <c r="AC67" s="434"/>
      <c r="AD67" s="591"/>
      <c r="AE67" s="442"/>
      <c r="AF67" s="434"/>
      <c r="AG67" s="442"/>
      <c r="AH67" s="434"/>
      <c r="AI67" s="443">
        <f t="shared" si="9"/>
        <v>0</v>
      </c>
    </row>
    <row r="68" spans="1:35" ht="19.5" customHeight="1" x14ac:dyDescent="0.2">
      <c r="A68" s="689" t="s">
        <v>279</v>
      </c>
      <c r="B68" s="690"/>
      <c r="C68" s="704" t="s">
        <v>280</v>
      </c>
      <c r="D68" s="705"/>
      <c r="E68" s="705"/>
      <c r="F68" s="705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693" t="s">
        <v>281</v>
      </c>
      <c r="V68" s="693"/>
      <c r="W68" s="420"/>
      <c r="X68" s="442"/>
      <c r="Y68" s="420"/>
      <c r="Z68" s="420"/>
      <c r="AA68" s="420"/>
      <c r="AB68" s="420"/>
      <c r="AC68" s="434"/>
      <c r="AD68" s="591"/>
      <c r="AE68" s="442"/>
      <c r="AF68" s="434"/>
      <c r="AG68" s="442"/>
      <c r="AH68" s="434"/>
      <c r="AI68" s="443">
        <f t="shared" si="9"/>
        <v>0</v>
      </c>
    </row>
    <row r="69" spans="1:35" ht="19.5" customHeight="1" x14ac:dyDescent="0.2">
      <c r="A69" s="689" t="s">
        <v>282</v>
      </c>
      <c r="B69" s="690"/>
      <c r="C69" s="702" t="s">
        <v>283</v>
      </c>
      <c r="D69" s="703"/>
      <c r="E69" s="703"/>
      <c r="F69" s="703"/>
      <c r="G69" s="703"/>
      <c r="H69" s="703"/>
      <c r="I69" s="703"/>
      <c r="J69" s="703"/>
      <c r="K69" s="703"/>
      <c r="L69" s="703"/>
      <c r="M69" s="703"/>
      <c r="N69" s="703"/>
      <c r="O69" s="703"/>
      <c r="P69" s="703"/>
      <c r="Q69" s="703"/>
      <c r="R69" s="703"/>
      <c r="S69" s="703"/>
      <c r="T69" s="703"/>
      <c r="U69" s="693" t="s">
        <v>284</v>
      </c>
      <c r="V69" s="693"/>
      <c r="W69" s="420"/>
      <c r="X69" s="442"/>
      <c r="Y69" s="420"/>
      <c r="Z69" s="420"/>
      <c r="AA69" s="420"/>
      <c r="AB69" s="420"/>
      <c r="AC69" s="434"/>
      <c r="AD69" s="591"/>
      <c r="AE69" s="442"/>
      <c r="AF69" s="434"/>
      <c r="AG69" s="442"/>
      <c r="AH69" s="434"/>
      <c r="AI69" s="443">
        <f t="shared" si="9"/>
        <v>0</v>
      </c>
    </row>
    <row r="70" spans="1:35" ht="24.75" customHeight="1" x14ac:dyDescent="0.2">
      <c r="A70" s="689" t="s">
        <v>285</v>
      </c>
      <c r="B70" s="690"/>
      <c r="C70" s="704" t="s">
        <v>286</v>
      </c>
      <c r="D70" s="705"/>
      <c r="E70" s="705"/>
      <c r="F70" s="705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693" t="s">
        <v>287</v>
      </c>
      <c r="V70" s="693"/>
      <c r="W70" s="420"/>
      <c r="X70" s="442"/>
      <c r="Y70" s="420"/>
      <c r="Z70" s="420"/>
      <c r="AA70" s="420"/>
      <c r="AB70" s="420"/>
      <c r="AC70" s="434"/>
      <c r="AD70" s="591"/>
      <c r="AE70" s="442"/>
      <c r="AF70" s="434">
        <v>190000</v>
      </c>
      <c r="AG70" s="442"/>
      <c r="AH70" s="434">
        <v>189951276</v>
      </c>
      <c r="AI70" s="443">
        <f t="shared" si="9"/>
        <v>190141276</v>
      </c>
    </row>
    <row r="71" spans="1:35" ht="19.5" customHeight="1" x14ac:dyDescent="0.2">
      <c r="A71" s="689" t="s">
        <v>288</v>
      </c>
      <c r="B71" s="690"/>
      <c r="C71" s="702" t="s">
        <v>289</v>
      </c>
      <c r="D71" s="703"/>
      <c r="E71" s="703"/>
      <c r="F71" s="703"/>
      <c r="G71" s="703"/>
      <c r="H71" s="703"/>
      <c r="I71" s="703"/>
      <c r="J71" s="703"/>
      <c r="K71" s="703"/>
      <c r="L71" s="703"/>
      <c r="M71" s="703"/>
      <c r="N71" s="703"/>
      <c r="O71" s="703"/>
      <c r="P71" s="703"/>
      <c r="Q71" s="703"/>
      <c r="R71" s="703"/>
      <c r="S71" s="703"/>
      <c r="T71" s="703"/>
      <c r="U71" s="693" t="s">
        <v>290</v>
      </c>
      <c r="V71" s="693"/>
      <c r="W71" s="420"/>
      <c r="X71" s="442"/>
      <c r="Y71" s="420"/>
      <c r="Z71" s="420"/>
      <c r="AA71" s="420"/>
      <c r="AB71" s="420"/>
      <c r="AC71" s="434"/>
      <c r="AD71" s="591"/>
      <c r="AE71" s="442"/>
      <c r="AF71" s="434"/>
      <c r="AG71" s="442"/>
      <c r="AH71" s="434"/>
      <c r="AI71" s="443">
        <f t="shared" si="9"/>
        <v>0</v>
      </c>
    </row>
    <row r="72" spans="1:35" ht="19.5" customHeight="1" x14ac:dyDescent="0.2">
      <c r="A72" s="683" t="s">
        <v>291</v>
      </c>
      <c r="B72" s="684"/>
      <c r="C72" s="694" t="s">
        <v>292</v>
      </c>
      <c r="D72" s="695"/>
      <c r="E72" s="695"/>
      <c r="F72" s="695"/>
      <c r="G72" s="695"/>
      <c r="H72" s="695"/>
      <c r="I72" s="695"/>
      <c r="J72" s="695"/>
      <c r="K72" s="695"/>
      <c r="L72" s="695"/>
      <c r="M72" s="695"/>
      <c r="N72" s="695"/>
      <c r="O72" s="695"/>
      <c r="P72" s="695"/>
      <c r="Q72" s="695"/>
      <c r="R72" s="695"/>
      <c r="S72" s="695"/>
      <c r="T72" s="695"/>
      <c r="U72" s="696" t="s">
        <v>293</v>
      </c>
      <c r="V72" s="696"/>
      <c r="W72" s="202">
        <f t="shared" ref="W72:AH72" si="13">SUM(W60:W71)</f>
        <v>0</v>
      </c>
      <c r="X72" s="444">
        <f t="shared" si="13"/>
        <v>0</v>
      </c>
      <c r="Y72" s="202">
        <f t="shared" si="13"/>
        <v>0</v>
      </c>
      <c r="Z72" s="202">
        <f t="shared" si="13"/>
        <v>0</v>
      </c>
      <c r="AA72" s="202">
        <f t="shared" si="13"/>
        <v>0</v>
      </c>
      <c r="AB72" s="202">
        <f t="shared" si="13"/>
        <v>0</v>
      </c>
      <c r="AC72" s="443">
        <f t="shared" si="13"/>
        <v>0</v>
      </c>
      <c r="AD72" s="589">
        <f t="shared" si="13"/>
        <v>0</v>
      </c>
      <c r="AE72" s="443">
        <f t="shared" si="13"/>
        <v>0</v>
      </c>
      <c r="AF72" s="443">
        <f t="shared" si="13"/>
        <v>190000</v>
      </c>
      <c r="AG72" s="443">
        <f t="shared" si="13"/>
        <v>0</v>
      </c>
      <c r="AH72" s="444">
        <f t="shared" si="13"/>
        <v>2410308943</v>
      </c>
      <c r="AI72" s="443">
        <f t="shared" si="9"/>
        <v>2410498943</v>
      </c>
    </row>
    <row r="73" spans="1:35" ht="19.5" customHeight="1" x14ac:dyDescent="0.2">
      <c r="A73" s="689" t="s">
        <v>294</v>
      </c>
      <c r="B73" s="690"/>
      <c r="C73" s="700" t="s">
        <v>295</v>
      </c>
      <c r="D73" s="701"/>
      <c r="E73" s="701"/>
      <c r="F73" s="701"/>
      <c r="G73" s="701"/>
      <c r="H73" s="701"/>
      <c r="I73" s="701"/>
      <c r="J73" s="701"/>
      <c r="K73" s="701"/>
      <c r="L73" s="701"/>
      <c r="M73" s="701"/>
      <c r="N73" s="701"/>
      <c r="O73" s="701"/>
      <c r="P73" s="701"/>
      <c r="Q73" s="701"/>
      <c r="R73" s="701"/>
      <c r="S73" s="701"/>
      <c r="T73" s="701"/>
      <c r="U73" s="693" t="s">
        <v>296</v>
      </c>
      <c r="V73" s="693"/>
      <c r="W73" s="420"/>
      <c r="X73" s="442">
        <v>1968504</v>
      </c>
      <c r="Y73" s="420"/>
      <c r="Z73" s="420"/>
      <c r="AA73" s="420"/>
      <c r="AB73" s="420"/>
      <c r="AC73" s="434"/>
      <c r="AD73" s="591"/>
      <c r="AE73" s="442"/>
      <c r="AF73" s="434"/>
      <c r="AG73" s="442"/>
      <c r="AH73" s="434"/>
      <c r="AI73" s="443">
        <f t="shared" si="9"/>
        <v>1968504</v>
      </c>
    </row>
    <row r="74" spans="1:35" ht="19.5" customHeight="1" x14ac:dyDescent="0.2">
      <c r="A74" s="689" t="s">
        <v>297</v>
      </c>
      <c r="B74" s="690"/>
      <c r="C74" s="700" t="s">
        <v>298</v>
      </c>
      <c r="D74" s="701"/>
      <c r="E74" s="701"/>
      <c r="F74" s="701"/>
      <c r="G74" s="701"/>
      <c r="H74" s="701"/>
      <c r="I74" s="701"/>
      <c r="J74" s="701"/>
      <c r="K74" s="701"/>
      <c r="L74" s="701"/>
      <c r="M74" s="701"/>
      <c r="N74" s="701"/>
      <c r="O74" s="701"/>
      <c r="P74" s="701"/>
      <c r="Q74" s="701"/>
      <c r="R74" s="701"/>
      <c r="S74" s="701"/>
      <c r="T74" s="701"/>
      <c r="U74" s="693" t="s">
        <v>299</v>
      </c>
      <c r="V74" s="693"/>
      <c r="W74" s="420"/>
      <c r="X74" s="442"/>
      <c r="Y74" s="420"/>
      <c r="Z74" s="420"/>
      <c r="AA74" s="420"/>
      <c r="AB74" s="420"/>
      <c r="AC74" s="434"/>
      <c r="AD74" s="591"/>
      <c r="AE74" s="442"/>
      <c r="AF74" s="434"/>
      <c r="AG74" s="442"/>
      <c r="AH74" s="434"/>
      <c r="AI74" s="443">
        <f t="shared" si="9"/>
        <v>0</v>
      </c>
    </row>
    <row r="75" spans="1:35" ht="19.5" customHeight="1" x14ac:dyDescent="0.2">
      <c r="A75" s="689" t="s">
        <v>300</v>
      </c>
      <c r="B75" s="690"/>
      <c r="C75" s="700" t="s">
        <v>301</v>
      </c>
      <c r="D75" s="701"/>
      <c r="E75" s="701"/>
      <c r="F75" s="701"/>
      <c r="G75" s="701"/>
      <c r="H75" s="701"/>
      <c r="I75" s="701"/>
      <c r="J75" s="701"/>
      <c r="K75" s="701"/>
      <c r="L75" s="701"/>
      <c r="M75" s="701"/>
      <c r="N75" s="701"/>
      <c r="O75" s="701"/>
      <c r="P75" s="701"/>
      <c r="Q75" s="701"/>
      <c r="R75" s="701"/>
      <c r="S75" s="701"/>
      <c r="T75" s="701"/>
      <c r="U75" s="693" t="s">
        <v>302</v>
      </c>
      <c r="V75" s="693"/>
      <c r="W75" s="420"/>
      <c r="X75" s="442"/>
      <c r="Y75" s="420"/>
      <c r="Z75" s="420"/>
      <c r="AA75" s="420"/>
      <c r="AB75" s="420"/>
      <c r="AC75" s="434"/>
      <c r="AD75" s="591"/>
      <c r="AE75" s="442"/>
      <c r="AF75" s="434"/>
      <c r="AG75" s="442"/>
      <c r="AH75" s="434">
        <v>326726000</v>
      </c>
      <c r="AI75" s="443">
        <f t="shared" si="9"/>
        <v>326726000</v>
      </c>
    </row>
    <row r="76" spans="1:35" ht="19.5" customHeight="1" x14ac:dyDescent="0.2">
      <c r="A76" s="689" t="s">
        <v>303</v>
      </c>
      <c r="B76" s="690"/>
      <c r="C76" s="700" t="s">
        <v>304</v>
      </c>
      <c r="D76" s="701"/>
      <c r="E76" s="701"/>
      <c r="F76" s="701"/>
      <c r="G76" s="701"/>
      <c r="H76" s="701"/>
      <c r="I76" s="701"/>
      <c r="J76" s="701"/>
      <c r="K76" s="701"/>
      <c r="L76" s="701"/>
      <c r="M76" s="701"/>
      <c r="N76" s="701"/>
      <c r="O76" s="701"/>
      <c r="P76" s="701"/>
      <c r="Q76" s="701"/>
      <c r="R76" s="701"/>
      <c r="S76" s="701"/>
      <c r="T76" s="701"/>
      <c r="U76" s="693" t="s">
        <v>305</v>
      </c>
      <c r="V76" s="693"/>
      <c r="W76" s="420"/>
      <c r="X76" s="442">
        <v>3937008</v>
      </c>
      <c r="Y76" s="420"/>
      <c r="Z76" s="420"/>
      <c r="AA76" s="420"/>
      <c r="AB76" s="420"/>
      <c r="AC76" s="434"/>
      <c r="AD76" s="591"/>
      <c r="AE76" s="442"/>
      <c r="AF76" s="434"/>
      <c r="AG76" s="442"/>
      <c r="AH76" s="434">
        <v>14173000</v>
      </c>
      <c r="AI76" s="443">
        <f t="shared" si="9"/>
        <v>18110008</v>
      </c>
    </row>
    <row r="77" spans="1:35" ht="19.5" customHeight="1" x14ac:dyDescent="0.2">
      <c r="A77" s="689" t="s">
        <v>306</v>
      </c>
      <c r="B77" s="690"/>
      <c r="C77" s="697" t="s">
        <v>307</v>
      </c>
      <c r="D77" s="698"/>
      <c r="E77" s="698"/>
      <c r="F77" s="698"/>
      <c r="G77" s="698"/>
      <c r="H77" s="698"/>
      <c r="I77" s="698"/>
      <c r="J77" s="698"/>
      <c r="K77" s="698"/>
      <c r="L77" s="698"/>
      <c r="M77" s="698"/>
      <c r="N77" s="698"/>
      <c r="O77" s="698"/>
      <c r="P77" s="698"/>
      <c r="Q77" s="698"/>
      <c r="R77" s="698"/>
      <c r="S77" s="698"/>
      <c r="T77" s="698"/>
      <c r="U77" s="693" t="s">
        <v>308</v>
      </c>
      <c r="V77" s="693"/>
      <c r="W77" s="420"/>
      <c r="X77" s="442"/>
      <c r="Y77" s="420"/>
      <c r="Z77" s="420"/>
      <c r="AA77" s="420"/>
      <c r="AB77" s="420"/>
      <c r="AC77" s="434"/>
      <c r="AD77" s="591"/>
      <c r="AE77" s="442"/>
      <c r="AF77" s="434"/>
      <c r="AG77" s="442"/>
      <c r="AH77" s="434"/>
      <c r="AI77" s="443">
        <f t="shared" si="9"/>
        <v>0</v>
      </c>
    </row>
    <row r="78" spans="1:35" ht="28.5" customHeight="1" x14ac:dyDescent="0.2">
      <c r="A78" s="689" t="s">
        <v>309</v>
      </c>
      <c r="B78" s="690"/>
      <c r="C78" s="699" t="s">
        <v>310</v>
      </c>
      <c r="D78" s="698"/>
      <c r="E78" s="698"/>
      <c r="F78" s="698"/>
      <c r="G78" s="698"/>
      <c r="H78" s="698"/>
      <c r="I78" s="698"/>
      <c r="J78" s="698"/>
      <c r="K78" s="698"/>
      <c r="L78" s="698"/>
      <c r="M78" s="698"/>
      <c r="N78" s="698"/>
      <c r="O78" s="698"/>
      <c r="P78" s="698"/>
      <c r="Q78" s="698"/>
      <c r="R78" s="698"/>
      <c r="S78" s="698"/>
      <c r="T78" s="698"/>
      <c r="U78" s="693" t="s">
        <v>311</v>
      </c>
      <c r="V78" s="693"/>
      <c r="W78" s="420"/>
      <c r="X78" s="442"/>
      <c r="Y78" s="420"/>
      <c r="Z78" s="420"/>
      <c r="AA78" s="420"/>
      <c r="AB78" s="420"/>
      <c r="AC78" s="434"/>
      <c r="AD78" s="591"/>
      <c r="AE78" s="442"/>
      <c r="AF78" s="434"/>
      <c r="AG78" s="442"/>
      <c r="AH78" s="434"/>
      <c r="AI78" s="443">
        <f t="shared" si="9"/>
        <v>0</v>
      </c>
    </row>
    <row r="79" spans="1:35" ht="25.5" customHeight="1" x14ac:dyDescent="0.2">
      <c r="A79" s="689" t="s">
        <v>312</v>
      </c>
      <c r="B79" s="690"/>
      <c r="C79" s="699" t="s">
        <v>313</v>
      </c>
      <c r="D79" s="698"/>
      <c r="E79" s="698"/>
      <c r="F79" s="698"/>
      <c r="G79" s="698"/>
      <c r="H79" s="698"/>
      <c r="I79" s="698"/>
      <c r="J79" s="698"/>
      <c r="K79" s="698"/>
      <c r="L79" s="698"/>
      <c r="M79" s="698"/>
      <c r="N79" s="698"/>
      <c r="O79" s="698"/>
      <c r="P79" s="698"/>
      <c r="Q79" s="698"/>
      <c r="R79" s="698"/>
      <c r="S79" s="698"/>
      <c r="T79" s="698"/>
      <c r="U79" s="693" t="s">
        <v>314</v>
      </c>
      <c r="V79" s="693"/>
      <c r="W79" s="420"/>
      <c r="X79" s="442">
        <v>1594488</v>
      </c>
      <c r="Y79" s="420"/>
      <c r="Z79" s="420"/>
      <c r="AA79" s="420"/>
      <c r="AB79" s="420"/>
      <c r="AC79" s="434"/>
      <c r="AD79" s="591"/>
      <c r="AE79" s="442"/>
      <c r="AF79" s="434"/>
      <c r="AG79" s="442"/>
      <c r="AH79" s="434">
        <v>51999000</v>
      </c>
      <c r="AI79" s="443">
        <f t="shared" si="9"/>
        <v>53593488</v>
      </c>
    </row>
    <row r="80" spans="1:35" s="24" customFormat="1" ht="19.5" customHeight="1" x14ac:dyDescent="0.2">
      <c r="A80" s="683" t="s">
        <v>315</v>
      </c>
      <c r="B80" s="684"/>
      <c r="C80" s="685" t="s">
        <v>316</v>
      </c>
      <c r="D80" s="686"/>
      <c r="E80" s="686"/>
      <c r="F80" s="686"/>
      <c r="G80" s="686"/>
      <c r="H80" s="686"/>
      <c r="I80" s="686"/>
      <c r="J80" s="686"/>
      <c r="K80" s="686"/>
      <c r="L80" s="686"/>
      <c r="M80" s="686"/>
      <c r="N80" s="686"/>
      <c r="O80" s="686"/>
      <c r="P80" s="686"/>
      <c r="Q80" s="686"/>
      <c r="R80" s="686"/>
      <c r="S80" s="686"/>
      <c r="T80" s="686"/>
      <c r="U80" s="696" t="s">
        <v>317</v>
      </c>
      <c r="V80" s="696"/>
      <c r="W80" s="202">
        <f t="shared" ref="W80:AH80" si="14">SUM(W73:W79)</f>
        <v>0</v>
      </c>
      <c r="X80" s="444">
        <f t="shared" si="14"/>
        <v>7500000</v>
      </c>
      <c r="Y80" s="207">
        <f t="shared" si="14"/>
        <v>0</v>
      </c>
      <c r="Z80" s="207">
        <f t="shared" si="14"/>
        <v>0</v>
      </c>
      <c r="AA80" s="207">
        <f t="shared" si="14"/>
        <v>0</v>
      </c>
      <c r="AB80" s="207">
        <f t="shared" si="14"/>
        <v>0</v>
      </c>
      <c r="AC80" s="443">
        <f t="shared" si="14"/>
        <v>0</v>
      </c>
      <c r="AD80" s="589">
        <f t="shared" si="14"/>
        <v>0</v>
      </c>
      <c r="AE80" s="444">
        <f t="shared" si="14"/>
        <v>0</v>
      </c>
      <c r="AF80" s="443">
        <f t="shared" si="14"/>
        <v>0</v>
      </c>
      <c r="AG80" s="444">
        <f t="shared" si="14"/>
        <v>0</v>
      </c>
      <c r="AH80" s="443">
        <f t="shared" si="14"/>
        <v>392898000</v>
      </c>
      <c r="AI80" s="443">
        <f>SUM(W73:AH79)</f>
        <v>400398000</v>
      </c>
    </row>
    <row r="81" spans="1:36" ht="19.5" customHeight="1" x14ac:dyDescent="0.2">
      <c r="A81" s="689" t="s">
        <v>318</v>
      </c>
      <c r="B81" s="690"/>
      <c r="C81" s="691" t="s">
        <v>319</v>
      </c>
      <c r="D81" s="692"/>
      <c r="E81" s="692"/>
      <c r="F81" s="692"/>
      <c r="G81" s="692"/>
      <c r="H81" s="692"/>
      <c r="I81" s="692"/>
      <c r="J81" s="692"/>
      <c r="K81" s="692"/>
      <c r="L81" s="692"/>
      <c r="M81" s="692"/>
      <c r="N81" s="692"/>
      <c r="O81" s="692"/>
      <c r="P81" s="692"/>
      <c r="Q81" s="692"/>
      <c r="R81" s="692"/>
      <c r="S81" s="692"/>
      <c r="T81" s="692"/>
      <c r="U81" s="693" t="s">
        <v>320</v>
      </c>
      <c r="V81" s="693"/>
      <c r="W81" s="420"/>
      <c r="X81" s="442"/>
      <c r="Y81" s="420"/>
      <c r="Z81" s="420"/>
      <c r="AA81" s="420"/>
      <c r="AB81" s="420"/>
      <c r="AC81" s="434"/>
      <c r="AD81" s="591"/>
      <c r="AE81" s="442"/>
      <c r="AF81" s="434"/>
      <c r="AG81" s="442"/>
      <c r="AH81" s="434">
        <v>29531000</v>
      </c>
      <c r="AI81" s="443">
        <f>SUM(W81:AH81)</f>
        <v>29531000</v>
      </c>
    </row>
    <row r="82" spans="1:36" ht="19.5" customHeight="1" x14ac:dyDescent="0.2">
      <c r="A82" s="689" t="s">
        <v>321</v>
      </c>
      <c r="B82" s="690"/>
      <c r="C82" s="691" t="s">
        <v>322</v>
      </c>
      <c r="D82" s="692"/>
      <c r="E82" s="692"/>
      <c r="F82" s="692"/>
      <c r="G82" s="692"/>
      <c r="H82" s="692"/>
      <c r="I82" s="692"/>
      <c r="J82" s="692"/>
      <c r="K82" s="692"/>
      <c r="L82" s="692"/>
      <c r="M82" s="692"/>
      <c r="N82" s="692"/>
      <c r="O82" s="692"/>
      <c r="P82" s="692"/>
      <c r="Q82" s="692"/>
      <c r="R82" s="692"/>
      <c r="S82" s="692"/>
      <c r="T82" s="692"/>
      <c r="U82" s="693" t="s">
        <v>323</v>
      </c>
      <c r="V82" s="693"/>
      <c r="W82" s="420"/>
      <c r="X82" s="442"/>
      <c r="Y82" s="420"/>
      <c r="Z82" s="420"/>
      <c r="AA82" s="420"/>
      <c r="AB82" s="420"/>
      <c r="AC82" s="434"/>
      <c r="AD82" s="591"/>
      <c r="AE82" s="442"/>
      <c r="AF82" s="434"/>
      <c r="AG82" s="442"/>
      <c r="AH82" s="434"/>
      <c r="AI82" s="443">
        <f>SUM(W82:AH82)</f>
        <v>0</v>
      </c>
    </row>
    <row r="83" spans="1:36" ht="19.5" customHeight="1" x14ac:dyDescent="0.2">
      <c r="A83" s="689" t="s">
        <v>324</v>
      </c>
      <c r="B83" s="690"/>
      <c r="C83" s="691" t="s">
        <v>325</v>
      </c>
      <c r="D83" s="692"/>
      <c r="E83" s="692"/>
      <c r="F83" s="692"/>
      <c r="G83" s="692"/>
      <c r="H83" s="692"/>
      <c r="I83" s="692"/>
      <c r="J83" s="692"/>
      <c r="K83" s="692"/>
      <c r="L83" s="692"/>
      <c r="M83" s="692"/>
      <c r="N83" s="692"/>
      <c r="O83" s="692"/>
      <c r="P83" s="692"/>
      <c r="Q83" s="692"/>
      <c r="R83" s="692"/>
      <c r="S83" s="692"/>
      <c r="T83" s="692"/>
      <c r="U83" s="693" t="s">
        <v>326</v>
      </c>
      <c r="V83" s="693"/>
      <c r="W83" s="420"/>
      <c r="X83" s="442"/>
      <c r="Y83" s="420"/>
      <c r="Z83" s="420"/>
      <c r="AA83" s="420"/>
      <c r="AB83" s="420"/>
      <c r="AC83" s="434"/>
      <c r="AD83" s="591"/>
      <c r="AE83" s="442"/>
      <c r="AF83" s="434"/>
      <c r="AG83" s="442"/>
      <c r="AH83" s="434"/>
      <c r="AI83" s="443">
        <f>SUM(W83:AH83)</f>
        <v>0</v>
      </c>
    </row>
    <row r="84" spans="1:36" ht="27.75" customHeight="1" x14ac:dyDescent="0.2">
      <c r="A84" s="689" t="s">
        <v>327</v>
      </c>
      <c r="B84" s="690"/>
      <c r="C84" s="691" t="s">
        <v>328</v>
      </c>
      <c r="D84" s="692"/>
      <c r="E84" s="692"/>
      <c r="F84" s="692"/>
      <c r="G84" s="692"/>
      <c r="H84" s="692"/>
      <c r="I84" s="692"/>
      <c r="J84" s="692"/>
      <c r="K84" s="692"/>
      <c r="L84" s="692"/>
      <c r="M84" s="692"/>
      <c r="N84" s="692"/>
      <c r="O84" s="692"/>
      <c r="P84" s="692"/>
      <c r="Q84" s="692"/>
      <c r="R84" s="692"/>
      <c r="S84" s="692"/>
      <c r="T84" s="692"/>
      <c r="U84" s="693" t="s">
        <v>329</v>
      </c>
      <c r="V84" s="693"/>
      <c r="W84" s="420"/>
      <c r="X84" s="442"/>
      <c r="Y84" s="420"/>
      <c r="Z84" s="420"/>
      <c r="AA84" s="420"/>
      <c r="AB84" s="420"/>
      <c r="AC84" s="434"/>
      <c r="AD84" s="591"/>
      <c r="AE84" s="442"/>
      <c r="AF84" s="434"/>
      <c r="AG84" s="442"/>
      <c r="AH84" s="434">
        <v>7974000</v>
      </c>
      <c r="AI84" s="443"/>
    </row>
    <row r="85" spans="1:36" s="24" customFormat="1" ht="17.25" customHeight="1" x14ac:dyDescent="0.2">
      <c r="A85" s="683" t="s">
        <v>330</v>
      </c>
      <c r="B85" s="684"/>
      <c r="C85" s="694" t="s">
        <v>331</v>
      </c>
      <c r="D85" s="695"/>
      <c r="E85" s="695"/>
      <c r="F85" s="695"/>
      <c r="G85" s="695"/>
      <c r="H85" s="695"/>
      <c r="I85" s="695"/>
      <c r="J85" s="695"/>
      <c r="K85" s="695"/>
      <c r="L85" s="695"/>
      <c r="M85" s="695"/>
      <c r="N85" s="695"/>
      <c r="O85" s="695"/>
      <c r="P85" s="695"/>
      <c r="Q85" s="695"/>
      <c r="R85" s="695"/>
      <c r="S85" s="695"/>
      <c r="T85" s="695"/>
      <c r="U85" s="696" t="s">
        <v>332</v>
      </c>
      <c r="V85" s="696"/>
      <c r="W85" s="202">
        <f t="shared" ref="W85:AH85" si="15">SUM(W81:W84)</f>
        <v>0</v>
      </c>
      <c r="X85" s="444">
        <f t="shared" si="15"/>
        <v>0</v>
      </c>
      <c r="Y85" s="202">
        <f t="shared" si="15"/>
        <v>0</v>
      </c>
      <c r="Z85" s="202">
        <f t="shared" si="15"/>
        <v>0</v>
      </c>
      <c r="AA85" s="202">
        <f t="shared" si="15"/>
        <v>0</v>
      </c>
      <c r="AB85" s="202">
        <f t="shared" si="15"/>
        <v>0</v>
      </c>
      <c r="AC85" s="443">
        <f t="shared" si="15"/>
        <v>0</v>
      </c>
      <c r="AD85" s="589">
        <f t="shared" si="15"/>
        <v>0</v>
      </c>
      <c r="AE85" s="444">
        <f t="shared" si="15"/>
        <v>0</v>
      </c>
      <c r="AF85" s="443">
        <f t="shared" si="15"/>
        <v>0</v>
      </c>
      <c r="AG85" s="444">
        <f t="shared" si="15"/>
        <v>0</v>
      </c>
      <c r="AH85" s="443">
        <f t="shared" si="15"/>
        <v>37505000</v>
      </c>
      <c r="AI85" s="443">
        <f>SUM(W81:AH84)</f>
        <v>37505000</v>
      </c>
    </row>
    <row r="86" spans="1:36" ht="29.25" customHeight="1" x14ac:dyDescent="0.2">
      <c r="A86" s="689" t="s">
        <v>333</v>
      </c>
      <c r="B86" s="690"/>
      <c r="C86" s="691" t="s">
        <v>334</v>
      </c>
      <c r="D86" s="692"/>
      <c r="E86" s="692"/>
      <c r="F86" s="692"/>
      <c r="G86" s="692"/>
      <c r="H86" s="692"/>
      <c r="I86" s="692"/>
      <c r="J86" s="692"/>
      <c r="K86" s="692"/>
      <c r="L86" s="692"/>
      <c r="M86" s="692"/>
      <c r="N86" s="692"/>
      <c r="O86" s="692"/>
      <c r="P86" s="692"/>
      <c r="Q86" s="692"/>
      <c r="R86" s="692"/>
      <c r="S86" s="692"/>
      <c r="T86" s="692"/>
      <c r="U86" s="693" t="s">
        <v>335</v>
      </c>
      <c r="V86" s="693"/>
      <c r="W86" s="420"/>
      <c r="X86" s="442"/>
      <c r="Y86" s="420"/>
      <c r="Z86" s="420"/>
      <c r="AA86" s="420"/>
      <c r="AB86" s="420"/>
      <c r="AC86" s="434"/>
      <c r="AD86" s="591"/>
      <c r="AE86" s="442"/>
      <c r="AF86" s="434"/>
      <c r="AG86" s="442"/>
      <c r="AH86" s="434"/>
      <c r="AI86" s="443">
        <f t="shared" ref="AI86:AI93" si="16">SUM(W86:AH86)</f>
        <v>0</v>
      </c>
    </row>
    <row r="87" spans="1:36" ht="29.25" customHeight="1" x14ac:dyDescent="0.2">
      <c r="A87" s="689" t="s">
        <v>336</v>
      </c>
      <c r="B87" s="690"/>
      <c r="C87" s="691" t="s">
        <v>337</v>
      </c>
      <c r="D87" s="692"/>
      <c r="E87" s="692"/>
      <c r="F87" s="692"/>
      <c r="G87" s="692"/>
      <c r="H87" s="692"/>
      <c r="I87" s="692"/>
      <c r="J87" s="692"/>
      <c r="K87" s="692"/>
      <c r="L87" s="692"/>
      <c r="M87" s="692"/>
      <c r="N87" s="692"/>
      <c r="O87" s="692"/>
      <c r="P87" s="692"/>
      <c r="Q87" s="692"/>
      <c r="R87" s="692"/>
      <c r="S87" s="692"/>
      <c r="T87" s="692"/>
      <c r="U87" s="693" t="s">
        <v>338</v>
      </c>
      <c r="V87" s="693"/>
      <c r="W87" s="420"/>
      <c r="X87" s="442"/>
      <c r="Y87" s="420"/>
      <c r="Z87" s="420"/>
      <c r="AA87" s="420"/>
      <c r="AB87" s="420"/>
      <c r="AC87" s="434"/>
      <c r="AD87" s="591"/>
      <c r="AE87" s="442"/>
      <c r="AF87" s="434"/>
      <c r="AG87" s="442"/>
      <c r="AH87" s="434"/>
      <c r="AI87" s="443">
        <f t="shared" si="16"/>
        <v>0</v>
      </c>
    </row>
    <row r="88" spans="1:36" ht="35.25" customHeight="1" x14ac:dyDescent="0.2">
      <c r="A88" s="689" t="s">
        <v>339</v>
      </c>
      <c r="B88" s="690"/>
      <c r="C88" s="691" t="s">
        <v>340</v>
      </c>
      <c r="D88" s="692"/>
      <c r="E88" s="692"/>
      <c r="F88" s="692"/>
      <c r="G88" s="692"/>
      <c r="H88" s="692"/>
      <c r="I88" s="692"/>
      <c r="J88" s="692"/>
      <c r="K88" s="692"/>
      <c r="L88" s="692"/>
      <c r="M88" s="692"/>
      <c r="N88" s="692"/>
      <c r="O88" s="692"/>
      <c r="P88" s="692"/>
      <c r="Q88" s="692"/>
      <c r="R88" s="692"/>
      <c r="S88" s="692"/>
      <c r="T88" s="692"/>
      <c r="U88" s="693" t="s">
        <v>341</v>
      </c>
      <c r="V88" s="693"/>
      <c r="W88" s="420"/>
      <c r="X88" s="442"/>
      <c r="Y88" s="420"/>
      <c r="Z88" s="420"/>
      <c r="AA88" s="420"/>
      <c r="AB88" s="420"/>
      <c r="AC88" s="434"/>
      <c r="AD88" s="591"/>
      <c r="AE88" s="442"/>
      <c r="AF88" s="434"/>
      <c r="AG88" s="442"/>
      <c r="AH88" s="434"/>
      <c r="AI88" s="443">
        <f t="shared" si="16"/>
        <v>0</v>
      </c>
    </row>
    <row r="89" spans="1:36" ht="28.5" customHeight="1" x14ac:dyDescent="0.2">
      <c r="A89" s="689" t="s">
        <v>342</v>
      </c>
      <c r="B89" s="690"/>
      <c r="C89" s="691" t="s">
        <v>343</v>
      </c>
      <c r="D89" s="692"/>
      <c r="E89" s="692"/>
      <c r="F89" s="692"/>
      <c r="G89" s="692"/>
      <c r="H89" s="692"/>
      <c r="I89" s="692"/>
      <c r="J89" s="692"/>
      <c r="K89" s="692"/>
      <c r="L89" s="692"/>
      <c r="M89" s="692"/>
      <c r="N89" s="692"/>
      <c r="O89" s="692"/>
      <c r="P89" s="692"/>
      <c r="Q89" s="692"/>
      <c r="R89" s="692"/>
      <c r="S89" s="692"/>
      <c r="T89" s="692"/>
      <c r="U89" s="693" t="s">
        <v>344</v>
      </c>
      <c r="V89" s="693"/>
      <c r="W89" s="420"/>
      <c r="X89" s="442"/>
      <c r="Y89" s="420"/>
      <c r="Z89" s="420"/>
      <c r="AA89" s="420"/>
      <c r="AB89" s="420"/>
      <c r="AC89" s="434"/>
      <c r="AD89" s="591"/>
      <c r="AE89" s="442"/>
      <c r="AF89" s="434"/>
      <c r="AG89" s="442"/>
      <c r="AH89" s="434"/>
      <c r="AI89" s="443">
        <f t="shared" si="16"/>
        <v>0</v>
      </c>
    </row>
    <row r="90" spans="1:36" ht="40.5" customHeight="1" x14ac:dyDescent="0.2">
      <c r="A90" s="689" t="s">
        <v>345</v>
      </c>
      <c r="B90" s="690"/>
      <c r="C90" s="691" t="s">
        <v>346</v>
      </c>
      <c r="D90" s="692"/>
      <c r="E90" s="692"/>
      <c r="F90" s="692"/>
      <c r="G90" s="692"/>
      <c r="H90" s="692"/>
      <c r="I90" s="692"/>
      <c r="J90" s="692"/>
      <c r="K90" s="692"/>
      <c r="L90" s="692"/>
      <c r="M90" s="692"/>
      <c r="N90" s="692"/>
      <c r="O90" s="692"/>
      <c r="P90" s="692"/>
      <c r="Q90" s="692"/>
      <c r="R90" s="692"/>
      <c r="S90" s="692"/>
      <c r="T90" s="692"/>
      <c r="U90" s="693" t="s">
        <v>347</v>
      </c>
      <c r="V90" s="693"/>
      <c r="W90" s="420"/>
      <c r="X90" s="442"/>
      <c r="Y90" s="420"/>
      <c r="Z90" s="420"/>
      <c r="AA90" s="420"/>
      <c r="AB90" s="420"/>
      <c r="AC90" s="434"/>
      <c r="AD90" s="591"/>
      <c r="AE90" s="442"/>
      <c r="AF90" s="434"/>
      <c r="AG90" s="442"/>
      <c r="AH90" s="434"/>
      <c r="AI90" s="443">
        <f t="shared" si="16"/>
        <v>0</v>
      </c>
    </row>
    <row r="91" spans="1:36" ht="39" customHeight="1" x14ac:dyDescent="0.2">
      <c r="A91" s="689" t="s">
        <v>348</v>
      </c>
      <c r="B91" s="690"/>
      <c r="C91" s="691" t="s">
        <v>349</v>
      </c>
      <c r="D91" s="692"/>
      <c r="E91" s="692"/>
      <c r="F91" s="692"/>
      <c r="G91" s="692"/>
      <c r="H91" s="692"/>
      <c r="I91" s="692"/>
      <c r="J91" s="692"/>
      <c r="K91" s="692"/>
      <c r="L91" s="692"/>
      <c r="M91" s="692"/>
      <c r="N91" s="692"/>
      <c r="O91" s="692"/>
      <c r="P91" s="692"/>
      <c r="Q91" s="692"/>
      <c r="R91" s="692"/>
      <c r="S91" s="692"/>
      <c r="T91" s="692"/>
      <c r="U91" s="693" t="s">
        <v>350</v>
      </c>
      <c r="V91" s="693"/>
      <c r="W91" s="420"/>
      <c r="X91" s="442"/>
      <c r="Y91" s="420"/>
      <c r="Z91" s="420"/>
      <c r="AA91" s="420"/>
      <c r="AB91" s="420"/>
      <c r="AC91" s="434"/>
      <c r="AD91" s="591"/>
      <c r="AE91" s="442"/>
      <c r="AF91" s="434"/>
      <c r="AG91" s="442"/>
      <c r="AH91" s="434">
        <v>12000000</v>
      </c>
      <c r="AI91" s="443">
        <f t="shared" si="16"/>
        <v>12000000</v>
      </c>
    </row>
    <row r="92" spans="1:36" ht="17.25" customHeight="1" x14ac:dyDescent="0.2">
      <c r="A92" s="689" t="s">
        <v>351</v>
      </c>
      <c r="B92" s="690"/>
      <c r="C92" s="691" t="s">
        <v>352</v>
      </c>
      <c r="D92" s="692"/>
      <c r="E92" s="692"/>
      <c r="F92" s="692"/>
      <c r="G92" s="692"/>
      <c r="H92" s="692"/>
      <c r="I92" s="692"/>
      <c r="J92" s="692"/>
      <c r="K92" s="692"/>
      <c r="L92" s="692"/>
      <c r="M92" s="692"/>
      <c r="N92" s="692"/>
      <c r="O92" s="692"/>
      <c r="P92" s="692"/>
      <c r="Q92" s="692"/>
      <c r="R92" s="692"/>
      <c r="S92" s="692"/>
      <c r="T92" s="692"/>
      <c r="U92" s="693" t="s">
        <v>353</v>
      </c>
      <c r="V92" s="693"/>
      <c r="W92" s="420"/>
      <c r="X92" s="442"/>
      <c r="Y92" s="420"/>
      <c r="Z92" s="420"/>
      <c r="AA92" s="420"/>
      <c r="AB92" s="420"/>
      <c r="AC92" s="434"/>
      <c r="AD92" s="591"/>
      <c r="AE92" s="442"/>
      <c r="AF92" s="434"/>
      <c r="AG92" s="442">
        <v>0</v>
      </c>
      <c r="AH92" s="434">
        <v>12000000</v>
      </c>
      <c r="AI92" s="443">
        <f t="shared" si="16"/>
        <v>12000000</v>
      </c>
    </row>
    <row r="93" spans="1:36" ht="27" customHeight="1" x14ac:dyDescent="0.2">
      <c r="A93" s="689" t="s">
        <v>354</v>
      </c>
      <c r="B93" s="690"/>
      <c r="C93" s="691" t="s">
        <v>355</v>
      </c>
      <c r="D93" s="692"/>
      <c r="E93" s="692"/>
      <c r="F93" s="692"/>
      <c r="G93" s="692"/>
      <c r="H93" s="692"/>
      <c r="I93" s="692"/>
      <c r="J93" s="692"/>
      <c r="K93" s="692"/>
      <c r="L93" s="692"/>
      <c r="M93" s="692"/>
      <c r="N93" s="692"/>
      <c r="O93" s="692"/>
      <c r="P93" s="692"/>
      <c r="Q93" s="692"/>
      <c r="R93" s="692"/>
      <c r="S93" s="692"/>
      <c r="T93" s="692"/>
      <c r="U93" s="693" t="s">
        <v>356</v>
      </c>
      <c r="V93" s="693"/>
      <c r="W93" s="420"/>
      <c r="X93" s="442"/>
      <c r="Y93" s="420"/>
      <c r="Z93" s="420"/>
      <c r="AA93" s="420"/>
      <c r="AB93" s="420"/>
      <c r="AC93" s="434"/>
      <c r="AD93" s="591"/>
      <c r="AE93" s="442"/>
      <c r="AF93" s="434"/>
      <c r="AG93" s="442"/>
      <c r="AH93" s="434"/>
      <c r="AI93" s="443">
        <f t="shared" si="16"/>
        <v>0</v>
      </c>
    </row>
    <row r="94" spans="1:36" ht="27" customHeight="1" x14ac:dyDescent="0.2">
      <c r="A94" s="683" t="s">
        <v>357</v>
      </c>
      <c r="B94" s="684"/>
      <c r="C94" s="694" t="s">
        <v>358</v>
      </c>
      <c r="D94" s="695"/>
      <c r="E94" s="695"/>
      <c r="F94" s="695"/>
      <c r="G94" s="695"/>
      <c r="H94" s="695"/>
      <c r="I94" s="695"/>
      <c r="J94" s="695"/>
      <c r="K94" s="695"/>
      <c r="L94" s="695"/>
      <c r="M94" s="695"/>
      <c r="N94" s="695"/>
      <c r="O94" s="695"/>
      <c r="P94" s="695"/>
      <c r="Q94" s="695"/>
      <c r="R94" s="695"/>
      <c r="S94" s="695"/>
      <c r="T94" s="695"/>
      <c r="U94" s="696" t="s">
        <v>359</v>
      </c>
      <c r="V94" s="696"/>
      <c r="W94" s="202">
        <f t="shared" ref="W94:AI94" si="17">SUM(W86:W93)</f>
        <v>0</v>
      </c>
      <c r="X94" s="443">
        <f t="shared" si="17"/>
        <v>0</v>
      </c>
      <c r="Y94" s="202">
        <f t="shared" si="17"/>
        <v>0</v>
      </c>
      <c r="Z94" s="202">
        <f t="shared" si="17"/>
        <v>0</v>
      </c>
      <c r="AA94" s="202">
        <f t="shared" si="17"/>
        <v>0</v>
      </c>
      <c r="AB94" s="202">
        <f t="shared" si="17"/>
        <v>0</v>
      </c>
      <c r="AC94" s="443">
        <f t="shared" si="17"/>
        <v>0</v>
      </c>
      <c r="AD94" s="589">
        <f t="shared" si="17"/>
        <v>0</v>
      </c>
      <c r="AE94" s="443">
        <f t="shared" si="17"/>
        <v>0</v>
      </c>
      <c r="AF94" s="443">
        <f t="shared" si="17"/>
        <v>0</v>
      </c>
      <c r="AG94" s="443">
        <f t="shared" si="17"/>
        <v>0</v>
      </c>
      <c r="AH94" s="443">
        <f t="shared" si="17"/>
        <v>24000000</v>
      </c>
      <c r="AI94" s="443">
        <f t="shared" si="17"/>
        <v>24000000</v>
      </c>
    </row>
    <row r="95" spans="1:36" s="24" customFormat="1" ht="21.75" customHeight="1" x14ac:dyDescent="0.2">
      <c r="A95" s="683" t="s">
        <v>360</v>
      </c>
      <c r="B95" s="684"/>
      <c r="C95" s="685" t="s">
        <v>361</v>
      </c>
      <c r="D95" s="686"/>
      <c r="E95" s="686"/>
      <c r="F95" s="686"/>
      <c r="G95" s="686"/>
      <c r="H95" s="686"/>
      <c r="I95" s="686"/>
      <c r="J95" s="686"/>
      <c r="K95" s="686"/>
      <c r="L95" s="686"/>
      <c r="M95" s="686"/>
      <c r="N95" s="686"/>
      <c r="O95" s="686"/>
      <c r="P95" s="686"/>
      <c r="Q95" s="686"/>
      <c r="R95" s="686"/>
      <c r="S95" s="686"/>
      <c r="T95" s="686"/>
      <c r="U95" s="687" t="s">
        <v>362</v>
      </c>
      <c r="V95" s="688"/>
      <c r="W95" s="202">
        <f t="shared" ref="W95:AI95" si="18">SUM(W24+W25+W50+W59+W72+W80+W85+W94)</f>
        <v>653967977</v>
      </c>
      <c r="X95" s="443">
        <f t="shared" si="18"/>
        <v>607286713</v>
      </c>
      <c r="Y95" s="202">
        <f t="shared" si="18"/>
        <v>849145228</v>
      </c>
      <c r="Z95" s="202">
        <f t="shared" si="18"/>
        <v>79684369</v>
      </c>
      <c r="AA95" s="202">
        <f t="shared" si="18"/>
        <v>51070182</v>
      </c>
      <c r="AB95" s="202">
        <f t="shared" si="18"/>
        <v>148295870</v>
      </c>
      <c r="AC95" s="443">
        <f t="shared" si="18"/>
        <v>1364639481</v>
      </c>
      <c r="AD95" s="589">
        <f t="shared" si="18"/>
        <v>0</v>
      </c>
      <c r="AE95" s="444">
        <f t="shared" si="18"/>
        <v>27432000</v>
      </c>
      <c r="AF95" s="443">
        <f t="shared" si="18"/>
        <v>535653588</v>
      </c>
      <c r="AG95" s="444">
        <f t="shared" si="18"/>
        <v>32661000</v>
      </c>
      <c r="AH95" s="445">
        <f t="shared" si="18"/>
        <v>3433147792</v>
      </c>
      <c r="AI95" s="444">
        <f t="shared" si="18"/>
        <v>7782984200</v>
      </c>
      <c r="AJ95" s="444"/>
    </row>
    <row r="96" spans="1:36" ht="17.25" customHeight="1" x14ac:dyDescent="0.2"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04"/>
      <c r="Y96" s="143"/>
      <c r="Z96" s="143"/>
      <c r="AA96" s="143"/>
      <c r="AB96" s="143"/>
    </row>
    <row r="97" spans="3:28" ht="17.25" customHeight="1" x14ac:dyDescent="0.2"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04"/>
      <c r="Y97" s="143"/>
      <c r="Z97" s="143"/>
      <c r="AA97" s="143"/>
      <c r="AB97" s="143"/>
    </row>
    <row r="98" spans="3:28" ht="17.25" customHeight="1" x14ac:dyDescent="0.2"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04"/>
      <c r="Y98" s="143"/>
      <c r="Z98" s="143"/>
      <c r="AA98" s="143"/>
      <c r="AB98" s="143"/>
    </row>
    <row r="99" spans="3:28" ht="17.25" customHeight="1" x14ac:dyDescent="0.2"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04"/>
      <c r="Y99" s="143"/>
      <c r="Z99" s="143"/>
      <c r="AA99" s="143"/>
      <c r="AB99" s="143"/>
    </row>
    <row r="100" spans="3:28" ht="17.25" customHeight="1" x14ac:dyDescent="0.2"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04"/>
      <c r="Y100" s="143"/>
      <c r="Z100" s="143"/>
      <c r="AA100" s="143"/>
      <c r="AB100" s="143"/>
    </row>
    <row r="101" spans="3:28" x14ac:dyDescent="0.2"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04"/>
      <c r="Y101" s="143"/>
      <c r="Z101" s="143"/>
      <c r="AA101" s="143"/>
      <c r="AB101" s="143"/>
    </row>
    <row r="102" spans="3:28" x14ac:dyDescent="0.2">
      <c r="U102" s="26"/>
      <c r="V102" s="26"/>
      <c r="W102" s="204"/>
      <c r="Y102" s="143"/>
      <c r="Z102" s="143"/>
      <c r="AA102" s="143"/>
      <c r="AB102" s="143"/>
    </row>
    <row r="103" spans="3:28" x14ac:dyDescent="0.2">
      <c r="U103" s="26"/>
      <c r="V103" s="26"/>
      <c r="W103" s="204"/>
      <c r="Y103" s="143"/>
      <c r="Z103" s="143"/>
      <c r="AA103" s="143"/>
      <c r="AB103" s="143"/>
    </row>
    <row r="104" spans="3:28" x14ac:dyDescent="0.2">
      <c r="W104" s="204"/>
      <c r="Y104" s="143"/>
      <c r="Z104" s="143"/>
      <c r="AA104" s="143"/>
      <c r="AB104" s="143"/>
    </row>
    <row r="105" spans="3:28" x14ac:dyDescent="0.2">
      <c r="W105" s="204"/>
      <c r="Y105" s="143"/>
      <c r="Z105" s="143"/>
      <c r="AA105" s="143"/>
      <c r="AB105" s="143"/>
    </row>
    <row r="106" spans="3:28" x14ac:dyDescent="0.2">
      <c r="W106" s="204"/>
      <c r="Y106" s="143"/>
      <c r="Z106" s="143"/>
      <c r="AA106" s="143"/>
      <c r="AB106" s="143"/>
    </row>
    <row r="107" spans="3:28" x14ac:dyDescent="0.2">
      <c r="W107" s="204"/>
      <c r="Y107" s="143"/>
      <c r="Z107" s="143"/>
      <c r="AA107" s="143"/>
      <c r="AB107" s="143"/>
    </row>
    <row r="108" spans="3:28" x14ac:dyDescent="0.2">
      <c r="W108" s="204"/>
      <c r="Y108" s="143"/>
      <c r="Z108" s="143"/>
      <c r="AA108" s="143"/>
      <c r="AB108" s="143"/>
    </row>
    <row r="109" spans="3:28" x14ac:dyDescent="0.2">
      <c r="W109" s="204"/>
      <c r="Y109" s="143"/>
      <c r="Z109" s="143"/>
      <c r="AA109" s="143"/>
      <c r="AB109" s="143"/>
    </row>
    <row r="110" spans="3:28" x14ac:dyDescent="0.2">
      <c r="W110" s="204"/>
      <c r="Y110" s="143"/>
      <c r="Z110" s="143"/>
      <c r="AA110" s="143"/>
      <c r="AB110" s="143"/>
    </row>
    <row r="111" spans="3:28" x14ac:dyDescent="0.2">
      <c r="W111" s="204"/>
      <c r="Y111" s="143"/>
      <c r="Z111" s="143"/>
      <c r="AA111" s="143"/>
      <c r="AB111" s="143"/>
    </row>
    <row r="112" spans="3:28" x14ac:dyDescent="0.2">
      <c r="W112" s="204"/>
      <c r="Y112" s="143"/>
      <c r="Z112" s="143"/>
      <c r="AA112" s="143"/>
      <c r="AB112" s="143"/>
    </row>
    <row r="113" spans="23:28" x14ac:dyDescent="0.2">
      <c r="W113" s="204"/>
      <c r="Y113" s="143"/>
      <c r="Z113" s="143"/>
      <c r="AA113" s="143"/>
      <c r="AB113" s="143"/>
    </row>
    <row r="114" spans="23:28" x14ac:dyDescent="0.2">
      <c r="W114" s="204"/>
      <c r="Y114" s="143"/>
      <c r="Z114" s="143"/>
      <c r="AA114" s="143"/>
      <c r="AB114" s="143"/>
    </row>
    <row r="115" spans="23:28" x14ac:dyDescent="0.2">
      <c r="W115" s="204"/>
      <c r="Y115" s="143"/>
      <c r="Z115" s="143"/>
      <c r="AA115" s="143"/>
      <c r="AB115" s="143"/>
    </row>
    <row r="116" spans="23:28" x14ac:dyDescent="0.2">
      <c r="W116" s="204"/>
      <c r="Y116" s="143"/>
      <c r="Z116" s="143"/>
      <c r="AA116" s="143"/>
      <c r="AB116" s="143"/>
    </row>
    <row r="117" spans="23:28" x14ac:dyDescent="0.2">
      <c r="W117" s="204"/>
      <c r="Y117" s="143"/>
      <c r="Z117" s="143"/>
      <c r="AA117" s="143"/>
      <c r="AB117" s="143"/>
    </row>
    <row r="118" spans="23:28" x14ac:dyDescent="0.2">
      <c r="W118" s="204"/>
      <c r="Y118" s="143"/>
      <c r="Z118" s="143"/>
      <c r="AA118" s="143"/>
      <c r="AB118" s="143"/>
    </row>
    <row r="119" spans="23:28" x14ac:dyDescent="0.2">
      <c r="W119" s="204"/>
      <c r="Y119" s="143"/>
      <c r="Z119" s="143"/>
      <c r="AA119" s="143"/>
      <c r="AB119" s="143"/>
    </row>
    <row r="120" spans="23:28" x14ac:dyDescent="0.2">
      <c r="W120" s="204"/>
      <c r="Y120" s="143"/>
      <c r="Z120" s="143"/>
      <c r="AA120" s="143"/>
      <c r="AB120" s="143"/>
    </row>
    <row r="121" spans="23:28" x14ac:dyDescent="0.2">
      <c r="W121" s="204"/>
      <c r="Y121" s="143"/>
      <c r="Z121" s="143"/>
      <c r="AA121" s="143"/>
      <c r="AB121" s="143"/>
    </row>
    <row r="122" spans="23:28" x14ac:dyDescent="0.2">
      <c r="W122" s="204"/>
      <c r="Y122" s="143"/>
      <c r="Z122" s="143"/>
      <c r="AA122" s="143"/>
      <c r="AB122" s="143"/>
    </row>
    <row r="123" spans="23:28" x14ac:dyDescent="0.2">
      <c r="W123" s="204"/>
      <c r="Y123" s="143"/>
      <c r="Z123" s="143"/>
      <c r="AA123" s="143"/>
      <c r="AB123" s="143"/>
    </row>
    <row r="124" spans="23:28" x14ac:dyDescent="0.2">
      <c r="W124" s="204"/>
      <c r="Y124" s="143"/>
      <c r="Z124" s="143"/>
      <c r="AA124" s="143"/>
      <c r="AB124" s="143"/>
    </row>
    <row r="125" spans="23:28" x14ac:dyDescent="0.2">
      <c r="W125" s="204"/>
      <c r="Y125" s="143"/>
      <c r="Z125" s="143"/>
      <c r="AA125" s="143"/>
      <c r="AB125" s="143"/>
    </row>
    <row r="126" spans="23:28" x14ac:dyDescent="0.2">
      <c r="W126" s="204"/>
      <c r="Y126" s="143"/>
      <c r="Z126" s="143"/>
      <c r="AA126" s="143"/>
      <c r="AB126" s="143"/>
    </row>
    <row r="127" spans="23:28" x14ac:dyDescent="0.2">
      <c r="W127" s="204"/>
      <c r="Y127" s="143"/>
      <c r="Z127" s="143"/>
      <c r="AA127" s="143"/>
      <c r="AB127" s="143"/>
    </row>
    <row r="128" spans="23:28" x14ac:dyDescent="0.2">
      <c r="W128" s="204"/>
      <c r="Y128" s="143"/>
      <c r="Z128" s="143"/>
      <c r="AA128" s="143"/>
      <c r="AB128" s="143"/>
    </row>
    <row r="129" spans="23:28" x14ac:dyDescent="0.2">
      <c r="W129" s="204"/>
      <c r="Y129" s="143"/>
      <c r="Z129" s="143"/>
      <c r="AA129" s="143"/>
      <c r="AB129" s="143"/>
    </row>
    <row r="130" spans="23:28" x14ac:dyDescent="0.2">
      <c r="W130" s="204"/>
      <c r="Y130" s="143"/>
      <c r="Z130" s="143"/>
      <c r="AA130" s="143"/>
      <c r="AB130" s="143"/>
    </row>
    <row r="131" spans="23:28" x14ac:dyDescent="0.2">
      <c r="W131" s="204"/>
      <c r="Y131" s="143"/>
      <c r="Z131" s="143"/>
      <c r="AA131" s="143"/>
      <c r="AB131" s="143"/>
    </row>
    <row r="132" spans="23:28" x14ac:dyDescent="0.2">
      <c r="W132" s="204"/>
      <c r="Y132" s="143"/>
      <c r="Z132" s="143"/>
      <c r="AA132" s="143"/>
      <c r="AB132" s="143"/>
    </row>
    <row r="133" spans="23:28" x14ac:dyDescent="0.2">
      <c r="W133" s="204"/>
      <c r="Y133" s="143"/>
      <c r="Z133" s="143"/>
      <c r="AA133" s="143"/>
      <c r="AB133" s="143"/>
    </row>
    <row r="134" spans="23:28" x14ac:dyDescent="0.2">
      <c r="W134" s="204"/>
      <c r="Y134" s="143"/>
      <c r="Z134" s="143"/>
      <c r="AA134" s="143"/>
      <c r="AB134" s="143"/>
    </row>
    <row r="135" spans="23:28" x14ac:dyDescent="0.2">
      <c r="W135" s="204"/>
      <c r="Y135" s="143"/>
      <c r="Z135" s="143"/>
      <c r="AA135" s="143"/>
      <c r="AB135" s="143"/>
    </row>
    <row r="136" spans="23:28" x14ac:dyDescent="0.2">
      <c r="W136" s="204"/>
      <c r="Y136" s="143"/>
      <c r="Z136" s="143"/>
      <c r="AA136" s="143"/>
      <c r="AB136" s="143"/>
    </row>
    <row r="137" spans="23:28" x14ac:dyDescent="0.2">
      <c r="W137" s="204"/>
      <c r="Y137" s="143"/>
      <c r="Z137" s="143"/>
      <c r="AA137" s="143"/>
      <c r="AB137" s="143"/>
    </row>
    <row r="138" spans="23:28" x14ac:dyDescent="0.2">
      <c r="W138" s="204"/>
      <c r="Y138" s="143"/>
      <c r="Z138" s="143"/>
      <c r="AA138" s="143"/>
      <c r="AB138" s="143"/>
    </row>
    <row r="139" spans="23:28" x14ac:dyDescent="0.2">
      <c r="W139" s="204"/>
      <c r="Y139" s="143"/>
      <c r="Z139" s="143"/>
      <c r="AA139" s="143"/>
      <c r="AB139" s="143"/>
    </row>
    <row r="140" spans="23:28" x14ac:dyDescent="0.2">
      <c r="W140" s="204"/>
      <c r="Y140" s="143"/>
      <c r="Z140" s="143"/>
      <c r="AA140" s="143"/>
      <c r="AB140" s="143"/>
    </row>
    <row r="141" spans="23:28" x14ac:dyDescent="0.2">
      <c r="W141" s="204"/>
      <c r="Y141" s="143"/>
      <c r="Z141" s="143"/>
      <c r="AA141" s="143"/>
      <c r="AB141" s="143"/>
    </row>
    <row r="142" spans="23:28" x14ac:dyDescent="0.2">
      <c r="W142" s="204"/>
      <c r="Y142" s="143"/>
      <c r="Z142" s="143"/>
      <c r="AA142" s="143"/>
      <c r="AB142" s="143"/>
    </row>
    <row r="143" spans="23:28" x14ac:dyDescent="0.2">
      <c r="W143" s="204"/>
      <c r="Y143" s="143"/>
      <c r="Z143" s="143"/>
      <c r="AA143" s="143"/>
      <c r="AB143" s="143"/>
    </row>
    <row r="144" spans="23:28" x14ac:dyDescent="0.2">
      <c r="W144" s="204"/>
      <c r="Y144" s="143"/>
      <c r="Z144" s="143"/>
      <c r="AA144" s="143"/>
      <c r="AB144" s="143"/>
    </row>
    <row r="145" spans="23:28" x14ac:dyDescent="0.2">
      <c r="W145" s="204"/>
      <c r="Y145" s="143"/>
      <c r="Z145" s="143"/>
      <c r="AA145" s="143"/>
      <c r="AB145" s="143"/>
    </row>
    <row r="146" spans="23:28" x14ac:dyDescent="0.2">
      <c r="W146" s="204"/>
      <c r="Y146" s="143"/>
      <c r="Z146" s="143"/>
      <c r="AA146" s="143"/>
      <c r="AB146" s="143"/>
    </row>
    <row r="147" spans="23:28" x14ac:dyDescent="0.2">
      <c r="W147" s="204"/>
      <c r="Y147" s="143"/>
      <c r="Z147" s="143"/>
      <c r="AA147" s="143"/>
      <c r="AB147" s="143"/>
    </row>
    <row r="148" spans="23:28" x14ac:dyDescent="0.2">
      <c r="W148" s="204"/>
      <c r="Y148" s="143"/>
      <c r="Z148" s="143"/>
      <c r="AA148" s="143"/>
      <c r="AB148" s="143"/>
    </row>
    <row r="149" spans="23:28" x14ac:dyDescent="0.2">
      <c r="W149" s="204"/>
      <c r="Y149" s="143"/>
      <c r="Z149" s="143"/>
      <c r="AA149" s="143"/>
      <c r="AB149" s="143"/>
    </row>
    <row r="150" spans="23:28" x14ac:dyDescent="0.2">
      <c r="W150" s="204"/>
      <c r="Y150" s="143"/>
      <c r="Z150" s="143"/>
      <c r="AA150" s="143"/>
      <c r="AB150" s="143"/>
    </row>
    <row r="151" spans="23:28" x14ac:dyDescent="0.2">
      <c r="W151" s="204"/>
      <c r="Y151" s="143"/>
      <c r="Z151" s="143"/>
      <c r="AA151" s="143"/>
      <c r="AB151" s="143"/>
    </row>
    <row r="152" spans="23:28" x14ac:dyDescent="0.2">
      <c r="W152" s="204"/>
      <c r="Y152" s="143"/>
      <c r="Z152" s="143"/>
      <c r="AA152" s="143"/>
      <c r="AB152" s="143"/>
    </row>
    <row r="153" spans="23:28" x14ac:dyDescent="0.2">
      <c r="W153" s="204"/>
      <c r="Y153" s="143"/>
      <c r="Z153" s="143"/>
      <c r="AA153" s="143"/>
      <c r="AB153" s="143"/>
    </row>
    <row r="154" spans="23:28" x14ac:dyDescent="0.2">
      <c r="W154" s="204"/>
      <c r="Y154" s="143"/>
      <c r="Z154" s="143"/>
      <c r="AA154" s="143"/>
      <c r="AB154" s="143"/>
    </row>
    <row r="155" spans="23:28" x14ac:dyDescent="0.2">
      <c r="W155" s="204"/>
      <c r="Y155" s="143"/>
      <c r="Z155" s="143"/>
      <c r="AA155" s="143"/>
      <c r="AB155" s="143"/>
    </row>
    <row r="156" spans="23:28" x14ac:dyDescent="0.2">
      <c r="W156" s="204"/>
      <c r="Y156" s="143"/>
      <c r="Z156" s="143"/>
      <c r="AA156" s="143"/>
      <c r="AB156" s="143"/>
    </row>
    <row r="157" spans="23:28" x14ac:dyDescent="0.2">
      <c r="W157" s="204"/>
      <c r="Y157" s="143"/>
      <c r="Z157" s="143"/>
      <c r="AA157" s="143"/>
      <c r="AB157" s="143"/>
    </row>
    <row r="158" spans="23:28" x14ac:dyDescent="0.2">
      <c r="W158" s="204"/>
      <c r="Y158" s="143"/>
      <c r="Z158" s="143"/>
      <c r="AA158" s="143"/>
      <c r="AB158" s="143"/>
    </row>
    <row r="159" spans="23:28" x14ac:dyDescent="0.2">
      <c r="W159" s="204"/>
      <c r="Y159" s="143"/>
      <c r="Z159" s="143"/>
      <c r="AA159" s="143"/>
      <c r="AB159" s="143"/>
    </row>
    <row r="160" spans="23:28" x14ac:dyDescent="0.2">
      <c r="W160" s="204"/>
      <c r="Y160" s="143"/>
      <c r="Z160" s="143"/>
      <c r="AA160" s="143"/>
      <c r="AB160" s="143"/>
    </row>
    <row r="161" spans="23:28" x14ac:dyDescent="0.2">
      <c r="W161" s="204"/>
      <c r="Y161" s="143"/>
      <c r="Z161" s="143"/>
      <c r="AA161" s="143"/>
      <c r="AB161" s="143"/>
    </row>
    <row r="162" spans="23:28" x14ac:dyDescent="0.2">
      <c r="W162" s="204"/>
      <c r="Y162" s="143"/>
      <c r="Z162" s="143"/>
      <c r="AA162" s="143"/>
      <c r="AB162" s="143"/>
    </row>
    <row r="163" spans="23:28" x14ac:dyDescent="0.2">
      <c r="W163" s="204"/>
      <c r="Y163" s="143"/>
      <c r="Z163" s="143"/>
      <c r="AA163" s="143"/>
      <c r="AB163" s="143"/>
    </row>
    <row r="164" spans="23:28" x14ac:dyDescent="0.2">
      <c r="W164" s="204"/>
      <c r="Y164" s="143"/>
      <c r="Z164" s="143"/>
      <c r="AA164" s="143"/>
      <c r="AB164" s="143"/>
    </row>
    <row r="165" spans="23:28" x14ac:dyDescent="0.2">
      <c r="W165" s="204"/>
      <c r="Y165" s="143"/>
      <c r="Z165" s="143"/>
      <c r="AA165" s="143"/>
      <c r="AB165" s="143"/>
    </row>
    <row r="166" spans="23:28" x14ac:dyDescent="0.2">
      <c r="W166" s="204"/>
      <c r="Y166" s="143"/>
      <c r="Z166" s="143"/>
      <c r="AA166" s="143"/>
      <c r="AB166" s="143"/>
    </row>
    <row r="167" spans="23:28" x14ac:dyDescent="0.2">
      <c r="W167" s="204"/>
      <c r="Y167" s="143"/>
      <c r="Z167" s="143"/>
      <c r="AA167" s="143"/>
      <c r="AB167" s="143"/>
    </row>
    <row r="168" spans="23:28" x14ac:dyDescent="0.2">
      <c r="W168" s="204"/>
      <c r="Y168" s="143"/>
      <c r="Z168" s="143"/>
      <c r="AA168" s="143"/>
      <c r="AB168" s="143"/>
    </row>
    <row r="169" spans="23:28" x14ac:dyDescent="0.2">
      <c r="W169" s="204"/>
      <c r="Y169" s="143"/>
      <c r="Z169" s="143"/>
      <c r="AA169" s="143"/>
      <c r="AB169" s="143"/>
    </row>
    <row r="170" spans="23:28" x14ac:dyDescent="0.2">
      <c r="W170" s="204"/>
      <c r="Y170" s="143"/>
      <c r="Z170" s="143"/>
      <c r="AA170" s="143"/>
      <c r="AB170" s="143"/>
    </row>
    <row r="171" spans="23:28" x14ac:dyDescent="0.2">
      <c r="W171" s="204"/>
      <c r="Y171" s="143"/>
      <c r="Z171" s="143"/>
      <c r="AA171" s="143"/>
      <c r="AB171" s="143"/>
    </row>
    <row r="172" spans="23:28" x14ac:dyDescent="0.2">
      <c r="W172" s="204"/>
      <c r="Y172" s="143"/>
      <c r="Z172" s="143"/>
      <c r="AA172" s="143"/>
      <c r="AB172" s="143"/>
    </row>
    <row r="173" spans="23:28" x14ac:dyDescent="0.2">
      <c r="W173" s="204"/>
      <c r="Y173" s="143"/>
      <c r="Z173" s="143"/>
      <c r="AA173" s="143"/>
      <c r="AB173" s="143"/>
    </row>
    <row r="174" spans="23:28" x14ac:dyDescent="0.2">
      <c r="W174" s="204"/>
      <c r="Y174" s="143"/>
      <c r="Z174" s="143"/>
      <c r="AA174" s="143"/>
      <c r="AB174" s="143"/>
    </row>
    <row r="175" spans="23:28" x14ac:dyDescent="0.2">
      <c r="W175" s="204"/>
      <c r="Y175" s="143"/>
      <c r="Z175" s="143"/>
      <c r="AA175" s="143"/>
      <c r="AB175" s="143"/>
    </row>
    <row r="176" spans="23:28" x14ac:dyDescent="0.2">
      <c r="W176" s="204"/>
      <c r="Y176" s="143"/>
      <c r="Z176" s="143"/>
      <c r="AA176" s="143"/>
      <c r="AB176" s="143"/>
    </row>
    <row r="177" spans="23:28" x14ac:dyDescent="0.2">
      <c r="W177" s="204"/>
      <c r="Y177" s="143"/>
      <c r="Z177" s="143"/>
      <c r="AA177" s="143"/>
      <c r="AB177" s="143"/>
    </row>
    <row r="178" spans="23:28" x14ac:dyDescent="0.2">
      <c r="W178" s="204"/>
      <c r="Y178" s="143"/>
      <c r="Z178" s="143"/>
      <c r="AA178" s="143"/>
      <c r="AB178" s="143"/>
    </row>
    <row r="179" spans="23:28" x14ac:dyDescent="0.2">
      <c r="W179" s="204"/>
      <c r="Y179" s="143"/>
      <c r="Z179" s="143"/>
      <c r="AA179" s="143"/>
      <c r="AB179" s="143"/>
    </row>
    <row r="180" spans="23:28" x14ac:dyDescent="0.2">
      <c r="W180" s="204"/>
      <c r="Y180" s="143"/>
      <c r="Z180" s="143"/>
      <c r="AA180" s="143"/>
      <c r="AB180" s="143"/>
    </row>
    <row r="181" spans="23:28" x14ac:dyDescent="0.2">
      <c r="W181" s="204"/>
      <c r="Y181" s="143"/>
      <c r="Z181" s="143"/>
      <c r="AA181" s="143"/>
      <c r="AB181" s="143"/>
    </row>
    <row r="182" spans="23:28" x14ac:dyDescent="0.2">
      <c r="W182" s="204"/>
      <c r="Y182" s="143"/>
      <c r="Z182" s="143"/>
      <c r="AA182" s="143"/>
      <c r="AB182" s="143"/>
    </row>
    <row r="183" spans="23:28" x14ac:dyDescent="0.2">
      <c r="W183" s="204"/>
      <c r="Y183" s="143"/>
      <c r="Z183" s="143"/>
      <c r="AA183" s="143"/>
      <c r="AB183" s="143"/>
    </row>
    <row r="184" spans="23:28" x14ac:dyDescent="0.2">
      <c r="W184" s="204"/>
      <c r="Y184" s="143"/>
      <c r="Z184" s="143"/>
      <c r="AA184" s="143"/>
      <c r="AB184" s="143"/>
    </row>
    <row r="185" spans="23:28" x14ac:dyDescent="0.2">
      <c r="W185" s="204"/>
      <c r="Y185" s="143"/>
      <c r="Z185" s="143"/>
      <c r="AA185" s="143"/>
      <c r="AB185" s="143"/>
    </row>
    <row r="186" spans="23:28" x14ac:dyDescent="0.2">
      <c r="W186" s="204"/>
      <c r="Y186" s="143"/>
      <c r="Z186" s="143"/>
      <c r="AA186" s="143"/>
      <c r="AB186" s="143"/>
    </row>
    <row r="187" spans="23:28" x14ac:dyDescent="0.2">
      <c r="W187" s="204"/>
      <c r="Y187" s="143"/>
      <c r="Z187" s="143"/>
      <c r="AA187" s="143"/>
      <c r="AB187" s="143"/>
    </row>
    <row r="188" spans="23:28" x14ac:dyDescent="0.2">
      <c r="W188" s="204"/>
      <c r="Y188" s="143"/>
      <c r="Z188" s="143"/>
      <c r="AA188" s="143"/>
      <c r="AB188" s="143"/>
    </row>
    <row r="189" spans="23:28" x14ac:dyDescent="0.2">
      <c r="W189" s="204"/>
      <c r="Y189" s="143"/>
      <c r="Z189" s="143"/>
      <c r="AA189" s="143"/>
      <c r="AB189" s="143"/>
    </row>
    <row r="190" spans="23:28" x14ac:dyDescent="0.2">
      <c r="W190" s="204"/>
      <c r="Y190" s="143"/>
      <c r="Z190" s="143"/>
      <c r="AA190" s="143"/>
      <c r="AB190" s="143"/>
    </row>
    <row r="191" spans="23:28" x14ac:dyDescent="0.2">
      <c r="W191" s="204"/>
      <c r="Y191" s="143"/>
      <c r="Z191" s="143"/>
      <c r="AA191" s="143"/>
      <c r="AB191" s="143"/>
    </row>
    <row r="192" spans="23:28" x14ac:dyDescent="0.2">
      <c r="W192" s="204"/>
      <c r="Y192" s="143"/>
      <c r="Z192" s="143"/>
      <c r="AA192" s="143"/>
      <c r="AB192" s="143"/>
    </row>
    <row r="193" spans="23:28" x14ac:dyDescent="0.2">
      <c r="W193" s="204"/>
      <c r="Y193" s="143"/>
      <c r="Z193" s="143"/>
      <c r="AA193" s="143"/>
      <c r="AB193" s="143"/>
    </row>
    <row r="194" spans="23:28" x14ac:dyDescent="0.2">
      <c r="W194" s="204"/>
      <c r="Y194" s="143"/>
      <c r="Z194" s="143"/>
      <c r="AA194" s="143"/>
      <c r="AB194" s="143"/>
    </row>
    <row r="195" spans="23:28" x14ac:dyDescent="0.2">
      <c r="W195" s="204"/>
      <c r="Y195" s="143"/>
      <c r="Z195" s="143"/>
      <c r="AA195" s="143"/>
      <c r="AB195" s="143"/>
    </row>
    <row r="196" spans="23:28" x14ac:dyDescent="0.2">
      <c r="W196" s="204"/>
      <c r="Y196" s="143"/>
      <c r="Z196" s="143"/>
      <c r="AA196" s="143"/>
      <c r="AB196" s="143"/>
    </row>
    <row r="197" spans="23:28" x14ac:dyDescent="0.2">
      <c r="W197" s="204"/>
      <c r="Y197" s="143"/>
      <c r="Z197" s="143"/>
      <c r="AA197" s="143"/>
      <c r="AB197" s="143"/>
    </row>
    <row r="198" spans="23:28" x14ac:dyDescent="0.2">
      <c r="W198" s="204"/>
      <c r="Y198" s="143"/>
      <c r="Z198" s="143"/>
      <c r="AA198" s="143"/>
      <c r="AB198" s="143"/>
    </row>
    <row r="199" spans="23:28" x14ac:dyDescent="0.2">
      <c r="W199" s="204"/>
      <c r="Y199" s="143"/>
      <c r="Z199" s="143"/>
      <c r="AA199" s="143"/>
      <c r="AB199" s="143"/>
    </row>
    <row r="200" spans="23:28" x14ac:dyDescent="0.2">
      <c r="W200" s="204"/>
      <c r="Y200" s="143"/>
      <c r="Z200" s="143"/>
      <c r="AA200" s="143"/>
      <c r="AB200" s="143"/>
    </row>
    <row r="201" spans="23:28" x14ac:dyDescent="0.2">
      <c r="W201" s="204"/>
      <c r="Y201" s="143"/>
      <c r="Z201" s="143"/>
      <c r="AA201" s="143"/>
      <c r="AB201" s="143"/>
    </row>
    <row r="202" spans="23:28" x14ac:dyDescent="0.2">
      <c r="W202" s="204"/>
      <c r="Y202" s="143"/>
      <c r="Z202" s="143"/>
      <c r="AA202" s="143"/>
      <c r="AB202" s="143"/>
    </row>
    <row r="203" spans="23:28" x14ac:dyDescent="0.2">
      <c r="W203" s="204"/>
      <c r="Y203" s="143"/>
      <c r="Z203" s="143"/>
      <c r="AA203" s="143"/>
      <c r="AB203" s="143"/>
    </row>
    <row r="204" spans="23:28" x14ac:dyDescent="0.2">
      <c r="W204" s="204"/>
      <c r="Y204" s="143"/>
      <c r="Z204" s="143"/>
      <c r="AA204" s="143"/>
      <c r="AB204" s="143"/>
    </row>
    <row r="205" spans="23:28" x14ac:dyDescent="0.2">
      <c r="W205" s="204"/>
      <c r="Y205" s="143"/>
      <c r="Z205" s="143"/>
      <c r="AA205" s="143"/>
      <c r="AB205" s="143"/>
    </row>
    <row r="206" spans="23:28" x14ac:dyDescent="0.2">
      <c r="W206" s="204"/>
      <c r="Y206" s="143"/>
      <c r="Z206" s="143"/>
      <c r="AA206" s="143"/>
      <c r="AB206" s="143"/>
    </row>
    <row r="207" spans="23:28" x14ac:dyDescent="0.2">
      <c r="W207" s="204"/>
      <c r="Y207" s="143"/>
      <c r="Z207" s="143"/>
      <c r="AA207" s="143"/>
      <c r="AB207" s="143"/>
    </row>
    <row r="208" spans="23:28" x14ac:dyDescent="0.2">
      <c r="W208" s="204"/>
      <c r="Y208" s="143"/>
      <c r="Z208" s="143"/>
      <c r="AA208" s="143"/>
      <c r="AB208" s="143"/>
    </row>
    <row r="209" spans="23:28" x14ac:dyDescent="0.2">
      <c r="W209" s="204"/>
      <c r="Y209" s="143"/>
      <c r="Z209" s="143"/>
      <c r="AA209" s="143"/>
      <c r="AB209" s="143"/>
    </row>
    <row r="210" spans="23:28" x14ac:dyDescent="0.2">
      <c r="W210" s="204"/>
      <c r="Y210" s="143"/>
      <c r="Z210" s="143"/>
      <c r="AA210" s="143"/>
      <c r="AB210" s="143"/>
    </row>
    <row r="211" spans="23:28" x14ac:dyDescent="0.2">
      <c r="W211" s="204"/>
      <c r="Y211" s="143"/>
      <c r="Z211" s="143"/>
      <c r="AA211" s="143"/>
      <c r="AB211" s="143"/>
    </row>
    <row r="212" spans="23:28" x14ac:dyDescent="0.2">
      <c r="W212" s="204"/>
      <c r="Y212" s="143"/>
      <c r="Z212" s="143"/>
      <c r="AA212" s="143"/>
      <c r="AB212" s="143"/>
    </row>
    <row r="213" spans="23:28" x14ac:dyDescent="0.2">
      <c r="W213" s="204"/>
      <c r="Y213" s="143"/>
      <c r="Z213" s="143"/>
      <c r="AA213" s="143"/>
      <c r="AB213" s="143"/>
    </row>
    <row r="214" spans="23:28" x14ac:dyDescent="0.2">
      <c r="W214" s="204"/>
      <c r="Y214" s="143"/>
      <c r="Z214" s="143"/>
      <c r="AA214" s="143"/>
      <c r="AB214" s="143"/>
    </row>
    <row r="215" spans="23:28" x14ac:dyDescent="0.2">
      <c r="W215" s="204"/>
      <c r="Y215" s="143"/>
      <c r="Z215" s="143"/>
      <c r="AA215" s="143"/>
      <c r="AB215" s="143"/>
    </row>
    <row r="216" spans="23:28" x14ac:dyDescent="0.2">
      <c r="W216" s="204"/>
      <c r="Y216" s="143"/>
      <c r="Z216" s="143"/>
      <c r="AA216" s="143"/>
      <c r="AB216" s="143"/>
    </row>
    <row r="217" spans="23:28" x14ac:dyDescent="0.2">
      <c r="W217" s="204"/>
      <c r="Y217" s="143"/>
      <c r="Z217" s="143"/>
      <c r="AA217" s="143"/>
      <c r="AB217" s="143"/>
    </row>
    <row r="218" spans="23:28" x14ac:dyDescent="0.2">
      <c r="W218" s="204"/>
      <c r="Y218" s="143"/>
      <c r="Z218" s="143"/>
      <c r="AA218" s="143"/>
      <c r="AB218" s="143"/>
    </row>
    <row r="219" spans="23:28" x14ac:dyDescent="0.2">
      <c r="W219" s="204"/>
      <c r="Y219" s="143"/>
      <c r="Z219" s="143"/>
      <c r="AA219" s="143"/>
      <c r="AB219" s="143"/>
    </row>
    <row r="220" spans="23:28" x14ac:dyDescent="0.2">
      <c r="W220" s="204"/>
      <c r="Y220" s="143"/>
      <c r="Z220" s="143"/>
      <c r="AA220" s="143"/>
      <c r="AB220" s="143"/>
    </row>
    <row r="221" spans="23:28" x14ac:dyDescent="0.2">
      <c r="W221" s="204"/>
      <c r="Y221" s="143"/>
      <c r="Z221" s="143"/>
      <c r="AA221" s="143"/>
      <c r="AB221" s="143"/>
    </row>
    <row r="222" spans="23:28" x14ac:dyDescent="0.2">
      <c r="W222" s="204"/>
      <c r="Y222" s="143"/>
      <c r="Z222" s="143"/>
      <c r="AA222" s="143"/>
      <c r="AB222" s="143"/>
    </row>
    <row r="223" spans="23:28" x14ac:dyDescent="0.2">
      <c r="W223" s="204"/>
      <c r="Y223" s="143"/>
      <c r="Z223" s="143"/>
      <c r="AA223" s="143"/>
      <c r="AB223" s="143"/>
    </row>
    <row r="224" spans="23:28" x14ac:dyDescent="0.2">
      <c r="W224" s="204"/>
      <c r="Y224" s="143"/>
      <c r="Z224" s="143"/>
      <c r="AA224" s="143"/>
      <c r="AB224" s="143"/>
    </row>
    <row r="225" spans="23:28" x14ac:dyDescent="0.2">
      <c r="W225" s="204"/>
      <c r="Y225" s="143"/>
      <c r="Z225" s="143"/>
      <c r="AA225" s="143"/>
      <c r="AB225" s="143"/>
    </row>
    <row r="226" spans="23:28" x14ac:dyDescent="0.2">
      <c r="W226" s="204"/>
      <c r="Y226" s="143"/>
      <c r="Z226" s="143"/>
      <c r="AA226" s="143"/>
      <c r="AB226" s="143"/>
    </row>
    <row r="227" spans="23:28" x14ac:dyDescent="0.2">
      <c r="W227" s="204"/>
      <c r="Y227" s="143"/>
      <c r="Z227" s="143"/>
      <c r="AA227" s="143"/>
      <c r="AB227" s="143"/>
    </row>
    <row r="228" spans="23:28" x14ac:dyDescent="0.2">
      <c r="W228" s="204"/>
      <c r="Y228" s="143"/>
      <c r="Z228" s="143"/>
      <c r="AA228" s="143"/>
      <c r="AB228" s="143"/>
    </row>
    <row r="229" spans="23:28" x14ac:dyDescent="0.2">
      <c r="W229" s="204"/>
      <c r="Y229" s="143"/>
      <c r="Z229" s="143"/>
      <c r="AA229" s="143"/>
      <c r="AB229" s="143"/>
    </row>
    <row r="230" spans="23:28" x14ac:dyDescent="0.2">
      <c r="W230" s="204"/>
      <c r="Y230" s="143"/>
      <c r="Z230" s="143"/>
      <c r="AA230" s="143"/>
      <c r="AB230" s="143"/>
    </row>
    <row r="231" spans="23:28" x14ac:dyDescent="0.2">
      <c r="W231" s="204"/>
      <c r="Y231" s="143"/>
      <c r="Z231" s="143"/>
      <c r="AA231" s="143"/>
      <c r="AB231" s="143"/>
    </row>
    <row r="232" spans="23:28" x14ac:dyDescent="0.2">
      <c r="W232" s="204"/>
      <c r="Y232" s="143"/>
      <c r="Z232" s="143"/>
      <c r="AA232" s="143"/>
      <c r="AB232" s="143"/>
    </row>
    <row r="233" spans="23:28" x14ac:dyDescent="0.2">
      <c r="W233" s="204"/>
      <c r="Y233" s="143"/>
      <c r="Z233" s="143"/>
      <c r="AA233" s="143"/>
      <c r="AB233" s="143"/>
    </row>
    <row r="234" spans="23:28" x14ac:dyDescent="0.2">
      <c r="W234" s="204"/>
      <c r="Y234" s="143"/>
      <c r="Z234" s="143"/>
      <c r="AA234" s="143"/>
      <c r="AB234" s="143"/>
    </row>
    <row r="235" spans="23:28" x14ac:dyDescent="0.2">
      <c r="W235" s="204"/>
      <c r="Y235" s="143"/>
      <c r="Z235" s="143"/>
      <c r="AA235" s="143"/>
      <c r="AB235" s="143"/>
    </row>
    <row r="236" spans="23:28" x14ac:dyDescent="0.2">
      <c r="W236" s="204"/>
      <c r="Y236" s="143"/>
      <c r="Z236" s="143"/>
      <c r="AA236" s="143"/>
      <c r="AB236" s="143"/>
    </row>
    <row r="237" spans="23:28" x14ac:dyDescent="0.2">
      <c r="W237" s="204"/>
      <c r="Y237" s="143"/>
      <c r="Z237" s="143"/>
      <c r="AA237" s="143"/>
      <c r="AB237" s="143"/>
    </row>
    <row r="238" spans="23:28" x14ac:dyDescent="0.2">
      <c r="W238" s="204"/>
      <c r="Y238" s="143"/>
      <c r="Z238" s="143"/>
      <c r="AA238" s="143"/>
      <c r="AB238" s="143"/>
    </row>
    <row r="239" spans="23:28" x14ac:dyDescent="0.2">
      <c r="W239" s="204"/>
      <c r="Y239" s="143"/>
      <c r="Z239" s="143"/>
      <c r="AA239" s="143"/>
      <c r="AB239" s="143"/>
    </row>
    <row r="240" spans="23:28" x14ac:dyDescent="0.2">
      <c r="W240" s="204"/>
      <c r="Y240" s="143"/>
      <c r="Z240" s="143"/>
      <c r="AA240" s="143"/>
      <c r="AB240" s="143"/>
    </row>
    <row r="241" spans="23:28" x14ac:dyDescent="0.2">
      <c r="W241" s="204"/>
      <c r="Y241" s="143"/>
      <c r="Z241" s="143"/>
      <c r="AA241" s="143"/>
      <c r="AB241" s="143"/>
    </row>
    <row r="242" spans="23:28" x14ac:dyDescent="0.2">
      <c r="W242" s="204"/>
      <c r="Y242" s="143"/>
      <c r="Z242" s="143"/>
      <c r="AA242" s="143"/>
      <c r="AB242" s="143"/>
    </row>
    <row r="243" spans="23:28" x14ac:dyDescent="0.2">
      <c r="W243" s="204"/>
      <c r="Y243" s="143"/>
      <c r="Z243" s="143"/>
      <c r="AA243" s="143"/>
      <c r="AB243" s="143"/>
    </row>
    <row r="244" spans="23:28" x14ac:dyDescent="0.2">
      <c r="W244" s="204"/>
      <c r="Y244" s="143"/>
      <c r="Z244" s="143"/>
      <c r="AA244" s="143"/>
      <c r="AB244" s="143"/>
    </row>
    <row r="245" spans="23:28" x14ac:dyDescent="0.2">
      <c r="W245" s="204"/>
      <c r="Y245" s="143"/>
      <c r="Z245" s="143"/>
      <c r="AA245" s="143"/>
      <c r="AB245" s="143"/>
    </row>
    <row r="246" spans="23:28" x14ac:dyDescent="0.2">
      <c r="W246" s="204"/>
      <c r="Y246" s="143"/>
      <c r="Z246" s="143"/>
      <c r="AA246" s="143"/>
      <c r="AB246" s="143"/>
    </row>
    <row r="247" spans="23:28" x14ac:dyDescent="0.2">
      <c r="W247" s="204"/>
      <c r="Y247" s="143"/>
      <c r="Z247" s="143"/>
      <c r="AA247" s="143"/>
      <c r="AB247" s="143"/>
    </row>
    <row r="248" spans="23:28" x14ac:dyDescent="0.2">
      <c r="W248" s="204"/>
      <c r="Y248" s="143"/>
      <c r="Z248" s="143"/>
      <c r="AA248" s="143"/>
      <c r="AB248" s="143"/>
    </row>
    <row r="249" spans="23:28" x14ac:dyDescent="0.2">
      <c r="W249" s="204"/>
      <c r="Y249" s="143"/>
      <c r="Z249" s="143"/>
      <c r="AA249" s="143"/>
      <c r="AB249" s="143"/>
    </row>
    <row r="250" spans="23:28" x14ac:dyDescent="0.2">
      <c r="W250" s="204"/>
      <c r="Y250" s="143"/>
      <c r="Z250" s="143"/>
      <c r="AA250" s="143"/>
      <c r="AB250" s="143"/>
    </row>
    <row r="251" spans="23:28" x14ac:dyDescent="0.2">
      <c r="W251" s="204"/>
      <c r="Y251" s="143"/>
      <c r="Z251" s="143"/>
      <c r="AA251" s="143"/>
      <c r="AB251" s="143"/>
    </row>
    <row r="252" spans="23:28" x14ac:dyDescent="0.2">
      <c r="W252" s="204"/>
      <c r="Y252" s="143"/>
      <c r="Z252" s="143"/>
      <c r="AA252" s="143"/>
      <c r="AB252" s="143"/>
    </row>
    <row r="253" spans="23:28" x14ac:dyDescent="0.2">
      <c r="W253" s="204"/>
      <c r="Y253" s="143"/>
      <c r="Z253" s="143"/>
      <c r="AA253" s="143"/>
      <c r="AB253" s="143"/>
    </row>
    <row r="254" spans="23:28" x14ac:dyDescent="0.2">
      <c r="W254" s="204"/>
      <c r="Y254" s="143"/>
      <c r="Z254" s="143"/>
      <c r="AA254" s="143"/>
      <c r="AB254" s="143"/>
    </row>
    <row r="255" spans="23:28" x14ac:dyDescent="0.2">
      <c r="W255" s="204"/>
      <c r="Y255" s="143"/>
      <c r="Z255" s="143"/>
      <c r="AA255" s="143"/>
      <c r="AB255" s="143"/>
    </row>
    <row r="256" spans="23:28" x14ac:dyDescent="0.2">
      <c r="W256" s="204"/>
      <c r="Y256" s="143"/>
      <c r="Z256" s="143"/>
      <c r="AA256" s="143"/>
      <c r="AB256" s="143"/>
    </row>
    <row r="257" spans="23:28" x14ac:dyDescent="0.2">
      <c r="W257" s="204"/>
      <c r="Y257" s="143"/>
      <c r="Z257" s="143"/>
      <c r="AA257" s="143"/>
      <c r="AB257" s="143"/>
    </row>
    <row r="258" spans="23:28" x14ac:dyDescent="0.2">
      <c r="W258" s="204"/>
      <c r="Y258" s="143"/>
      <c r="Z258" s="143"/>
      <c r="AA258" s="143"/>
      <c r="AB258" s="143"/>
    </row>
    <row r="259" spans="23:28" x14ac:dyDescent="0.2">
      <c r="W259" s="204"/>
      <c r="Y259" s="143"/>
      <c r="Z259" s="143"/>
      <c r="AA259" s="143"/>
      <c r="AB259" s="143"/>
    </row>
    <row r="260" spans="23:28" x14ac:dyDescent="0.2">
      <c r="W260" s="204"/>
      <c r="Y260" s="143"/>
      <c r="Z260" s="143"/>
      <c r="AA260" s="143"/>
      <c r="AB260" s="143"/>
    </row>
    <row r="261" spans="23:28" x14ac:dyDescent="0.2">
      <c r="W261" s="204"/>
      <c r="Y261" s="143"/>
      <c r="Z261" s="143"/>
      <c r="AA261" s="143"/>
      <c r="AB261" s="143"/>
    </row>
    <row r="262" spans="23:28" x14ac:dyDescent="0.2">
      <c r="W262" s="204"/>
      <c r="Y262" s="143"/>
      <c r="Z262" s="143"/>
      <c r="AA262" s="143"/>
      <c r="AB262" s="143"/>
    </row>
    <row r="263" spans="23:28" x14ac:dyDescent="0.2">
      <c r="W263" s="204"/>
      <c r="Y263" s="143"/>
      <c r="Z263" s="143"/>
      <c r="AA263" s="143"/>
      <c r="AB263" s="143"/>
    </row>
    <row r="264" spans="23:28" x14ac:dyDescent="0.2">
      <c r="W264" s="204"/>
      <c r="Y264" s="143"/>
      <c r="Z264" s="143"/>
      <c r="AA264" s="143"/>
      <c r="AB264" s="143"/>
    </row>
    <row r="265" spans="23:28" x14ac:dyDescent="0.2">
      <c r="W265" s="204"/>
      <c r="Y265" s="143"/>
      <c r="Z265" s="143"/>
      <c r="AA265" s="143"/>
      <c r="AB265" s="143"/>
    </row>
    <row r="266" spans="23:28" x14ac:dyDescent="0.2">
      <c r="W266" s="204"/>
      <c r="Y266" s="143"/>
      <c r="Z266" s="143"/>
      <c r="AA266" s="143"/>
      <c r="AB266" s="143"/>
    </row>
    <row r="267" spans="23:28" x14ac:dyDescent="0.2">
      <c r="W267" s="204"/>
      <c r="Y267" s="143"/>
      <c r="Z267" s="143"/>
      <c r="AA267" s="143"/>
      <c r="AB267" s="143"/>
    </row>
    <row r="268" spans="23:28" x14ac:dyDescent="0.2">
      <c r="W268" s="204"/>
      <c r="Y268" s="143"/>
      <c r="Z268" s="143"/>
      <c r="AA268" s="143"/>
      <c r="AB268" s="143"/>
    </row>
    <row r="269" spans="23:28" x14ac:dyDescent="0.2">
      <c r="W269" s="204"/>
      <c r="Y269" s="143"/>
      <c r="Z269" s="143"/>
      <c r="AA269" s="143"/>
      <c r="AB269" s="143"/>
    </row>
    <row r="270" spans="23:28" x14ac:dyDescent="0.2">
      <c r="W270" s="204"/>
      <c r="Y270" s="143"/>
      <c r="Z270" s="143"/>
      <c r="AA270" s="143"/>
      <c r="AB270" s="143"/>
    </row>
    <row r="271" spans="23:28" x14ac:dyDescent="0.2">
      <c r="W271" s="204"/>
      <c r="Y271" s="143"/>
      <c r="Z271" s="143"/>
      <c r="AA271" s="143"/>
      <c r="AB271" s="143"/>
    </row>
    <row r="272" spans="23:28" x14ac:dyDescent="0.2">
      <c r="W272" s="204"/>
      <c r="Y272" s="143"/>
      <c r="Z272" s="143"/>
      <c r="AA272" s="143"/>
      <c r="AB272" s="143"/>
    </row>
    <row r="273" spans="23:28" x14ac:dyDescent="0.2">
      <c r="W273" s="204"/>
      <c r="Y273" s="143"/>
      <c r="Z273" s="143"/>
      <c r="AA273" s="143"/>
      <c r="AB273" s="143"/>
    </row>
    <row r="274" spans="23:28" x14ac:dyDescent="0.2">
      <c r="W274" s="204"/>
      <c r="Y274" s="143"/>
      <c r="Z274" s="143"/>
      <c r="AA274" s="143"/>
      <c r="AB274" s="143"/>
    </row>
    <row r="275" spans="23:28" x14ac:dyDescent="0.2">
      <c r="W275" s="204"/>
      <c r="Y275" s="143"/>
      <c r="Z275" s="143"/>
      <c r="AA275" s="143"/>
      <c r="AB275" s="143"/>
    </row>
    <row r="276" spans="23:28" x14ac:dyDescent="0.2">
      <c r="W276" s="204"/>
      <c r="Y276" s="143"/>
      <c r="Z276" s="143"/>
      <c r="AA276" s="143"/>
      <c r="AB276" s="143"/>
    </row>
    <row r="277" spans="23:28" x14ac:dyDescent="0.2">
      <c r="W277" s="204"/>
      <c r="Y277" s="143"/>
      <c r="Z277" s="143"/>
      <c r="AA277" s="143"/>
      <c r="AB277" s="143"/>
    </row>
    <row r="278" spans="23:28" x14ac:dyDescent="0.2">
      <c r="W278" s="204"/>
      <c r="Y278" s="143"/>
      <c r="Z278" s="143"/>
      <c r="AA278" s="143"/>
      <c r="AB278" s="143"/>
    </row>
    <row r="279" spans="23:28" x14ac:dyDescent="0.2">
      <c r="W279" s="204"/>
      <c r="Y279" s="143"/>
      <c r="Z279" s="143"/>
      <c r="AA279" s="143"/>
      <c r="AB279" s="143"/>
    </row>
    <row r="280" spans="23:28" x14ac:dyDescent="0.2">
      <c r="W280" s="204"/>
      <c r="Y280" s="143"/>
      <c r="Z280" s="143"/>
      <c r="AA280" s="143"/>
      <c r="AB280" s="143"/>
    </row>
    <row r="281" spans="23:28" x14ac:dyDescent="0.2">
      <c r="W281" s="204"/>
      <c r="Y281" s="143"/>
      <c r="Z281" s="143"/>
      <c r="AA281" s="143"/>
      <c r="AB281" s="143"/>
    </row>
    <row r="282" spans="23:28" x14ac:dyDescent="0.2">
      <c r="W282" s="204"/>
      <c r="Y282" s="143"/>
      <c r="Z282" s="143"/>
      <c r="AA282" s="143"/>
      <c r="AB282" s="143"/>
    </row>
    <row r="283" spans="23:28" x14ac:dyDescent="0.2">
      <c r="W283" s="204"/>
      <c r="Y283" s="143"/>
      <c r="Z283" s="143"/>
      <c r="AA283" s="143"/>
      <c r="AB283" s="143"/>
    </row>
    <row r="284" spans="23:28" x14ac:dyDescent="0.2">
      <c r="W284" s="204"/>
      <c r="Y284" s="143"/>
      <c r="Z284" s="143"/>
      <c r="AA284" s="143"/>
      <c r="AB284" s="143"/>
    </row>
    <row r="285" spans="23:28" x14ac:dyDescent="0.2">
      <c r="W285" s="204"/>
      <c r="Y285" s="143"/>
      <c r="Z285" s="143"/>
      <c r="AA285" s="143"/>
      <c r="AB285" s="143"/>
    </row>
    <row r="286" spans="23:28" x14ac:dyDescent="0.2">
      <c r="W286" s="204"/>
      <c r="Y286" s="143"/>
      <c r="Z286" s="143"/>
      <c r="AA286" s="143"/>
      <c r="AB286" s="143"/>
    </row>
    <row r="287" spans="23:28" x14ac:dyDescent="0.2">
      <c r="W287" s="204"/>
      <c r="Y287" s="143"/>
      <c r="Z287" s="143"/>
      <c r="AA287" s="143"/>
      <c r="AB287" s="143"/>
    </row>
    <row r="288" spans="23:28" x14ac:dyDescent="0.2">
      <c r="W288" s="204"/>
      <c r="Y288" s="143"/>
      <c r="Z288" s="143"/>
      <c r="AA288" s="143"/>
      <c r="AB288" s="143"/>
    </row>
    <row r="289" spans="23:28" x14ac:dyDescent="0.2">
      <c r="W289" s="204"/>
      <c r="Y289" s="143"/>
      <c r="Z289" s="143"/>
      <c r="AA289" s="143"/>
      <c r="AB289" s="143"/>
    </row>
    <row r="290" spans="23:28" x14ac:dyDescent="0.2">
      <c r="W290" s="204"/>
      <c r="Y290" s="143"/>
      <c r="Z290" s="143"/>
      <c r="AA290" s="143"/>
      <c r="AB290" s="143"/>
    </row>
    <row r="291" spans="23:28" x14ac:dyDescent="0.2">
      <c r="W291" s="204"/>
      <c r="Y291" s="143"/>
      <c r="Z291" s="143"/>
      <c r="AA291" s="143"/>
      <c r="AB291" s="143"/>
    </row>
    <row r="292" spans="23:28" x14ac:dyDescent="0.2">
      <c r="W292" s="204"/>
      <c r="Y292" s="143"/>
      <c r="Z292" s="143"/>
      <c r="AA292" s="143"/>
      <c r="AB292" s="143"/>
    </row>
    <row r="293" spans="23:28" x14ac:dyDescent="0.2">
      <c r="W293" s="204"/>
      <c r="Y293" s="143"/>
      <c r="Z293" s="143"/>
      <c r="AA293" s="143"/>
      <c r="AB293" s="143"/>
    </row>
    <row r="294" spans="23:28" x14ac:dyDescent="0.2">
      <c r="W294" s="204"/>
      <c r="Y294" s="143"/>
      <c r="Z294" s="143"/>
      <c r="AA294" s="143"/>
      <c r="AB294" s="143"/>
    </row>
    <row r="295" spans="23:28" x14ac:dyDescent="0.2">
      <c r="W295" s="204"/>
      <c r="Y295" s="143"/>
      <c r="Z295" s="143"/>
      <c r="AA295" s="143"/>
      <c r="AB295" s="143"/>
    </row>
    <row r="296" spans="23:28" x14ac:dyDescent="0.2">
      <c r="W296" s="204"/>
      <c r="Y296" s="143"/>
      <c r="Z296" s="143"/>
      <c r="AA296" s="143"/>
      <c r="AB296" s="143"/>
    </row>
    <row r="297" spans="23:28" x14ac:dyDescent="0.2">
      <c r="W297" s="204"/>
      <c r="Y297" s="143"/>
      <c r="Z297" s="143"/>
      <c r="AA297" s="143"/>
      <c r="AB297" s="143"/>
    </row>
    <row r="298" spans="23:28" x14ac:dyDescent="0.2">
      <c r="W298" s="204"/>
      <c r="Y298" s="143"/>
      <c r="Z298" s="143"/>
      <c r="AA298" s="143"/>
      <c r="AB298" s="143"/>
    </row>
    <row r="299" spans="23:28" x14ac:dyDescent="0.2">
      <c r="W299" s="204"/>
      <c r="Y299" s="143"/>
      <c r="Z299" s="143"/>
      <c r="AA299" s="143"/>
      <c r="AB299" s="143"/>
    </row>
    <row r="300" spans="23:28" x14ac:dyDescent="0.2">
      <c r="W300" s="204"/>
      <c r="Y300" s="143"/>
      <c r="Z300" s="143"/>
      <c r="AA300" s="143"/>
      <c r="AB300" s="143"/>
    </row>
    <row r="301" spans="23:28" x14ac:dyDescent="0.2">
      <c r="W301" s="204"/>
      <c r="Y301" s="143"/>
      <c r="Z301" s="143"/>
      <c r="AA301" s="143"/>
      <c r="AB301" s="143"/>
    </row>
    <row r="302" spans="23:28" x14ac:dyDescent="0.2">
      <c r="W302" s="204"/>
      <c r="Y302" s="143"/>
      <c r="Z302" s="143"/>
      <c r="AA302" s="143"/>
      <c r="AB302" s="143"/>
    </row>
    <row r="303" spans="23:28" x14ac:dyDescent="0.2">
      <c r="W303" s="204"/>
      <c r="Y303" s="143"/>
      <c r="Z303" s="143"/>
      <c r="AA303" s="143"/>
      <c r="AB303" s="143"/>
    </row>
    <row r="304" spans="23:28" x14ac:dyDescent="0.2">
      <c r="W304" s="204"/>
      <c r="Y304" s="143"/>
      <c r="Z304" s="143"/>
      <c r="AA304" s="143"/>
      <c r="AB304" s="143"/>
    </row>
    <row r="305" spans="23:28" x14ac:dyDescent="0.2">
      <c r="W305" s="204"/>
      <c r="Y305" s="143"/>
      <c r="Z305" s="143"/>
      <c r="AA305" s="143"/>
      <c r="AB305" s="143"/>
    </row>
    <row r="306" spans="23:28" x14ac:dyDescent="0.2">
      <c r="W306" s="204"/>
      <c r="Y306" s="143"/>
      <c r="Z306" s="143"/>
      <c r="AA306" s="143"/>
      <c r="AB306" s="143"/>
    </row>
    <row r="307" spans="23:28" x14ac:dyDescent="0.2">
      <c r="W307" s="204"/>
      <c r="Y307" s="143"/>
      <c r="Z307" s="143"/>
      <c r="AA307" s="143"/>
      <c r="AB307" s="143"/>
    </row>
    <row r="308" spans="23:28" x14ac:dyDescent="0.2">
      <c r="W308" s="204"/>
      <c r="Y308" s="143"/>
      <c r="Z308" s="143"/>
      <c r="AA308" s="143"/>
      <c r="AB308" s="143"/>
    </row>
    <row r="309" spans="23:28" x14ac:dyDescent="0.2">
      <c r="W309" s="204"/>
      <c r="Y309" s="143"/>
      <c r="Z309" s="143"/>
      <c r="AA309" s="143"/>
      <c r="AB309" s="143"/>
    </row>
    <row r="310" spans="23:28" x14ac:dyDescent="0.2">
      <c r="W310" s="204"/>
      <c r="Y310" s="143"/>
      <c r="Z310" s="143"/>
      <c r="AA310" s="143"/>
      <c r="AB310" s="143"/>
    </row>
    <row r="311" spans="23:28" x14ac:dyDescent="0.2">
      <c r="W311" s="204"/>
      <c r="Y311" s="143"/>
      <c r="Z311" s="143"/>
      <c r="AA311" s="143"/>
      <c r="AB311" s="143"/>
    </row>
    <row r="312" spans="23:28" x14ac:dyDescent="0.2">
      <c r="W312" s="204"/>
      <c r="Y312" s="143"/>
      <c r="Z312" s="143"/>
      <c r="AA312" s="143"/>
      <c r="AB312" s="143"/>
    </row>
    <row r="313" spans="23:28" x14ac:dyDescent="0.2">
      <c r="W313" s="204"/>
      <c r="Y313" s="143"/>
      <c r="Z313" s="143"/>
      <c r="AA313" s="143"/>
      <c r="AB313" s="143"/>
    </row>
    <row r="314" spans="23:28" x14ac:dyDescent="0.2">
      <c r="W314" s="204"/>
      <c r="Y314" s="143"/>
      <c r="Z314" s="143"/>
      <c r="AA314" s="143"/>
      <c r="AB314" s="143"/>
    </row>
    <row r="315" spans="23:28" x14ac:dyDescent="0.2">
      <c r="W315" s="204"/>
      <c r="Y315" s="143"/>
      <c r="Z315" s="143"/>
      <c r="AA315" s="143"/>
      <c r="AB315" s="143"/>
    </row>
    <row r="316" spans="23:28" x14ac:dyDescent="0.2">
      <c r="W316" s="204"/>
      <c r="Y316" s="143"/>
      <c r="Z316" s="143"/>
      <c r="AA316" s="143"/>
      <c r="AB316" s="143"/>
    </row>
    <row r="317" spans="23:28" x14ac:dyDescent="0.2">
      <c r="W317" s="204"/>
      <c r="Y317" s="143"/>
      <c r="Z317" s="143"/>
      <c r="AA317" s="143"/>
      <c r="AB317" s="143"/>
    </row>
    <row r="318" spans="23:28" x14ac:dyDescent="0.2">
      <c r="W318" s="204"/>
      <c r="Y318" s="143"/>
      <c r="Z318" s="143"/>
      <c r="AA318" s="143"/>
      <c r="AB318" s="143"/>
    </row>
    <row r="319" spans="23:28" x14ac:dyDescent="0.2">
      <c r="W319" s="204"/>
      <c r="Y319" s="143"/>
      <c r="Z319" s="143"/>
      <c r="AA319" s="143"/>
      <c r="AB319" s="143"/>
    </row>
    <row r="320" spans="23:28" x14ac:dyDescent="0.2">
      <c r="W320" s="204"/>
      <c r="Y320" s="143"/>
      <c r="Z320" s="143"/>
      <c r="AA320" s="143"/>
      <c r="AB320" s="143"/>
    </row>
    <row r="321" spans="23:28" x14ac:dyDescent="0.2">
      <c r="W321" s="204"/>
      <c r="Y321" s="143"/>
      <c r="Z321" s="143"/>
      <c r="AA321" s="143"/>
      <c r="AB321" s="143"/>
    </row>
    <row r="322" spans="23:28" x14ac:dyDescent="0.2">
      <c r="W322" s="204"/>
      <c r="Y322" s="143"/>
      <c r="Z322" s="143"/>
      <c r="AA322" s="143"/>
      <c r="AB322" s="143"/>
    </row>
    <row r="323" spans="23:28" x14ac:dyDescent="0.2">
      <c r="W323" s="204"/>
      <c r="Y323" s="143"/>
      <c r="Z323" s="143"/>
      <c r="AA323" s="143"/>
      <c r="AB323" s="143"/>
    </row>
    <row r="324" spans="23:28" x14ac:dyDescent="0.2">
      <c r="W324" s="204"/>
      <c r="Y324" s="143"/>
      <c r="Z324" s="143"/>
      <c r="AA324" s="143"/>
      <c r="AB324" s="143"/>
    </row>
    <row r="325" spans="23:28" x14ac:dyDescent="0.2">
      <c r="W325" s="204"/>
      <c r="Y325" s="143"/>
      <c r="Z325" s="143"/>
      <c r="AA325" s="143"/>
      <c r="AB325" s="143"/>
    </row>
    <row r="326" spans="23:28" x14ac:dyDescent="0.2">
      <c r="W326" s="204"/>
      <c r="Y326" s="143"/>
      <c r="Z326" s="143"/>
      <c r="AA326" s="143"/>
      <c r="AB326" s="143"/>
    </row>
    <row r="327" spans="23:28" x14ac:dyDescent="0.2">
      <c r="W327" s="204"/>
      <c r="Y327" s="143"/>
      <c r="Z327" s="143"/>
      <c r="AA327" s="143"/>
      <c r="AB327" s="143"/>
    </row>
    <row r="328" spans="23:28" x14ac:dyDescent="0.2">
      <c r="W328" s="204"/>
      <c r="Y328" s="143"/>
      <c r="Z328" s="143"/>
      <c r="AA328" s="143"/>
      <c r="AB328" s="143"/>
    </row>
    <row r="329" spans="23:28" x14ac:dyDescent="0.2">
      <c r="W329" s="204"/>
      <c r="Y329" s="143"/>
      <c r="Z329" s="143"/>
      <c r="AA329" s="143"/>
      <c r="AB329" s="143"/>
    </row>
    <row r="330" spans="23:28" x14ac:dyDescent="0.2">
      <c r="W330" s="204"/>
      <c r="Y330" s="143"/>
      <c r="Z330" s="143"/>
      <c r="AA330" s="143"/>
      <c r="AB330" s="143"/>
    </row>
    <row r="331" spans="23:28" x14ac:dyDescent="0.2">
      <c r="W331" s="204"/>
      <c r="Y331" s="143"/>
      <c r="Z331" s="143"/>
      <c r="AA331" s="143"/>
      <c r="AB331" s="143"/>
    </row>
    <row r="332" spans="23:28" x14ac:dyDescent="0.2">
      <c r="W332" s="204"/>
      <c r="Y332" s="143"/>
      <c r="Z332" s="143"/>
      <c r="AA332" s="143"/>
      <c r="AB332" s="143"/>
    </row>
    <row r="333" spans="23:28" x14ac:dyDescent="0.2">
      <c r="W333" s="204"/>
      <c r="Y333" s="143"/>
      <c r="Z333" s="143"/>
      <c r="AA333" s="143"/>
      <c r="AB333" s="143"/>
    </row>
    <row r="334" spans="23:28" x14ac:dyDescent="0.2">
      <c r="W334" s="204"/>
      <c r="Y334" s="143"/>
      <c r="Z334" s="143"/>
      <c r="AA334" s="143"/>
      <c r="AB334" s="143"/>
    </row>
    <row r="335" spans="23:28" x14ac:dyDescent="0.2">
      <c r="W335" s="204"/>
      <c r="Y335" s="143"/>
      <c r="Z335" s="143"/>
      <c r="AA335" s="143"/>
      <c r="AB335" s="143"/>
    </row>
    <row r="336" spans="23:28" x14ac:dyDescent="0.2">
      <c r="W336" s="204"/>
      <c r="Y336" s="143"/>
      <c r="Z336" s="143"/>
      <c r="AA336" s="143"/>
      <c r="AB336" s="143"/>
    </row>
    <row r="337" spans="23:28" x14ac:dyDescent="0.2">
      <c r="W337" s="204"/>
      <c r="Y337" s="143"/>
      <c r="Z337" s="143"/>
      <c r="AA337" s="143"/>
      <c r="AB337" s="143"/>
    </row>
    <row r="338" spans="23:28" x14ac:dyDescent="0.2">
      <c r="W338" s="204"/>
      <c r="Y338" s="143"/>
      <c r="Z338" s="143"/>
      <c r="AA338" s="143"/>
      <c r="AB338" s="143"/>
    </row>
    <row r="339" spans="23:28" x14ac:dyDescent="0.2">
      <c r="W339" s="204"/>
      <c r="Y339" s="143"/>
      <c r="Z339" s="143"/>
      <c r="AA339" s="143"/>
      <c r="AB339" s="143"/>
    </row>
    <row r="340" spans="23:28" x14ac:dyDescent="0.2">
      <c r="W340" s="204"/>
      <c r="Y340" s="143"/>
      <c r="Z340" s="143"/>
      <c r="AA340" s="143"/>
      <c r="AB340" s="143"/>
    </row>
    <row r="341" spans="23:28" x14ac:dyDescent="0.2">
      <c r="W341" s="204"/>
      <c r="Y341" s="143"/>
      <c r="Z341" s="143"/>
      <c r="AA341" s="143"/>
      <c r="AB341" s="143"/>
    </row>
    <row r="342" spans="23:28" x14ac:dyDescent="0.2">
      <c r="W342" s="204"/>
      <c r="Y342" s="143"/>
      <c r="Z342" s="143"/>
      <c r="AA342" s="143"/>
      <c r="AB342" s="143"/>
    </row>
    <row r="343" spans="23:28" x14ac:dyDescent="0.2">
      <c r="W343" s="204"/>
      <c r="Y343" s="143"/>
      <c r="Z343" s="143"/>
      <c r="AA343" s="143"/>
      <c r="AB343" s="143"/>
    </row>
    <row r="344" spans="23:28" x14ac:dyDescent="0.2">
      <c r="W344" s="204"/>
      <c r="Y344" s="143"/>
      <c r="Z344" s="143"/>
      <c r="AA344" s="143"/>
      <c r="AB344" s="143"/>
    </row>
    <row r="345" spans="23:28" x14ac:dyDescent="0.2">
      <c r="W345" s="204"/>
      <c r="Y345" s="143"/>
      <c r="Z345" s="143"/>
      <c r="AA345" s="143"/>
      <c r="AB345" s="143"/>
    </row>
    <row r="346" spans="23:28" x14ac:dyDescent="0.2">
      <c r="W346" s="204"/>
      <c r="Y346" s="143"/>
      <c r="Z346" s="143"/>
      <c r="AA346" s="143"/>
      <c r="AB346" s="143"/>
    </row>
    <row r="347" spans="23:28" x14ac:dyDescent="0.2">
      <c r="W347" s="204"/>
      <c r="Y347" s="143"/>
      <c r="Z347" s="143"/>
      <c r="AA347" s="143"/>
      <c r="AB347" s="143"/>
    </row>
    <row r="348" spans="23:28" x14ac:dyDescent="0.2">
      <c r="W348" s="204"/>
      <c r="Y348" s="143"/>
      <c r="Z348" s="143"/>
      <c r="AA348" s="143"/>
      <c r="AB348" s="143"/>
    </row>
    <row r="349" spans="23:28" x14ac:dyDescent="0.2">
      <c r="W349" s="204"/>
      <c r="Y349" s="143"/>
      <c r="Z349" s="143"/>
      <c r="AA349" s="143"/>
      <c r="AB349" s="143"/>
    </row>
    <row r="350" spans="23:28" x14ac:dyDescent="0.2">
      <c r="W350" s="204"/>
      <c r="Y350" s="143"/>
      <c r="Z350" s="143"/>
      <c r="AA350" s="143"/>
      <c r="AB350" s="143"/>
    </row>
    <row r="351" spans="23:28" x14ac:dyDescent="0.2">
      <c r="W351" s="204"/>
      <c r="Y351" s="143"/>
      <c r="Z351" s="143"/>
      <c r="AA351" s="143"/>
      <c r="AB351" s="143"/>
    </row>
    <row r="352" spans="23:28" x14ac:dyDescent="0.2">
      <c r="W352" s="204"/>
      <c r="Y352" s="143"/>
      <c r="Z352" s="143"/>
      <c r="AA352" s="143"/>
      <c r="AB352" s="143"/>
    </row>
    <row r="353" spans="23:28" x14ac:dyDescent="0.2">
      <c r="W353" s="204"/>
      <c r="Y353" s="143"/>
      <c r="Z353" s="143"/>
      <c r="AA353" s="143"/>
      <c r="AB353" s="143"/>
    </row>
    <row r="354" spans="23:28" x14ac:dyDescent="0.2">
      <c r="W354" s="204"/>
      <c r="Y354" s="143"/>
      <c r="Z354" s="143"/>
      <c r="AA354" s="143"/>
      <c r="AB354" s="143"/>
    </row>
    <row r="355" spans="23:28" x14ac:dyDescent="0.2">
      <c r="W355" s="204"/>
      <c r="Y355" s="143"/>
      <c r="Z355" s="143"/>
      <c r="AA355" s="143"/>
      <c r="AB355" s="143"/>
    </row>
    <row r="356" spans="23:28" x14ac:dyDescent="0.2">
      <c r="W356" s="204"/>
      <c r="Y356" s="143"/>
      <c r="Z356" s="143"/>
      <c r="AA356" s="143"/>
      <c r="AB356" s="143"/>
    </row>
    <row r="357" spans="23:28" x14ac:dyDescent="0.2">
      <c r="W357" s="204"/>
      <c r="Y357" s="143"/>
      <c r="Z357" s="143"/>
      <c r="AA357" s="143"/>
      <c r="AB357" s="143"/>
    </row>
    <row r="358" spans="23:28" x14ac:dyDescent="0.2">
      <c r="W358" s="204"/>
      <c r="Y358" s="143"/>
      <c r="Z358" s="143"/>
      <c r="AA358" s="143"/>
      <c r="AB358" s="143"/>
    </row>
    <row r="359" spans="23:28" x14ac:dyDescent="0.2">
      <c r="W359" s="204"/>
      <c r="Y359" s="143"/>
      <c r="Z359" s="143"/>
      <c r="AA359" s="143"/>
      <c r="AB359" s="143"/>
    </row>
    <row r="360" spans="23:28" x14ac:dyDescent="0.2">
      <c r="W360" s="204"/>
      <c r="Y360" s="143"/>
      <c r="Z360" s="143"/>
      <c r="AA360" s="143"/>
      <c r="AB360" s="143"/>
    </row>
    <row r="361" spans="23:28" x14ac:dyDescent="0.2">
      <c r="W361" s="204"/>
      <c r="Y361" s="143"/>
      <c r="Z361" s="143"/>
      <c r="AA361" s="143"/>
      <c r="AB361" s="143"/>
    </row>
    <row r="362" spans="23:28" x14ac:dyDescent="0.2">
      <c r="W362" s="204"/>
      <c r="Y362" s="143"/>
      <c r="Z362" s="143"/>
      <c r="AA362" s="143"/>
      <c r="AB362" s="143"/>
    </row>
    <row r="363" spans="23:28" x14ac:dyDescent="0.2">
      <c r="W363" s="204"/>
      <c r="Y363" s="143"/>
      <c r="Z363" s="143"/>
      <c r="AA363" s="143"/>
      <c r="AB363" s="143"/>
    </row>
    <row r="364" spans="23:28" x14ac:dyDescent="0.2">
      <c r="W364" s="204"/>
      <c r="Y364" s="143"/>
      <c r="Z364" s="143"/>
      <c r="AA364" s="143"/>
      <c r="AB364" s="143"/>
    </row>
    <row r="365" spans="23:28" x14ac:dyDescent="0.2">
      <c r="W365" s="204"/>
      <c r="Y365" s="143"/>
      <c r="Z365" s="143"/>
      <c r="AA365" s="143"/>
      <c r="AB365" s="143"/>
    </row>
    <row r="366" spans="23:28" x14ac:dyDescent="0.2">
      <c r="W366" s="204"/>
      <c r="Y366" s="143"/>
      <c r="Z366" s="143"/>
      <c r="AA366" s="143"/>
      <c r="AB366" s="143"/>
    </row>
    <row r="367" spans="23:28" x14ac:dyDescent="0.2">
      <c r="W367" s="204"/>
      <c r="Y367" s="143"/>
      <c r="Z367" s="143"/>
      <c r="AA367" s="143"/>
      <c r="AB367" s="143"/>
    </row>
    <row r="368" spans="23:28" x14ac:dyDescent="0.2">
      <c r="W368" s="204"/>
      <c r="Y368" s="143"/>
      <c r="Z368" s="143"/>
      <c r="AA368" s="143"/>
      <c r="AB368" s="143"/>
    </row>
    <row r="369" spans="23:28" x14ac:dyDescent="0.2">
      <c r="W369" s="204"/>
      <c r="Y369" s="143"/>
      <c r="Z369" s="143"/>
      <c r="AA369" s="143"/>
      <c r="AB369" s="143"/>
    </row>
    <row r="370" spans="23:28" x14ac:dyDescent="0.2">
      <c r="W370" s="204"/>
      <c r="Y370" s="143"/>
      <c r="Z370" s="143"/>
      <c r="AA370" s="143"/>
      <c r="AB370" s="143"/>
    </row>
    <row r="371" spans="23:28" x14ac:dyDescent="0.2">
      <c r="W371" s="204"/>
      <c r="Y371" s="143"/>
      <c r="Z371" s="143"/>
      <c r="AA371" s="143"/>
      <c r="AB371" s="143"/>
    </row>
    <row r="372" spans="23:28" x14ac:dyDescent="0.2">
      <c r="W372" s="204"/>
      <c r="Y372" s="143"/>
      <c r="Z372" s="143"/>
      <c r="AA372" s="143"/>
      <c r="AB372" s="143"/>
    </row>
    <row r="373" spans="23:28" x14ac:dyDescent="0.2">
      <c r="W373" s="204"/>
      <c r="Y373" s="143"/>
      <c r="Z373" s="143"/>
      <c r="AA373" s="143"/>
      <c r="AB373" s="143"/>
    </row>
    <row r="374" spans="23:28" x14ac:dyDescent="0.2">
      <c r="W374" s="204"/>
      <c r="Y374" s="143"/>
      <c r="Z374" s="143"/>
      <c r="AA374" s="143"/>
      <c r="AB374" s="143"/>
    </row>
    <row r="375" spans="23:28" x14ac:dyDescent="0.2">
      <c r="W375" s="204"/>
      <c r="Y375" s="143"/>
      <c r="Z375" s="143"/>
      <c r="AA375" s="143"/>
      <c r="AB375" s="143"/>
    </row>
    <row r="376" spans="23:28" x14ac:dyDescent="0.2">
      <c r="W376" s="204"/>
      <c r="Y376" s="143"/>
      <c r="Z376" s="143"/>
      <c r="AA376" s="143"/>
      <c r="AB376" s="143"/>
    </row>
    <row r="377" spans="23:28" x14ac:dyDescent="0.2">
      <c r="W377" s="204"/>
      <c r="Y377" s="143"/>
      <c r="Z377" s="143"/>
      <c r="AA377" s="143"/>
      <c r="AB377" s="143"/>
    </row>
    <row r="378" spans="23:28" x14ac:dyDescent="0.2">
      <c r="W378" s="204"/>
      <c r="Y378" s="143"/>
      <c r="Z378" s="143"/>
      <c r="AA378" s="143"/>
      <c r="AB378" s="143"/>
    </row>
    <row r="379" spans="23:28" x14ac:dyDescent="0.2">
      <c r="W379" s="204"/>
      <c r="Y379" s="143"/>
      <c r="Z379" s="143"/>
      <c r="AA379" s="143"/>
      <c r="AB379" s="143"/>
    </row>
    <row r="380" spans="23:28" x14ac:dyDescent="0.2">
      <c r="W380" s="204"/>
      <c r="Y380" s="143"/>
      <c r="Z380" s="143"/>
      <c r="AA380" s="143"/>
      <c r="AB380" s="143"/>
    </row>
    <row r="381" spans="23:28" x14ac:dyDescent="0.2">
      <c r="W381" s="204"/>
      <c r="Y381" s="143"/>
      <c r="Z381" s="143"/>
      <c r="AA381" s="143"/>
      <c r="AB381" s="143"/>
    </row>
    <row r="382" spans="23:28" x14ac:dyDescent="0.2">
      <c r="W382" s="204"/>
      <c r="Y382" s="143"/>
      <c r="Z382" s="143"/>
      <c r="AA382" s="143"/>
      <c r="AB382" s="143"/>
    </row>
    <row r="383" spans="23:28" x14ac:dyDescent="0.2">
      <c r="W383" s="204"/>
      <c r="Y383" s="143"/>
      <c r="Z383" s="143"/>
      <c r="AA383" s="143"/>
      <c r="AB383" s="143"/>
    </row>
    <row r="384" spans="23:28" x14ac:dyDescent="0.2">
      <c r="W384" s="204"/>
      <c r="Y384" s="143"/>
      <c r="Z384" s="143"/>
      <c r="AA384" s="143"/>
      <c r="AB384" s="143"/>
    </row>
    <row r="385" spans="23:28" x14ac:dyDescent="0.2">
      <c r="W385" s="204"/>
      <c r="Y385" s="143"/>
      <c r="Z385" s="143"/>
      <c r="AA385" s="143"/>
      <c r="AB385" s="143"/>
    </row>
    <row r="386" spans="23:28" x14ac:dyDescent="0.2">
      <c r="W386" s="204"/>
      <c r="Y386" s="143"/>
      <c r="Z386" s="143"/>
      <c r="AA386" s="143"/>
      <c r="AB386" s="143"/>
    </row>
    <row r="387" spans="23:28" x14ac:dyDescent="0.2">
      <c r="W387" s="204"/>
      <c r="Y387" s="143"/>
      <c r="Z387" s="143"/>
      <c r="AA387" s="143"/>
      <c r="AB387" s="143"/>
    </row>
    <row r="388" spans="23:28" x14ac:dyDescent="0.2">
      <c r="W388" s="204"/>
      <c r="Y388" s="143"/>
      <c r="Z388" s="143"/>
      <c r="AA388" s="143"/>
      <c r="AB388" s="143"/>
    </row>
    <row r="389" spans="23:28" x14ac:dyDescent="0.2">
      <c r="W389" s="204"/>
      <c r="Y389" s="143"/>
      <c r="Z389" s="143"/>
      <c r="AA389" s="143"/>
      <c r="AB389" s="143"/>
    </row>
    <row r="390" spans="23:28" x14ac:dyDescent="0.2">
      <c r="W390" s="204"/>
      <c r="Y390" s="143"/>
      <c r="Z390" s="143"/>
      <c r="AA390" s="143"/>
      <c r="AB390" s="143"/>
    </row>
    <row r="391" spans="23:28" x14ac:dyDescent="0.2">
      <c r="W391" s="204"/>
      <c r="Y391" s="143"/>
      <c r="Z391" s="143"/>
      <c r="AA391" s="143"/>
      <c r="AB391" s="143"/>
    </row>
    <row r="392" spans="23:28" x14ac:dyDescent="0.2">
      <c r="W392" s="204"/>
      <c r="Y392" s="143"/>
      <c r="Z392" s="143"/>
      <c r="AA392" s="143"/>
      <c r="AB392" s="143"/>
    </row>
    <row r="393" spans="23:28" x14ac:dyDescent="0.2">
      <c r="W393" s="204"/>
      <c r="Y393" s="143"/>
      <c r="Z393" s="143"/>
      <c r="AA393" s="143"/>
      <c r="AB393" s="143"/>
    </row>
    <row r="394" spans="23:28" x14ac:dyDescent="0.2">
      <c r="W394" s="204"/>
      <c r="Y394" s="143"/>
      <c r="Z394" s="143"/>
      <c r="AA394" s="143"/>
      <c r="AB394" s="143"/>
    </row>
    <row r="395" spans="23:28" x14ac:dyDescent="0.2">
      <c r="W395" s="204"/>
      <c r="Y395" s="143"/>
      <c r="Z395" s="143"/>
      <c r="AA395" s="143"/>
      <c r="AB395" s="143"/>
    </row>
    <row r="396" spans="23:28" x14ac:dyDescent="0.2">
      <c r="W396" s="204"/>
      <c r="Y396" s="143"/>
      <c r="Z396" s="143"/>
      <c r="AA396" s="143"/>
      <c r="AB396" s="143"/>
    </row>
    <row r="397" spans="23:28" x14ac:dyDescent="0.2">
      <c r="W397" s="204"/>
      <c r="Y397" s="143"/>
      <c r="Z397" s="143"/>
      <c r="AA397" s="143"/>
      <c r="AB397" s="143"/>
    </row>
    <row r="398" spans="23:28" x14ac:dyDescent="0.2">
      <c r="W398" s="204"/>
      <c r="Y398" s="143"/>
      <c r="Z398" s="143"/>
      <c r="AA398" s="143"/>
      <c r="AB398" s="143"/>
    </row>
    <row r="399" spans="23:28" x14ac:dyDescent="0.2">
      <c r="W399" s="204"/>
      <c r="Y399" s="143"/>
      <c r="Z399" s="143"/>
      <c r="AA399" s="143"/>
      <c r="AB399" s="143"/>
    </row>
    <row r="400" spans="23:28" x14ac:dyDescent="0.2">
      <c r="W400" s="204"/>
      <c r="Y400" s="143"/>
      <c r="Z400" s="143"/>
      <c r="AA400" s="143"/>
      <c r="AB400" s="143"/>
    </row>
    <row r="401" spans="23:28" x14ac:dyDescent="0.2">
      <c r="W401" s="204"/>
      <c r="Y401" s="143"/>
      <c r="Z401" s="143"/>
      <c r="AA401" s="143"/>
      <c r="AB401" s="143"/>
    </row>
    <row r="402" spans="23:28" x14ac:dyDescent="0.2">
      <c r="W402" s="204"/>
      <c r="Y402" s="143"/>
      <c r="Z402" s="143"/>
      <c r="AA402" s="143"/>
      <c r="AB402" s="143"/>
    </row>
    <row r="403" spans="23:28" x14ac:dyDescent="0.2">
      <c r="W403" s="204"/>
      <c r="Y403" s="143"/>
      <c r="Z403" s="143"/>
      <c r="AA403" s="143"/>
      <c r="AB403" s="143"/>
    </row>
    <row r="404" spans="23:28" x14ac:dyDescent="0.2">
      <c r="W404" s="204"/>
      <c r="Y404" s="143"/>
      <c r="Z404" s="143"/>
      <c r="AA404" s="143"/>
      <c r="AB404" s="143"/>
    </row>
    <row r="405" spans="23:28" x14ac:dyDescent="0.2">
      <c r="W405" s="204"/>
      <c r="Y405" s="143"/>
      <c r="Z405" s="143"/>
      <c r="AA405" s="143"/>
      <c r="AB405" s="143"/>
    </row>
    <row r="406" spans="23:28" x14ac:dyDescent="0.2">
      <c r="W406" s="204"/>
      <c r="Y406" s="143"/>
      <c r="Z406" s="143"/>
      <c r="AA406" s="143"/>
      <c r="AB406" s="143"/>
    </row>
    <row r="407" spans="23:28" x14ac:dyDescent="0.2">
      <c r="W407" s="204"/>
      <c r="Y407" s="143"/>
      <c r="Z407" s="143"/>
      <c r="AA407" s="143"/>
      <c r="AB407" s="143"/>
    </row>
    <row r="408" spans="23:28" x14ac:dyDescent="0.2">
      <c r="W408" s="204"/>
      <c r="Y408" s="143"/>
      <c r="Z408" s="143"/>
      <c r="AA408" s="143"/>
      <c r="AB408" s="143"/>
    </row>
    <row r="409" spans="23:28" x14ac:dyDescent="0.2">
      <c r="W409" s="204"/>
      <c r="Y409" s="143"/>
      <c r="Z409" s="143"/>
      <c r="AA409" s="143"/>
      <c r="AB409" s="143"/>
    </row>
    <row r="410" spans="23:28" x14ac:dyDescent="0.2">
      <c r="W410" s="204"/>
      <c r="Y410" s="143"/>
      <c r="Z410" s="143"/>
      <c r="AA410" s="143"/>
      <c r="AB410" s="143"/>
    </row>
    <row r="411" spans="23:28" x14ac:dyDescent="0.2">
      <c r="W411" s="204"/>
      <c r="Y411" s="143"/>
      <c r="Z411" s="143"/>
      <c r="AA411" s="143"/>
      <c r="AB411" s="143"/>
    </row>
    <row r="412" spans="23:28" x14ac:dyDescent="0.2">
      <c r="W412" s="204"/>
      <c r="Y412" s="143"/>
      <c r="Z412" s="143"/>
      <c r="AA412" s="143"/>
      <c r="AB412" s="143"/>
    </row>
    <row r="413" spans="23:28" x14ac:dyDescent="0.2">
      <c r="W413" s="204"/>
      <c r="Y413" s="143"/>
      <c r="Z413" s="143"/>
      <c r="AA413" s="143"/>
      <c r="AB413" s="143"/>
    </row>
    <row r="414" spans="23:28" x14ac:dyDescent="0.2">
      <c r="W414" s="204"/>
      <c r="Y414" s="143"/>
      <c r="Z414" s="143"/>
      <c r="AA414" s="143"/>
      <c r="AB414" s="143"/>
    </row>
    <row r="415" spans="23:28" x14ac:dyDescent="0.2">
      <c r="W415" s="204"/>
      <c r="Y415" s="143"/>
      <c r="Z415" s="143"/>
      <c r="AA415" s="143"/>
      <c r="AB415" s="143"/>
    </row>
    <row r="416" spans="23:28" x14ac:dyDescent="0.2">
      <c r="W416" s="204"/>
      <c r="Y416" s="143"/>
      <c r="Z416" s="143"/>
      <c r="AA416" s="143"/>
      <c r="AB416" s="143"/>
    </row>
    <row r="417" spans="23:28" x14ac:dyDescent="0.2">
      <c r="W417" s="204"/>
      <c r="Y417" s="143"/>
      <c r="Z417" s="143"/>
      <c r="AA417" s="143"/>
      <c r="AB417" s="143"/>
    </row>
    <row r="418" spans="23:28" x14ac:dyDescent="0.2">
      <c r="W418" s="204"/>
      <c r="Y418" s="143"/>
      <c r="Z418" s="143"/>
      <c r="AA418" s="143"/>
      <c r="AB418" s="143"/>
    </row>
    <row r="419" spans="23:28" x14ac:dyDescent="0.2">
      <c r="W419" s="204"/>
      <c r="Y419" s="143"/>
      <c r="Z419" s="143"/>
      <c r="AA419" s="143"/>
      <c r="AB419" s="143"/>
    </row>
    <row r="420" spans="23:28" x14ac:dyDescent="0.2">
      <c r="W420" s="204"/>
      <c r="Y420" s="143"/>
      <c r="Z420" s="143"/>
      <c r="AA420" s="143"/>
      <c r="AB420" s="143"/>
    </row>
    <row r="421" spans="23:28" x14ac:dyDescent="0.2">
      <c r="W421" s="204"/>
      <c r="Y421" s="143"/>
      <c r="Z421" s="143"/>
      <c r="AA421" s="143"/>
      <c r="AB421" s="143"/>
    </row>
    <row r="422" spans="23:28" x14ac:dyDescent="0.2">
      <c r="W422" s="204"/>
      <c r="Y422" s="143"/>
      <c r="Z422" s="143"/>
      <c r="AA422" s="143"/>
      <c r="AB422" s="143"/>
    </row>
    <row r="423" spans="23:28" x14ac:dyDescent="0.2">
      <c r="W423" s="204"/>
      <c r="Y423" s="143"/>
      <c r="Z423" s="143"/>
      <c r="AA423" s="143"/>
      <c r="AB423" s="143"/>
    </row>
    <row r="424" spans="23:28" x14ac:dyDescent="0.2">
      <c r="W424" s="204"/>
      <c r="Y424" s="143"/>
      <c r="Z424" s="143"/>
      <c r="AA424" s="143"/>
      <c r="AB424" s="143"/>
    </row>
    <row r="425" spans="23:28" x14ac:dyDescent="0.2">
      <c r="W425" s="204"/>
      <c r="Y425" s="143"/>
      <c r="Z425" s="143"/>
      <c r="AA425" s="143"/>
      <c r="AB425" s="143"/>
    </row>
    <row r="426" spans="23:28" x14ac:dyDescent="0.2">
      <c r="W426" s="204"/>
      <c r="Y426" s="143"/>
      <c r="Z426" s="143"/>
      <c r="AA426" s="143"/>
      <c r="AB426" s="143"/>
    </row>
    <row r="427" spans="23:28" x14ac:dyDescent="0.2">
      <c r="W427" s="204"/>
      <c r="Y427" s="143"/>
      <c r="Z427" s="143"/>
      <c r="AA427" s="143"/>
      <c r="AB427" s="143"/>
    </row>
    <row r="428" spans="23:28" x14ac:dyDescent="0.2">
      <c r="W428" s="204"/>
      <c r="Y428" s="143"/>
      <c r="Z428" s="143"/>
      <c r="AA428" s="143"/>
      <c r="AB428" s="143"/>
    </row>
    <row r="429" spans="23:28" x14ac:dyDescent="0.2">
      <c r="W429" s="204"/>
      <c r="Y429" s="143"/>
      <c r="Z429" s="143"/>
      <c r="AA429" s="143"/>
      <c r="AB429" s="143"/>
    </row>
    <row r="430" spans="23:28" x14ac:dyDescent="0.2">
      <c r="W430" s="204"/>
      <c r="Y430" s="143"/>
      <c r="Z430" s="143"/>
      <c r="AA430" s="143"/>
      <c r="AB430" s="143"/>
    </row>
    <row r="431" spans="23:28" x14ac:dyDescent="0.2">
      <c r="W431" s="204"/>
      <c r="Y431" s="143"/>
      <c r="Z431" s="143"/>
      <c r="AA431" s="143"/>
      <c r="AB431" s="143"/>
    </row>
    <row r="432" spans="23:28" x14ac:dyDescent="0.2">
      <c r="W432" s="204"/>
      <c r="Y432" s="143"/>
      <c r="Z432" s="143"/>
      <c r="AA432" s="143"/>
      <c r="AB432" s="143"/>
    </row>
    <row r="433" spans="23:28" x14ac:dyDescent="0.2">
      <c r="W433" s="204"/>
      <c r="Y433" s="143"/>
      <c r="Z433" s="143"/>
      <c r="AA433" s="143"/>
      <c r="AB433" s="143"/>
    </row>
    <row r="434" spans="23:28" x14ac:dyDescent="0.2">
      <c r="W434" s="204"/>
      <c r="Y434" s="143"/>
      <c r="Z434" s="143"/>
      <c r="AA434" s="143"/>
      <c r="AB434" s="143"/>
    </row>
    <row r="435" spans="23:28" x14ac:dyDescent="0.2">
      <c r="W435" s="204"/>
      <c r="Y435" s="143"/>
      <c r="Z435" s="143"/>
      <c r="AA435" s="143"/>
      <c r="AB435" s="143"/>
    </row>
    <row r="436" spans="23:28" x14ac:dyDescent="0.2">
      <c r="W436" s="204"/>
      <c r="Y436" s="143"/>
      <c r="Z436" s="143"/>
      <c r="AA436" s="143"/>
      <c r="AB436" s="143"/>
    </row>
    <row r="437" spans="23:28" x14ac:dyDescent="0.2">
      <c r="W437" s="204"/>
      <c r="Y437" s="143"/>
      <c r="Z437" s="143"/>
      <c r="AA437" s="143"/>
      <c r="AB437" s="143"/>
    </row>
    <row r="438" spans="23:28" x14ac:dyDescent="0.2">
      <c r="W438" s="204"/>
      <c r="Y438" s="143"/>
      <c r="Z438" s="143"/>
      <c r="AA438" s="143"/>
      <c r="AB438" s="143"/>
    </row>
    <row r="439" spans="23:28" x14ac:dyDescent="0.2">
      <c r="W439" s="204"/>
      <c r="Y439" s="143"/>
      <c r="Z439" s="143"/>
      <c r="AA439" s="143"/>
      <c r="AB439" s="143"/>
    </row>
    <row r="440" spans="23:28" x14ac:dyDescent="0.2">
      <c r="W440" s="204"/>
      <c r="Y440" s="143"/>
      <c r="Z440" s="143"/>
      <c r="AA440" s="143"/>
      <c r="AB440" s="143"/>
    </row>
    <row r="441" spans="23:28" x14ac:dyDescent="0.2">
      <c r="W441" s="204"/>
      <c r="Y441" s="143"/>
      <c r="Z441" s="143"/>
      <c r="AA441" s="143"/>
      <c r="AB441" s="143"/>
    </row>
    <row r="442" spans="23:28" x14ac:dyDescent="0.2">
      <c r="W442" s="204"/>
      <c r="Y442" s="143"/>
      <c r="Z442" s="143"/>
      <c r="AA442" s="143"/>
      <c r="AB442" s="143"/>
    </row>
    <row r="443" spans="23:28" x14ac:dyDescent="0.2">
      <c r="W443" s="204"/>
      <c r="Y443" s="143"/>
      <c r="Z443" s="143"/>
      <c r="AA443" s="143"/>
      <c r="AB443" s="143"/>
    </row>
    <row r="444" spans="23:28" x14ac:dyDescent="0.2">
      <c r="W444" s="204"/>
      <c r="Y444" s="143"/>
      <c r="Z444" s="143"/>
      <c r="AA444" s="143"/>
      <c r="AB444" s="143"/>
    </row>
    <row r="445" spans="23:28" x14ac:dyDescent="0.2">
      <c r="W445" s="204"/>
      <c r="Y445" s="143"/>
      <c r="Z445" s="143"/>
      <c r="AA445" s="143"/>
      <c r="AB445" s="143"/>
    </row>
    <row r="446" spans="23:28" x14ac:dyDescent="0.2">
      <c r="W446" s="204"/>
      <c r="Y446" s="143"/>
      <c r="Z446" s="143"/>
      <c r="AA446" s="143"/>
      <c r="AB446" s="143"/>
    </row>
    <row r="447" spans="23:28" x14ac:dyDescent="0.2">
      <c r="W447" s="204"/>
      <c r="Y447" s="143"/>
      <c r="Z447" s="143"/>
      <c r="AA447" s="143"/>
      <c r="AB447" s="143"/>
    </row>
    <row r="448" spans="23:28" x14ac:dyDescent="0.2">
      <c r="W448" s="204"/>
      <c r="Y448" s="143"/>
      <c r="Z448" s="143"/>
      <c r="AA448" s="143"/>
      <c r="AB448" s="143"/>
    </row>
    <row r="449" spans="23:28" x14ac:dyDescent="0.2">
      <c r="W449" s="204"/>
      <c r="Y449" s="143"/>
      <c r="Z449" s="143"/>
      <c r="AA449" s="143"/>
      <c r="AB449" s="143"/>
    </row>
    <row r="450" spans="23:28" x14ac:dyDescent="0.2">
      <c r="W450" s="204"/>
      <c r="Y450" s="143"/>
      <c r="Z450" s="143"/>
      <c r="AA450" s="143"/>
      <c r="AB450" s="143"/>
    </row>
    <row r="451" spans="23:28" x14ac:dyDescent="0.2">
      <c r="W451" s="204"/>
      <c r="Y451" s="143"/>
      <c r="Z451" s="143"/>
      <c r="AA451" s="143"/>
      <c r="AB451" s="143"/>
    </row>
    <row r="452" spans="23:28" x14ac:dyDescent="0.2">
      <c r="W452" s="204"/>
      <c r="Y452" s="143"/>
      <c r="Z452" s="143"/>
      <c r="AA452" s="143"/>
      <c r="AB452" s="143"/>
    </row>
    <row r="453" spans="23:28" x14ac:dyDescent="0.2">
      <c r="W453" s="204"/>
      <c r="Y453" s="143"/>
      <c r="Z453" s="143"/>
      <c r="AA453" s="143"/>
      <c r="AB453" s="143"/>
    </row>
    <row r="454" spans="23:28" x14ac:dyDescent="0.2">
      <c r="W454" s="204"/>
      <c r="Y454" s="143"/>
      <c r="Z454" s="143"/>
      <c r="AA454" s="143"/>
      <c r="AB454" s="143"/>
    </row>
    <row r="455" spans="23:28" x14ac:dyDescent="0.2">
      <c r="W455" s="204"/>
      <c r="Y455" s="143"/>
      <c r="Z455" s="143"/>
      <c r="AA455" s="143"/>
      <c r="AB455" s="143"/>
    </row>
    <row r="456" spans="23:28" x14ac:dyDescent="0.2">
      <c r="W456" s="204"/>
      <c r="Y456" s="143"/>
      <c r="Z456" s="143"/>
      <c r="AA456" s="143"/>
      <c r="AB456" s="143"/>
    </row>
    <row r="457" spans="23:28" x14ac:dyDescent="0.2">
      <c r="W457" s="204"/>
      <c r="Y457" s="143"/>
      <c r="Z457" s="143"/>
      <c r="AA457" s="143"/>
      <c r="AB457" s="143"/>
    </row>
    <row r="458" spans="23:28" x14ac:dyDescent="0.2">
      <c r="W458" s="204"/>
      <c r="Y458" s="143"/>
      <c r="Z458" s="143"/>
      <c r="AA458" s="143"/>
      <c r="AB458" s="143"/>
    </row>
    <row r="459" spans="23:28" x14ac:dyDescent="0.2">
      <c r="W459" s="204"/>
      <c r="Y459" s="143"/>
      <c r="Z459" s="143"/>
      <c r="AA459" s="143"/>
      <c r="AB459" s="143"/>
    </row>
    <row r="460" spans="23:28" x14ac:dyDescent="0.2">
      <c r="W460" s="204"/>
      <c r="Y460" s="143"/>
      <c r="Z460" s="143"/>
      <c r="AA460" s="143"/>
      <c r="AB460" s="143"/>
    </row>
    <row r="461" spans="23:28" x14ac:dyDescent="0.2">
      <c r="W461" s="204"/>
      <c r="Y461" s="143"/>
      <c r="Z461" s="143"/>
      <c r="AA461" s="143"/>
      <c r="AB461" s="143"/>
    </row>
    <row r="462" spans="23:28" x14ac:dyDescent="0.2">
      <c r="W462" s="204"/>
      <c r="Y462" s="143"/>
      <c r="Z462" s="143"/>
      <c r="AA462" s="143"/>
      <c r="AB462" s="143"/>
    </row>
    <row r="463" spans="23:28" x14ac:dyDescent="0.2">
      <c r="W463" s="204"/>
      <c r="Y463" s="143"/>
      <c r="Z463" s="143"/>
      <c r="AA463" s="143"/>
      <c r="AB463" s="143"/>
    </row>
    <row r="464" spans="23:28" x14ac:dyDescent="0.2">
      <c r="W464" s="204"/>
      <c r="Y464" s="143"/>
      <c r="Z464" s="143"/>
      <c r="AA464" s="143"/>
      <c r="AB464" s="143"/>
    </row>
    <row r="465" spans="23:28" x14ac:dyDescent="0.2">
      <c r="W465" s="204"/>
      <c r="Y465" s="143"/>
      <c r="Z465" s="143"/>
      <c r="AA465" s="143"/>
      <c r="AB465" s="143"/>
    </row>
    <row r="466" spans="23:28" x14ac:dyDescent="0.2">
      <c r="W466" s="204"/>
      <c r="Y466" s="143"/>
      <c r="Z466" s="143"/>
      <c r="AA466" s="143"/>
      <c r="AB466" s="143"/>
    </row>
    <row r="467" spans="23:28" x14ac:dyDescent="0.2">
      <c r="W467" s="204"/>
      <c r="Y467" s="143"/>
      <c r="Z467" s="143"/>
      <c r="AA467" s="143"/>
      <c r="AB467" s="143"/>
    </row>
    <row r="468" spans="23:28" x14ac:dyDescent="0.2">
      <c r="W468" s="204"/>
      <c r="Y468" s="143"/>
      <c r="Z468" s="143"/>
      <c r="AA468" s="143"/>
      <c r="AB468" s="143"/>
    </row>
    <row r="469" spans="23:28" x14ac:dyDescent="0.2">
      <c r="W469" s="204"/>
      <c r="Y469" s="143"/>
      <c r="Z469" s="143"/>
      <c r="AA469" s="143"/>
      <c r="AB469" s="143"/>
    </row>
    <row r="470" spans="23:28" x14ac:dyDescent="0.2">
      <c r="W470" s="204"/>
      <c r="Y470" s="143"/>
      <c r="Z470" s="143"/>
      <c r="AA470" s="143"/>
      <c r="AB470" s="143"/>
    </row>
    <row r="471" spans="23:28" x14ac:dyDescent="0.2">
      <c r="W471" s="204"/>
      <c r="Y471" s="143"/>
      <c r="Z471" s="143"/>
      <c r="AA471" s="143"/>
      <c r="AB471" s="143"/>
    </row>
    <row r="472" spans="23:28" x14ac:dyDescent="0.2">
      <c r="W472" s="204"/>
      <c r="Y472" s="143"/>
      <c r="Z472" s="143"/>
      <c r="AA472" s="143"/>
      <c r="AB472" s="143"/>
    </row>
    <row r="473" spans="23:28" x14ac:dyDescent="0.2">
      <c r="W473" s="204"/>
      <c r="Y473" s="143"/>
      <c r="Z473" s="143"/>
      <c r="AA473" s="143"/>
      <c r="AB473" s="143"/>
    </row>
    <row r="474" spans="23:28" x14ac:dyDescent="0.2">
      <c r="W474" s="204"/>
      <c r="Y474" s="143"/>
      <c r="Z474" s="143"/>
      <c r="AA474" s="143"/>
      <c r="AB474" s="143"/>
    </row>
    <row r="475" spans="23:28" x14ac:dyDescent="0.2">
      <c r="W475" s="204"/>
      <c r="Y475" s="143"/>
      <c r="Z475" s="143"/>
      <c r="AA475" s="143"/>
      <c r="AB475" s="143"/>
    </row>
    <row r="476" spans="23:28" x14ac:dyDescent="0.2">
      <c r="W476" s="204"/>
      <c r="Y476" s="143"/>
      <c r="Z476" s="143"/>
      <c r="AA476" s="143"/>
      <c r="AB476" s="143"/>
    </row>
    <row r="477" spans="23:28" x14ac:dyDescent="0.2">
      <c r="W477" s="204"/>
      <c r="Y477" s="143"/>
      <c r="Z477" s="143"/>
      <c r="AA477" s="143"/>
      <c r="AB477" s="143"/>
    </row>
    <row r="478" spans="23:28" x14ac:dyDescent="0.2">
      <c r="W478" s="204"/>
      <c r="Y478" s="143"/>
      <c r="Z478" s="143"/>
      <c r="AA478" s="143"/>
      <c r="AB478" s="143"/>
    </row>
    <row r="479" spans="23:28" x14ac:dyDescent="0.2">
      <c r="W479" s="204"/>
      <c r="Y479" s="143"/>
      <c r="Z479" s="143"/>
      <c r="AA479" s="143"/>
      <c r="AB479" s="143"/>
    </row>
    <row r="480" spans="23:28" x14ac:dyDescent="0.2">
      <c r="W480" s="204"/>
      <c r="Y480" s="143"/>
      <c r="Z480" s="143"/>
      <c r="AA480" s="143"/>
      <c r="AB480" s="143"/>
    </row>
    <row r="481" spans="23:28" x14ac:dyDescent="0.2">
      <c r="W481" s="204"/>
      <c r="Y481" s="143"/>
      <c r="Z481" s="143"/>
      <c r="AA481" s="143"/>
      <c r="AB481" s="143"/>
    </row>
    <row r="482" spans="23:28" x14ac:dyDescent="0.2">
      <c r="W482" s="204"/>
      <c r="Y482" s="143"/>
      <c r="Z482" s="143"/>
      <c r="AA482" s="143"/>
      <c r="AB482" s="143"/>
    </row>
    <row r="483" spans="23:28" x14ac:dyDescent="0.2">
      <c r="W483" s="204"/>
      <c r="Y483" s="143"/>
      <c r="Z483" s="143"/>
      <c r="AA483" s="143"/>
      <c r="AB483" s="143"/>
    </row>
    <row r="484" spans="23:28" x14ac:dyDescent="0.2">
      <c r="W484" s="204"/>
      <c r="Y484" s="143"/>
      <c r="Z484" s="143"/>
      <c r="AA484" s="143"/>
      <c r="AB484" s="143"/>
    </row>
    <row r="485" spans="23:28" x14ac:dyDescent="0.2">
      <c r="W485" s="204"/>
      <c r="Y485" s="143"/>
      <c r="Z485" s="143"/>
      <c r="AA485" s="143"/>
      <c r="AB485" s="143"/>
    </row>
    <row r="486" spans="23:28" x14ac:dyDescent="0.2">
      <c r="W486" s="204"/>
      <c r="Y486" s="143"/>
      <c r="Z486" s="143"/>
      <c r="AA486" s="143"/>
      <c r="AB486" s="143"/>
    </row>
    <row r="487" spans="23:28" x14ac:dyDescent="0.2">
      <c r="W487" s="204"/>
      <c r="Y487" s="143"/>
      <c r="Z487" s="143"/>
      <c r="AA487" s="143"/>
      <c r="AB487" s="143"/>
    </row>
    <row r="488" spans="23:28" x14ac:dyDescent="0.2">
      <c r="W488" s="204"/>
      <c r="Y488" s="143"/>
      <c r="Z488" s="143"/>
      <c r="AA488" s="143"/>
      <c r="AB488" s="143"/>
    </row>
    <row r="489" spans="23:28" x14ac:dyDescent="0.2">
      <c r="W489" s="204"/>
      <c r="Y489" s="143"/>
      <c r="Z489" s="143"/>
      <c r="AA489" s="143"/>
      <c r="AB489" s="143"/>
    </row>
    <row r="490" spans="23:28" x14ac:dyDescent="0.2">
      <c r="W490" s="204"/>
      <c r="Y490" s="143"/>
      <c r="Z490" s="143"/>
      <c r="AA490" s="143"/>
      <c r="AB490" s="143"/>
    </row>
    <row r="491" spans="23:28" x14ac:dyDescent="0.2">
      <c r="W491" s="204"/>
      <c r="Y491" s="143"/>
      <c r="Z491" s="143"/>
      <c r="AA491" s="143"/>
      <c r="AB491" s="143"/>
    </row>
    <row r="492" spans="23:28" x14ac:dyDescent="0.2">
      <c r="W492" s="204"/>
      <c r="Y492" s="143"/>
      <c r="Z492" s="143"/>
      <c r="AA492" s="143"/>
      <c r="AB492" s="143"/>
    </row>
    <row r="493" spans="23:28" x14ac:dyDescent="0.2">
      <c r="W493" s="204"/>
      <c r="Y493" s="143"/>
      <c r="Z493" s="143"/>
      <c r="AA493" s="143"/>
      <c r="AB493" s="143"/>
    </row>
    <row r="494" spans="23:28" x14ac:dyDescent="0.2">
      <c r="W494" s="204"/>
      <c r="Y494" s="143"/>
      <c r="Z494" s="143"/>
      <c r="AA494" s="143"/>
      <c r="AB494" s="143"/>
    </row>
    <row r="495" spans="23:28" x14ac:dyDescent="0.2">
      <c r="W495" s="204"/>
      <c r="Y495" s="143"/>
      <c r="Z495" s="143"/>
      <c r="AA495" s="143"/>
      <c r="AB495" s="143"/>
    </row>
    <row r="496" spans="23:28" x14ac:dyDescent="0.2">
      <c r="W496" s="204"/>
      <c r="Y496" s="143"/>
      <c r="Z496" s="143"/>
      <c r="AA496" s="143"/>
      <c r="AB496" s="143"/>
    </row>
    <row r="497" spans="23:28" x14ac:dyDescent="0.2">
      <c r="W497" s="204"/>
      <c r="Y497" s="143"/>
      <c r="Z497" s="143"/>
      <c r="AA497" s="143"/>
      <c r="AB497" s="143"/>
    </row>
    <row r="498" spans="23:28" x14ac:dyDescent="0.2">
      <c r="W498" s="204"/>
      <c r="Y498" s="143"/>
      <c r="Z498" s="143"/>
      <c r="AA498" s="143"/>
      <c r="AB498" s="143"/>
    </row>
    <row r="499" spans="23:28" x14ac:dyDescent="0.2">
      <c r="W499" s="204"/>
      <c r="Y499" s="143"/>
      <c r="Z499" s="143"/>
      <c r="AA499" s="143"/>
      <c r="AB499" s="143"/>
    </row>
    <row r="500" spans="23:28" x14ac:dyDescent="0.2">
      <c r="W500" s="204"/>
      <c r="Y500" s="143"/>
      <c r="Z500" s="143"/>
      <c r="AA500" s="143"/>
      <c r="AB500" s="143"/>
    </row>
    <row r="501" spans="23:28" x14ac:dyDescent="0.2">
      <c r="W501" s="204"/>
      <c r="Y501" s="143"/>
      <c r="Z501" s="143"/>
      <c r="AA501" s="143"/>
      <c r="AB501" s="143"/>
    </row>
    <row r="502" spans="23:28" x14ac:dyDescent="0.2">
      <c r="W502" s="204"/>
      <c r="Y502" s="143"/>
      <c r="Z502" s="143"/>
      <c r="AA502" s="143"/>
      <c r="AB502" s="143"/>
    </row>
    <row r="503" spans="23:28" x14ac:dyDescent="0.2">
      <c r="W503" s="204"/>
      <c r="Y503" s="143"/>
      <c r="Z503" s="143"/>
      <c r="AA503" s="143"/>
      <c r="AB503" s="143"/>
    </row>
    <row r="504" spans="23:28" x14ac:dyDescent="0.2">
      <c r="W504" s="204"/>
      <c r="Y504" s="143"/>
      <c r="Z504" s="143"/>
      <c r="AA504" s="143"/>
      <c r="AB504" s="143"/>
    </row>
    <row r="505" spans="23:28" x14ac:dyDescent="0.2">
      <c r="W505" s="204"/>
      <c r="Y505" s="143"/>
      <c r="Z505" s="143"/>
      <c r="AA505" s="143"/>
      <c r="AB505" s="143"/>
    </row>
    <row r="506" spans="23:28" x14ac:dyDescent="0.2">
      <c r="W506" s="204"/>
      <c r="Y506" s="143"/>
      <c r="Z506" s="143"/>
      <c r="AA506" s="143"/>
      <c r="AB506" s="143"/>
    </row>
    <row r="507" spans="23:28" x14ac:dyDescent="0.2">
      <c r="W507" s="204"/>
      <c r="Y507" s="143"/>
      <c r="Z507" s="143"/>
      <c r="AA507" s="143"/>
      <c r="AB507" s="143"/>
    </row>
    <row r="508" spans="23:28" x14ac:dyDescent="0.2">
      <c r="W508" s="204"/>
      <c r="Y508" s="143"/>
      <c r="Z508" s="143"/>
      <c r="AA508" s="143"/>
      <c r="AB508" s="143"/>
    </row>
    <row r="509" spans="23:28" x14ac:dyDescent="0.2">
      <c r="W509" s="204"/>
      <c r="Y509" s="143"/>
      <c r="Z509" s="143"/>
      <c r="AA509" s="143"/>
      <c r="AB509" s="143"/>
    </row>
    <row r="510" spans="23:28" x14ac:dyDescent="0.2">
      <c r="W510" s="204"/>
      <c r="Y510" s="143"/>
      <c r="Z510" s="143"/>
      <c r="AA510" s="143"/>
      <c r="AB510" s="143"/>
    </row>
    <row r="511" spans="23:28" x14ac:dyDescent="0.2">
      <c r="W511" s="204"/>
      <c r="Y511" s="143"/>
      <c r="Z511" s="143"/>
      <c r="AA511" s="143"/>
      <c r="AB511" s="143"/>
    </row>
    <row r="512" spans="23:28" x14ac:dyDescent="0.2">
      <c r="W512" s="204"/>
      <c r="Y512" s="143"/>
      <c r="Z512" s="143"/>
      <c r="AA512" s="143"/>
      <c r="AB512" s="143"/>
    </row>
    <row r="513" spans="23:28" x14ac:dyDescent="0.2">
      <c r="W513" s="204"/>
      <c r="Y513" s="143"/>
      <c r="Z513" s="143"/>
      <c r="AA513" s="143"/>
      <c r="AB513" s="143"/>
    </row>
    <row r="514" spans="23:28" x14ac:dyDescent="0.2">
      <c r="W514" s="204"/>
      <c r="Y514" s="143"/>
      <c r="Z514" s="143"/>
      <c r="AA514" s="143"/>
      <c r="AB514" s="143"/>
    </row>
    <row r="515" spans="23:28" x14ac:dyDescent="0.2">
      <c r="W515" s="204"/>
      <c r="Y515" s="143"/>
      <c r="Z515" s="143"/>
      <c r="AA515" s="143"/>
      <c r="AB515" s="143"/>
    </row>
    <row r="516" spans="23:28" x14ac:dyDescent="0.2">
      <c r="W516" s="204"/>
      <c r="Y516" s="143"/>
      <c r="Z516" s="143"/>
      <c r="AA516" s="143"/>
      <c r="AB516" s="143"/>
    </row>
    <row r="517" spans="23:28" x14ac:dyDescent="0.2">
      <c r="W517" s="204"/>
      <c r="Y517" s="143"/>
      <c r="Z517" s="143"/>
      <c r="AA517" s="143"/>
      <c r="AB517" s="143"/>
    </row>
    <row r="518" spans="23:28" x14ac:dyDescent="0.2">
      <c r="W518" s="204"/>
      <c r="Y518" s="143"/>
      <c r="Z518" s="143"/>
      <c r="AA518" s="143"/>
      <c r="AB518" s="143"/>
    </row>
    <row r="519" spans="23:28" x14ac:dyDescent="0.2">
      <c r="W519" s="204"/>
      <c r="Y519" s="143"/>
      <c r="Z519" s="143"/>
      <c r="AA519" s="143"/>
      <c r="AB519" s="143"/>
    </row>
    <row r="520" spans="23:28" x14ac:dyDescent="0.2">
      <c r="W520" s="204"/>
      <c r="Y520" s="143"/>
      <c r="Z520" s="143"/>
      <c r="AA520" s="143"/>
      <c r="AB520" s="143"/>
    </row>
    <row r="521" spans="23:28" x14ac:dyDescent="0.2">
      <c r="W521" s="204"/>
      <c r="Y521" s="143"/>
      <c r="Z521" s="143"/>
      <c r="AA521" s="143"/>
      <c r="AB521" s="143"/>
    </row>
    <row r="522" spans="23:28" x14ac:dyDescent="0.2">
      <c r="W522" s="204"/>
      <c r="Y522" s="143"/>
      <c r="Z522" s="143"/>
      <c r="AA522" s="143"/>
      <c r="AB522" s="143"/>
    </row>
    <row r="523" spans="23:28" x14ac:dyDescent="0.2">
      <c r="W523" s="204"/>
      <c r="Y523" s="143"/>
      <c r="Z523" s="143"/>
      <c r="AA523" s="143"/>
      <c r="AB523" s="143"/>
    </row>
    <row r="524" spans="23:28" x14ac:dyDescent="0.2">
      <c r="W524" s="204"/>
      <c r="Y524" s="143"/>
      <c r="Z524" s="143"/>
      <c r="AA524" s="143"/>
      <c r="AB524" s="143"/>
    </row>
    <row r="525" spans="23:28" x14ac:dyDescent="0.2">
      <c r="W525" s="204"/>
      <c r="Y525" s="143"/>
      <c r="Z525" s="143"/>
      <c r="AA525" s="143"/>
      <c r="AB525" s="143"/>
    </row>
    <row r="526" spans="23:28" x14ac:dyDescent="0.2">
      <c r="W526" s="204"/>
      <c r="Y526" s="143"/>
      <c r="Z526" s="143"/>
      <c r="AA526" s="143"/>
      <c r="AB526" s="143"/>
    </row>
    <row r="527" spans="23:28" x14ac:dyDescent="0.2">
      <c r="W527" s="204"/>
      <c r="Y527" s="143"/>
      <c r="Z527" s="143"/>
      <c r="AA527" s="143"/>
      <c r="AB527" s="143"/>
    </row>
    <row r="528" spans="23:28" x14ac:dyDescent="0.2">
      <c r="W528" s="204"/>
      <c r="Y528" s="143"/>
      <c r="Z528" s="143"/>
      <c r="AA528" s="143"/>
      <c r="AB528" s="143"/>
    </row>
    <row r="529" spans="23:28" x14ac:dyDescent="0.2">
      <c r="W529" s="204"/>
      <c r="Y529" s="143"/>
      <c r="Z529" s="143"/>
      <c r="AA529" s="143"/>
      <c r="AB529" s="143"/>
    </row>
    <row r="530" spans="23:28" x14ac:dyDescent="0.2">
      <c r="W530" s="204"/>
      <c r="Y530" s="143"/>
      <c r="Z530" s="143"/>
      <c r="AA530" s="143"/>
      <c r="AB530" s="143"/>
    </row>
    <row r="531" spans="23:28" x14ac:dyDescent="0.2">
      <c r="W531" s="204"/>
      <c r="Y531" s="143"/>
      <c r="Z531" s="143"/>
      <c r="AA531" s="143"/>
      <c r="AB531" s="143"/>
    </row>
    <row r="532" spans="23:28" x14ac:dyDescent="0.2">
      <c r="W532" s="204"/>
      <c r="Y532" s="143"/>
      <c r="Z532" s="143"/>
      <c r="AA532" s="143"/>
      <c r="AB532" s="143"/>
    </row>
    <row r="533" spans="23:28" x14ac:dyDescent="0.2">
      <c r="W533" s="204"/>
      <c r="Y533" s="143"/>
      <c r="Z533" s="143"/>
      <c r="AA533" s="143"/>
      <c r="AB533" s="143"/>
    </row>
    <row r="534" spans="23:28" x14ac:dyDescent="0.2">
      <c r="W534" s="204"/>
      <c r="Y534" s="143"/>
      <c r="Z534" s="143"/>
      <c r="AA534" s="143"/>
      <c r="AB534" s="143"/>
    </row>
    <row r="535" spans="23:28" x14ac:dyDescent="0.2">
      <c r="W535" s="204"/>
      <c r="Y535" s="143"/>
      <c r="Z535" s="143"/>
      <c r="AA535" s="143"/>
      <c r="AB535" s="143"/>
    </row>
    <row r="536" spans="23:28" x14ac:dyDescent="0.2">
      <c r="W536" s="204"/>
      <c r="Y536" s="143"/>
      <c r="Z536" s="143"/>
      <c r="AA536" s="143"/>
      <c r="AB536" s="143"/>
    </row>
    <row r="537" spans="23:28" x14ac:dyDescent="0.2">
      <c r="W537" s="204"/>
      <c r="Y537" s="143"/>
      <c r="Z537" s="143"/>
      <c r="AA537" s="143"/>
      <c r="AB537" s="143"/>
    </row>
    <row r="538" spans="23:28" x14ac:dyDescent="0.2">
      <c r="W538" s="204"/>
      <c r="Y538" s="143"/>
      <c r="Z538" s="143"/>
      <c r="AA538" s="143"/>
      <c r="AB538" s="143"/>
    </row>
    <row r="539" spans="23:28" x14ac:dyDescent="0.2">
      <c r="W539" s="204"/>
      <c r="Y539" s="143"/>
      <c r="Z539" s="143"/>
      <c r="AA539" s="143"/>
      <c r="AB539" s="143"/>
    </row>
    <row r="540" spans="23:28" x14ac:dyDescent="0.2">
      <c r="W540" s="204"/>
      <c r="Y540" s="143"/>
      <c r="Z540" s="143"/>
      <c r="AA540" s="143"/>
      <c r="AB540" s="143"/>
    </row>
    <row r="541" spans="23:28" x14ac:dyDescent="0.2">
      <c r="W541" s="204"/>
      <c r="Y541" s="143"/>
      <c r="Z541" s="143"/>
      <c r="AA541" s="143"/>
      <c r="AB541" s="143"/>
    </row>
    <row r="542" spans="23:28" x14ac:dyDescent="0.2">
      <c r="W542" s="204"/>
      <c r="Y542" s="143"/>
      <c r="Z542" s="143"/>
      <c r="AA542" s="143"/>
      <c r="AB542" s="143"/>
    </row>
    <row r="543" spans="23:28" x14ac:dyDescent="0.2">
      <c r="W543" s="204"/>
      <c r="Y543" s="143"/>
      <c r="Z543" s="143"/>
      <c r="AA543" s="143"/>
      <c r="AB543" s="143"/>
    </row>
    <row r="544" spans="23:28" x14ac:dyDescent="0.2">
      <c r="W544" s="204"/>
      <c r="Y544" s="143"/>
      <c r="Z544" s="143"/>
      <c r="AA544" s="143"/>
      <c r="AB544" s="143"/>
    </row>
    <row r="545" spans="23:28" x14ac:dyDescent="0.2">
      <c r="W545" s="204"/>
      <c r="Y545" s="143"/>
      <c r="Z545" s="143"/>
      <c r="AA545" s="143"/>
      <c r="AB545" s="143"/>
    </row>
    <row r="546" spans="23:28" x14ac:dyDescent="0.2">
      <c r="W546" s="204"/>
      <c r="Y546" s="143"/>
      <c r="Z546" s="143"/>
      <c r="AA546" s="143"/>
      <c r="AB546" s="143"/>
    </row>
    <row r="547" spans="23:28" x14ac:dyDescent="0.2">
      <c r="W547" s="204"/>
      <c r="Y547" s="143"/>
      <c r="Z547" s="143"/>
      <c r="AA547" s="143"/>
      <c r="AB547" s="143"/>
    </row>
    <row r="548" spans="23:28" x14ac:dyDescent="0.2">
      <c r="W548" s="204"/>
      <c r="Y548" s="143"/>
      <c r="Z548" s="143"/>
      <c r="AA548" s="143"/>
      <c r="AB548" s="143"/>
    </row>
    <row r="549" spans="23:28" x14ac:dyDescent="0.2">
      <c r="W549" s="204"/>
      <c r="Y549" s="143"/>
      <c r="Z549" s="143"/>
      <c r="AA549" s="143"/>
      <c r="AB549" s="143"/>
    </row>
    <row r="550" spans="23:28" x14ac:dyDescent="0.2">
      <c r="W550" s="204"/>
      <c r="Y550" s="143"/>
      <c r="Z550" s="143"/>
      <c r="AA550" s="143"/>
      <c r="AB550" s="143"/>
    </row>
    <row r="551" spans="23:28" x14ac:dyDescent="0.2">
      <c r="W551" s="204"/>
      <c r="Y551" s="143"/>
      <c r="Z551" s="143"/>
      <c r="AA551" s="143"/>
      <c r="AB551" s="143"/>
    </row>
    <row r="552" spans="23:28" x14ac:dyDescent="0.2">
      <c r="W552" s="204"/>
      <c r="Y552" s="143"/>
      <c r="Z552" s="143"/>
      <c r="AA552" s="143"/>
      <c r="AB552" s="143"/>
    </row>
    <row r="553" spans="23:28" x14ac:dyDescent="0.2">
      <c r="W553" s="204"/>
      <c r="Y553" s="143"/>
      <c r="Z553" s="143"/>
      <c r="AA553" s="143"/>
      <c r="AB553" s="143"/>
    </row>
    <row r="554" spans="23:28" x14ac:dyDescent="0.2">
      <c r="W554" s="204"/>
      <c r="Y554" s="143"/>
      <c r="Z554" s="143"/>
      <c r="AA554" s="143"/>
      <c r="AB554" s="143"/>
    </row>
    <row r="555" spans="23:28" x14ac:dyDescent="0.2">
      <c r="W555" s="204"/>
      <c r="Y555" s="143"/>
      <c r="Z555" s="143"/>
      <c r="AA555" s="143"/>
      <c r="AB555" s="143"/>
    </row>
    <row r="556" spans="23:28" x14ac:dyDescent="0.2">
      <c r="W556" s="204"/>
      <c r="Y556" s="143"/>
      <c r="Z556" s="143"/>
      <c r="AA556" s="143"/>
      <c r="AB556" s="143"/>
    </row>
    <row r="557" spans="23:28" x14ac:dyDescent="0.2">
      <c r="W557" s="204"/>
      <c r="Y557" s="143"/>
      <c r="Z557" s="143"/>
      <c r="AA557" s="143"/>
      <c r="AB557" s="143"/>
    </row>
    <row r="558" spans="23:28" x14ac:dyDescent="0.2">
      <c r="W558" s="204"/>
      <c r="Y558" s="143"/>
      <c r="Z558" s="143"/>
      <c r="AA558" s="143"/>
      <c r="AB558" s="143"/>
    </row>
    <row r="559" spans="23:28" x14ac:dyDescent="0.2">
      <c r="W559" s="204"/>
      <c r="Y559" s="143"/>
      <c r="Z559" s="143"/>
      <c r="AA559" s="143"/>
      <c r="AB559" s="143"/>
    </row>
    <row r="560" spans="23:28" x14ac:dyDescent="0.2">
      <c r="W560" s="204"/>
      <c r="Y560" s="143"/>
      <c r="Z560" s="143"/>
      <c r="AA560" s="143"/>
      <c r="AB560" s="143"/>
    </row>
    <row r="561" spans="23:28" x14ac:dyDescent="0.2">
      <c r="W561" s="204"/>
      <c r="Y561" s="143"/>
      <c r="Z561" s="143"/>
      <c r="AA561" s="143"/>
      <c r="AB561" s="143"/>
    </row>
    <row r="562" spans="23:28" x14ac:dyDescent="0.2">
      <c r="W562" s="204"/>
      <c r="Y562" s="143"/>
      <c r="Z562" s="143"/>
      <c r="AA562" s="143"/>
      <c r="AB562" s="143"/>
    </row>
    <row r="563" spans="23:28" x14ac:dyDescent="0.2">
      <c r="W563" s="204"/>
      <c r="Y563" s="143"/>
      <c r="Z563" s="143"/>
      <c r="AA563" s="143"/>
      <c r="AB563" s="143"/>
    </row>
    <row r="564" spans="23:28" x14ac:dyDescent="0.2">
      <c r="W564" s="204"/>
      <c r="Y564" s="143"/>
      <c r="Z564" s="143"/>
      <c r="AA564" s="143"/>
      <c r="AB564" s="143"/>
    </row>
    <row r="565" spans="23:28" x14ac:dyDescent="0.2">
      <c r="W565" s="204"/>
      <c r="Y565" s="143"/>
      <c r="Z565" s="143"/>
      <c r="AA565" s="143"/>
      <c r="AB565" s="143"/>
    </row>
    <row r="566" spans="23:28" x14ac:dyDescent="0.2">
      <c r="W566" s="204"/>
      <c r="Y566" s="143"/>
      <c r="Z566" s="143"/>
      <c r="AA566" s="143"/>
      <c r="AB566" s="143"/>
    </row>
    <row r="567" spans="23:28" x14ac:dyDescent="0.2">
      <c r="W567" s="204"/>
      <c r="Y567" s="143"/>
      <c r="Z567" s="143"/>
      <c r="AA567" s="143"/>
      <c r="AB567" s="143"/>
    </row>
    <row r="568" spans="23:28" x14ac:dyDescent="0.2">
      <c r="W568" s="204"/>
      <c r="Y568" s="143"/>
      <c r="Z568" s="143"/>
      <c r="AA568" s="143"/>
      <c r="AB568" s="143"/>
    </row>
    <row r="569" spans="23:28" x14ac:dyDescent="0.2">
      <c r="W569" s="204"/>
      <c r="Y569" s="143"/>
      <c r="Z569" s="143"/>
      <c r="AA569" s="143"/>
      <c r="AB569" s="143"/>
    </row>
    <row r="570" spans="23:28" x14ac:dyDescent="0.2">
      <c r="W570" s="204"/>
      <c r="Y570" s="143"/>
      <c r="Z570" s="143"/>
      <c r="AA570" s="143"/>
      <c r="AB570" s="143"/>
    </row>
    <row r="571" spans="23:28" x14ac:dyDescent="0.2">
      <c r="W571" s="204"/>
      <c r="Y571" s="143"/>
      <c r="Z571" s="143"/>
      <c r="AA571" s="143"/>
      <c r="AB571" s="143"/>
    </row>
    <row r="572" spans="23:28" x14ac:dyDescent="0.2">
      <c r="W572" s="204"/>
      <c r="Y572" s="143"/>
      <c r="Z572" s="143"/>
      <c r="AA572" s="143"/>
      <c r="AB572" s="143"/>
    </row>
    <row r="573" spans="23:28" x14ac:dyDescent="0.2">
      <c r="W573" s="204"/>
      <c r="Y573" s="143"/>
      <c r="Z573" s="143"/>
      <c r="AA573" s="143"/>
      <c r="AB573" s="143"/>
    </row>
    <row r="574" spans="23:28" x14ac:dyDescent="0.2">
      <c r="W574" s="204"/>
      <c r="Y574" s="143"/>
      <c r="Z574" s="143"/>
      <c r="AA574" s="143"/>
      <c r="AB574" s="143"/>
    </row>
    <row r="575" spans="23:28" x14ac:dyDescent="0.2">
      <c r="W575" s="204"/>
      <c r="Y575" s="143"/>
      <c r="Z575" s="143"/>
      <c r="AA575" s="143"/>
      <c r="AB575" s="143"/>
    </row>
    <row r="576" spans="23:28" x14ac:dyDescent="0.2">
      <c r="W576" s="204"/>
      <c r="Y576" s="143"/>
      <c r="Z576" s="143"/>
      <c r="AA576" s="143"/>
      <c r="AB576" s="143"/>
    </row>
    <row r="577" spans="23:28" x14ac:dyDescent="0.2">
      <c r="W577" s="204"/>
      <c r="Y577" s="143"/>
      <c r="Z577" s="143"/>
      <c r="AA577" s="143"/>
      <c r="AB577" s="143"/>
    </row>
    <row r="578" spans="23:28" x14ac:dyDescent="0.2">
      <c r="W578" s="204"/>
      <c r="Y578" s="143"/>
      <c r="Z578" s="143"/>
      <c r="AA578" s="143"/>
      <c r="AB578" s="143"/>
    </row>
    <row r="579" spans="23:28" x14ac:dyDescent="0.2">
      <c r="W579" s="204"/>
      <c r="Y579" s="143"/>
      <c r="Z579" s="143"/>
      <c r="AA579" s="143"/>
      <c r="AB579" s="143"/>
    </row>
    <row r="580" spans="23:28" x14ac:dyDescent="0.2">
      <c r="W580" s="204"/>
      <c r="Y580" s="143"/>
      <c r="Z580" s="143"/>
      <c r="AA580" s="143"/>
      <c r="AB580" s="143"/>
    </row>
    <row r="581" spans="23:28" x14ac:dyDescent="0.2">
      <c r="W581" s="204"/>
      <c r="Y581" s="143"/>
      <c r="Z581" s="143"/>
      <c r="AA581" s="143"/>
      <c r="AB581" s="143"/>
    </row>
    <row r="582" spans="23:28" x14ac:dyDescent="0.2">
      <c r="W582" s="204"/>
      <c r="Y582" s="143"/>
      <c r="Z582" s="143"/>
      <c r="AA582" s="143"/>
      <c r="AB582" s="143"/>
    </row>
    <row r="583" spans="23:28" x14ac:dyDescent="0.2">
      <c r="W583" s="204"/>
      <c r="Y583" s="143"/>
      <c r="Z583" s="143"/>
      <c r="AA583" s="143"/>
      <c r="AB583" s="143"/>
    </row>
    <row r="584" spans="23:28" x14ac:dyDescent="0.2">
      <c r="W584" s="204"/>
      <c r="Y584" s="143"/>
      <c r="Z584" s="143"/>
      <c r="AA584" s="143"/>
      <c r="AB584" s="143"/>
    </row>
    <row r="585" spans="23:28" x14ac:dyDescent="0.2">
      <c r="W585" s="204"/>
      <c r="Y585" s="143"/>
      <c r="Z585" s="143"/>
      <c r="AA585" s="143"/>
      <c r="AB585" s="143"/>
    </row>
    <row r="586" spans="23:28" x14ac:dyDescent="0.2">
      <c r="W586" s="204"/>
      <c r="Y586" s="143"/>
      <c r="Z586" s="143"/>
      <c r="AA586" s="143"/>
      <c r="AB586" s="143"/>
    </row>
    <row r="587" spans="23:28" x14ac:dyDescent="0.2">
      <c r="W587" s="204"/>
      <c r="Y587" s="143"/>
      <c r="Z587" s="143"/>
      <c r="AA587" s="143"/>
      <c r="AB587" s="143"/>
    </row>
    <row r="588" spans="23:28" x14ac:dyDescent="0.2">
      <c r="W588" s="204"/>
      <c r="Y588" s="143"/>
      <c r="Z588" s="143"/>
      <c r="AA588" s="143"/>
      <c r="AB588" s="143"/>
    </row>
    <row r="589" spans="23:28" x14ac:dyDescent="0.2">
      <c r="W589" s="204"/>
      <c r="Y589" s="143"/>
      <c r="Z589" s="143"/>
      <c r="AA589" s="143"/>
      <c r="AB589" s="143"/>
    </row>
    <row r="590" spans="23:28" x14ac:dyDescent="0.2">
      <c r="W590" s="204"/>
      <c r="Y590" s="143"/>
      <c r="Z590" s="143"/>
      <c r="AA590" s="143"/>
      <c r="AB590" s="143"/>
    </row>
    <row r="591" spans="23:28" x14ac:dyDescent="0.2">
      <c r="W591" s="204"/>
      <c r="Y591" s="143"/>
      <c r="Z591" s="143"/>
      <c r="AA591" s="143"/>
      <c r="AB591" s="143"/>
    </row>
    <row r="592" spans="23:28" x14ac:dyDescent="0.2">
      <c r="W592" s="204"/>
      <c r="Y592" s="143"/>
      <c r="Z592" s="143"/>
      <c r="AA592" s="143"/>
      <c r="AB592" s="143"/>
    </row>
    <row r="593" spans="23:28" x14ac:dyDescent="0.2">
      <c r="W593" s="204"/>
      <c r="Y593" s="143"/>
      <c r="Z593" s="143"/>
      <c r="AA593" s="143"/>
      <c r="AB593" s="143"/>
    </row>
    <row r="594" spans="23:28" x14ac:dyDescent="0.2">
      <c r="W594" s="204"/>
      <c r="Y594" s="143"/>
      <c r="Z594" s="143"/>
      <c r="AA594" s="143"/>
      <c r="AB594" s="143"/>
    </row>
    <row r="595" spans="23:28" x14ac:dyDescent="0.2">
      <c r="W595" s="204"/>
      <c r="Y595" s="143"/>
      <c r="Z595" s="143"/>
      <c r="AA595" s="143"/>
      <c r="AB595" s="143"/>
    </row>
    <row r="596" spans="23:28" x14ac:dyDescent="0.2">
      <c r="W596" s="204"/>
      <c r="Y596" s="143"/>
      <c r="Z596" s="143"/>
      <c r="AA596" s="143"/>
      <c r="AB596" s="143"/>
    </row>
    <row r="597" spans="23:28" x14ac:dyDescent="0.2">
      <c r="W597" s="204"/>
      <c r="Y597" s="143"/>
      <c r="Z597" s="143"/>
      <c r="AA597" s="143"/>
      <c r="AB597" s="143"/>
    </row>
    <row r="598" spans="23:28" x14ac:dyDescent="0.2">
      <c r="W598" s="204"/>
      <c r="Y598" s="143"/>
      <c r="Z598" s="143"/>
      <c r="AA598" s="143"/>
      <c r="AB598" s="143"/>
    </row>
    <row r="599" spans="23:28" x14ac:dyDescent="0.2">
      <c r="W599" s="204"/>
      <c r="Y599" s="143"/>
      <c r="Z599" s="143"/>
      <c r="AA599" s="143"/>
      <c r="AB599" s="143"/>
    </row>
    <row r="600" spans="23:28" x14ac:dyDescent="0.2">
      <c r="W600" s="204"/>
      <c r="Y600" s="143"/>
      <c r="Z600" s="143"/>
      <c r="AA600" s="143"/>
      <c r="AB600" s="143"/>
    </row>
    <row r="601" spans="23:28" x14ac:dyDescent="0.2">
      <c r="W601" s="204"/>
      <c r="Y601" s="143"/>
      <c r="Z601" s="143"/>
      <c r="AA601" s="143"/>
      <c r="AB601" s="143"/>
    </row>
    <row r="602" spans="23:28" x14ac:dyDescent="0.2">
      <c r="W602" s="204"/>
      <c r="Y602" s="143"/>
      <c r="Z602" s="143"/>
      <c r="AA602" s="143"/>
      <c r="AB602" s="143"/>
    </row>
    <row r="603" spans="23:28" x14ac:dyDescent="0.2">
      <c r="W603" s="204"/>
      <c r="Y603" s="143"/>
      <c r="Z603" s="143"/>
      <c r="AA603" s="143"/>
      <c r="AB603" s="143"/>
    </row>
    <row r="604" spans="23:28" x14ac:dyDescent="0.2">
      <c r="W604" s="204"/>
      <c r="Y604" s="143"/>
      <c r="Z604" s="143"/>
      <c r="AA604" s="143"/>
      <c r="AB604" s="143"/>
    </row>
    <row r="605" spans="23:28" x14ac:dyDescent="0.2">
      <c r="W605" s="204"/>
      <c r="Y605" s="143"/>
      <c r="Z605" s="143"/>
      <c r="AA605" s="143"/>
      <c r="AB605" s="143"/>
    </row>
    <row r="606" spans="23:28" x14ac:dyDescent="0.2">
      <c r="W606" s="204"/>
      <c r="Y606" s="143"/>
      <c r="Z606" s="143"/>
      <c r="AA606" s="143"/>
      <c r="AB606" s="143"/>
    </row>
    <row r="607" spans="23:28" x14ac:dyDescent="0.2">
      <c r="W607" s="204"/>
      <c r="Y607" s="143"/>
      <c r="Z607" s="143"/>
      <c r="AA607" s="143"/>
      <c r="AB607" s="143"/>
    </row>
    <row r="608" spans="23:28" x14ac:dyDescent="0.2">
      <c r="W608" s="204"/>
      <c r="Y608" s="143"/>
      <c r="Z608" s="143"/>
      <c r="AA608" s="143"/>
      <c r="AB608" s="143"/>
    </row>
    <row r="609" spans="23:28" x14ac:dyDescent="0.2">
      <c r="W609" s="204"/>
      <c r="Y609" s="143"/>
      <c r="Z609" s="143"/>
      <c r="AA609" s="143"/>
      <c r="AB609" s="143"/>
    </row>
    <row r="610" spans="23:28" x14ac:dyDescent="0.2">
      <c r="W610" s="204"/>
      <c r="Y610" s="143"/>
      <c r="Z610" s="143"/>
      <c r="AA610" s="143"/>
      <c r="AB610" s="143"/>
    </row>
    <row r="611" spans="23:28" x14ac:dyDescent="0.2">
      <c r="W611" s="204"/>
      <c r="Y611" s="143"/>
      <c r="Z611" s="143"/>
      <c r="AA611" s="143"/>
      <c r="AB611" s="143"/>
    </row>
    <row r="612" spans="23:28" x14ac:dyDescent="0.2">
      <c r="W612" s="204"/>
      <c r="Y612" s="143"/>
      <c r="Z612" s="143"/>
      <c r="AA612" s="143"/>
      <c r="AB612" s="143"/>
    </row>
    <row r="613" spans="23:28" x14ac:dyDescent="0.2">
      <c r="W613" s="204"/>
      <c r="Y613" s="143"/>
      <c r="Z613" s="143"/>
      <c r="AA613" s="143"/>
      <c r="AB613" s="143"/>
    </row>
    <row r="614" spans="23:28" x14ac:dyDescent="0.2">
      <c r="W614" s="204"/>
      <c r="Y614" s="143"/>
      <c r="Z614" s="143"/>
      <c r="AA614" s="143"/>
      <c r="AB614" s="143"/>
    </row>
    <row r="615" spans="23:28" x14ac:dyDescent="0.2">
      <c r="W615" s="204"/>
      <c r="Y615" s="143"/>
      <c r="Z615" s="143"/>
      <c r="AA615" s="143"/>
      <c r="AB615" s="143"/>
    </row>
    <row r="616" spans="23:28" x14ac:dyDescent="0.2">
      <c r="W616" s="204"/>
      <c r="Y616" s="143"/>
      <c r="Z616" s="143"/>
      <c r="AA616" s="143"/>
      <c r="AB616" s="143"/>
    </row>
    <row r="617" spans="23:28" x14ac:dyDescent="0.2">
      <c r="W617" s="204"/>
      <c r="Y617" s="143"/>
      <c r="Z617" s="143"/>
      <c r="AA617" s="143"/>
      <c r="AB617" s="143"/>
    </row>
    <row r="618" spans="23:28" x14ac:dyDescent="0.2">
      <c r="W618" s="204"/>
      <c r="Y618" s="143"/>
      <c r="Z618" s="143"/>
      <c r="AA618" s="143"/>
      <c r="AB618" s="143"/>
    </row>
    <row r="619" spans="23:28" x14ac:dyDescent="0.2">
      <c r="W619" s="204"/>
      <c r="Y619" s="143"/>
      <c r="Z619" s="143"/>
      <c r="AA619" s="143"/>
      <c r="AB619" s="143"/>
    </row>
    <row r="620" spans="23:28" x14ac:dyDescent="0.2">
      <c r="W620" s="204"/>
      <c r="Y620" s="143"/>
      <c r="Z620" s="143"/>
      <c r="AA620" s="143"/>
      <c r="AB620" s="143"/>
    </row>
    <row r="621" spans="23:28" x14ac:dyDescent="0.2">
      <c r="W621" s="204"/>
      <c r="Y621" s="143"/>
      <c r="Z621" s="143"/>
      <c r="AA621" s="143"/>
      <c r="AB621" s="143"/>
    </row>
    <row r="622" spans="23:28" x14ac:dyDescent="0.2">
      <c r="W622" s="204"/>
      <c r="Y622" s="143"/>
      <c r="Z622" s="143"/>
      <c r="AA622" s="143"/>
      <c r="AB622" s="143"/>
    </row>
    <row r="623" spans="23:28" x14ac:dyDescent="0.2">
      <c r="W623" s="204"/>
      <c r="Y623" s="143"/>
      <c r="Z623" s="143"/>
      <c r="AA623" s="143"/>
      <c r="AB623" s="143"/>
    </row>
    <row r="624" spans="23:28" x14ac:dyDescent="0.2">
      <c r="W624" s="204"/>
      <c r="Y624" s="143"/>
      <c r="Z624" s="143"/>
      <c r="AA624" s="143"/>
      <c r="AB624" s="143"/>
    </row>
    <row r="625" spans="23:28" x14ac:dyDescent="0.2">
      <c r="W625" s="204"/>
      <c r="Y625" s="143"/>
      <c r="Z625" s="143"/>
      <c r="AA625" s="143"/>
      <c r="AB625" s="143"/>
    </row>
    <row r="626" spans="23:28" x14ac:dyDescent="0.2">
      <c r="W626" s="204"/>
      <c r="Y626" s="143"/>
      <c r="Z626" s="143"/>
      <c r="AA626" s="143"/>
      <c r="AB626" s="143"/>
    </row>
    <row r="627" spans="23:28" x14ac:dyDescent="0.2">
      <c r="W627" s="204"/>
      <c r="Y627" s="143"/>
      <c r="Z627" s="143"/>
      <c r="AA627" s="143"/>
      <c r="AB627" s="143"/>
    </row>
    <row r="628" spans="23:28" x14ac:dyDescent="0.2">
      <c r="W628" s="204"/>
      <c r="Y628" s="143"/>
      <c r="Z628" s="143"/>
      <c r="AA628" s="143"/>
      <c r="AB628" s="143"/>
    </row>
    <row r="629" spans="23:28" x14ac:dyDescent="0.2">
      <c r="W629" s="204"/>
      <c r="Y629" s="143"/>
      <c r="Z629" s="143"/>
      <c r="AA629" s="143"/>
      <c r="AB629" s="143"/>
    </row>
    <row r="630" spans="23:28" x14ac:dyDescent="0.2">
      <c r="W630" s="204"/>
      <c r="Y630" s="143"/>
      <c r="Z630" s="143"/>
      <c r="AA630" s="143"/>
      <c r="AB630" s="143"/>
    </row>
    <row r="631" spans="23:28" x14ac:dyDescent="0.2">
      <c r="W631" s="204"/>
      <c r="Y631" s="143"/>
      <c r="Z631" s="143"/>
      <c r="AA631" s="143"/>
      <c r="AB631" s="143"/>
    </row>
    <row r="632" spans="23:28" x14ac:dyDescent="0.2">
      <c r="W632" s="204"/>
      <c r="Y632" s="143"/>
      <c r="Z632" s="143"/>
      <c r="AA632" s="143"/>
      <c r="AB632" s="143"/>
    </row>
    <row r="633" spans="23:28" x14ac:dyDescent="0.2">
      <c r="W633" s="204"/>
      <c r="Y633" s="143"/>
      <c r="Z633" s="143"/>
      <c r="AA633" s="143"/>
      <c r="AB633" s="143"/>
    </row>
    <row r="634" spans="23:28" x14ac:dyDescent="0.2">
      <c r="W634" s="204"/>
      <c r="Y634" s="143"/>
      <c r="Z634" s="143"/>
      <c r="AA634" s="143"/>
      <c r="AB634" s="143"/>
    </row>
    <row r="635" spans="23:28" x14ac:dyDescent="0.2">
      <c r="W635" s="204"/>
      <c r="Y635" s="143"/>
      <c r="Z635" s="143"/>
      <c r="AA635" s="143"/>
      <c r="AB635" s="143"/>
    </row>
    <row r="636" spans="23:28" x14ac:dyDescent="0.2">
      <c r="W636" s="204"/>
      <c r="Y636" s="143"/>
      <c r="Z636" s="143"/>
      <c r="AA636" s="143"/>
      <c r="AB636" s="143"/>
    </row>
    <row r="637" spans="23:28" x14ac:dyDescent="0.2">
      <c r="W637" s="204"/>
      <c r="Y637" s="143"/>
      <c r="Z637" s="143"/>
      <c r="AA637" s="143"/>
      <c r="AB637" s="143"/>
    </row>
    <row r="638" spans="23:28" x14ac:dyDescent="0.2">
      <c r="W638" s="204"/>
      <c r="Y638" s="143"/>
      <c r="Z638" s="143"/>
      <c r="AA638" s="143"/>
      <c r="AB638" s="143"/>
    </row>
    <row r="639" spans="23:28" x14ac:dyDescent="0.2">
      <c r="W639" s="204"/>
      <c r="Y639" s="143"/>
      <c r="Z639" s="143"/>
      <c r="AA639" s="143"/>
      <c r="AB639" s="143"/>
    </row>
    <row r="640" spans="23:28" x14ac:dyDescent="0.2">
      <c r="W640" s="204"/>
      <c r="Y640" s="143"/>
      <c r="Z640" s="143"/>
      <c r="AA640" s="143"/>
      <c r="AB640" s="143"/>
    </row>
    <row r="641" spans="23:28" x14ac:dyDescent="0.2">
      <c r="W641" s="204"/>
      <c r="Y641" s="143"/>
      <c r="Z641" s="143"/>
      <c r="AA641" s="143"/>
      <c r="AB641" s="143"/>
    </row>
    <row r="642" spans="23:28" x14ac:dyDescent="0.2">
      <c r="W642" s="204"/>
      <c r="Y642" s="143"/>
      <c r="Z642" s="143"/>
      <c r="AA642" s="143"/>
      <c r="AB642" s="143"/>
    </row>
    <row r="643" spans="23:28" x14ac:dyDescent="0.2">
      <c r="W643" s="204"/>
      <c r="Y643" s="143"/>
      <c r="Z643" s="143"/>
      <c r="AA643" s="143"/>
      <c r="AB643" s="143"/>
    </row>
    <row r="644" spans="23:28" x14ac:dyDescent="0.2">
      <c r="W644" s="204"/>
      <c r="Y644" s="143"/>
      <c r="Z644" s="143"/>
      <c r="AA644" s="143"/>
      <c r="AB644" s="143"/>
    </row>
    <row r="645" spans="23:28" x14ac:dyDescent="0.2">
      <c r="W645" s="204"/>
      <c r="Y645" s="143"/>
      <c r="Z645" s="143"/>
      <c r="AA645" s="143"/>
      <c r="AB645" s="143"/>
    </row>
    <row r="646" spans="23:28" x14ac:dyDescent="0.2">
      <c r="W646" s="204"/>
      <c r="Y646" s="143"/>
      <c r="Z646" s="143"/>
      <c r="AA646" s="143"/>
      <c r="AB646" s="143"/>
    </row>
    <row r="647" spans="23:28" x14ac:dyDescent="0.2">
      <c r="W647" s="204"/>
      <c r="Y647" s="143"/>
      <c r="Z647" s="143"/>
      <c r="AA647" s="143"/>
      <c r="AB647" s="143"/>
    </row>
    <row r="648" spans="23:28" x14ac:dyDescent="0.2">
      <c r="W648" s="204"/>
      <c r="Y648" s="143"/>
      <c r="Z648" s="143"/>
      <c r="AA648" s="143"/>
      <c r="AB648" s="143"/>
    </row>
    <row r="649" spans="23:28" x14ac:dyDescent="0.2">
      <c r="W649" s="204"/>
      <c r="Y649" s="143"/>
      <c r="Z649" s="143"/>
      <c r="AA649" s="143"/>
      <c r="AB649" s="143"/>
    </row>
    <row r="650" spans="23:28" x14ac:dyDescent="0.2">
      <c r="W650" s="204"/>
      <c r="Y650" s="143"/>
      <c r="Z650" s="143"/>
      <c r="AA650" s="143"/>
      <c r="AB650" s="143"/>
    </row>
    <row r="651" spans="23:28" x14ac:dyDescent="0.2">
      <c r="W651" s="204"/>
      <c r="Y651" s="143"/>
      <c r="Z651" s="143"/>
      <c r="AA651" s="143"/>
      <c r="AB651" s="143"/>
    </row>
    <row r="652" spans="23:28" x14ac:dyDescent="0.2">
      <c r="W652" s="204"/>
      <c r="Y652" s="143"/>
      <c r="Z652" s="143"/>
      <c r="AA652" s="143"/>
      <c r="AB652" s="143"/>
    </row>
    <row r="653" spans="23:28" x14ac:dyDescent="0.2">
      <c r="W653" s="204"/>
      <c r="Y653" s="143"/>
      <c r="Z653" s="143"/>
      <c r="AA653" s="143"/>
      <c r="AB653" s="143"/>
    </row>
    <row r="654" spans="23:28" x14ac:dyDescent="0.2">
      <c r="W654" s="204"/>
      <c r="Y654" s="143"/>
      <c r="Z654" s="143"/>
      <c r="AA654" s="143"/>
      <c r="AB654" s="143"/>
    </row>
    <row r="655" spans="23:28" x14ac:dyDescent="0.2">
      <c r="W655" s="204"/>
      <c r="Y655" s="143"/>
      <c r="Z655" s="143"/>
      <c r="AA655" s="143"/>
      <c r="AB655" s="143"/>
    </row>
    <row r="656" spans="23:28" x14ac:dyDescent="0.2">
      <c r="W656" s="204"/>
      <c r="Y656" s="143"/>
      <c r="Z656" s="143"/>
      <c r="AA656" s="143"/>
      <c r="AB656" s="143"/>
    </row>
    <row r="657" spans="23:28" x14ac:dyDescent="0.2">
      <c r="W657" s="204"/>
      <c r="Y657" s="143"/>
      <c r="Z657" s="143"/>
      <c r="AA657" s="143"/>
      <c r="AB657" s="143"/>
    </row>
    <row r="658" spans="23:28" x14ac:dyDescent="0.2">
      <c r="W658" s="204"/>
      <c r="Y658" s="143"/>
      <c r="Z658" s="143"/>
      <c r="AA658" s="143"/>
      <c r="AB658" s="143"/>
    </row>
    <row r="659" spans="23:28" x14ac:dyDescent="0.2">
      <c r="W659" s="204"/>
      <c r="Y659" s="143"/>
      <c r="Z659" s="143"/>
      <c r="AA659" s="143"/>
      <c r="AB659" s="143"/>
    </row>
    <row r="660" spans="23:28" x14ac:dyDescent="0.2">
      <c r="W660" s="204"/>
      <c r="Y660" s="143"/>
      <c r="Z660" s="143"/>
      <c r="AA660" s="143"/>
      <c r="AB660" s="143"/>
    </row>
    <row r="661" spans="23:28" x14ac:dyDescent="0.2">
      <c r="W661" s="204"/>
      <c r="Y661" s="143"/>
      <c r="Z661" s="143"/>
      <c r="AA661" s="143"/>
      <c r="AB661" s="143"/>
    </row>
    <row r="662" spans="23:28" x14ac:dyDescent="0.2">
      <c r="W662" s="204"/>
      <c r="Y662" s="143"/>
      <c r="Z662" s="143"/>
      <c r="AA662" s="143"/>
      <c r="AB662" s="143"/>
    </row>
    <row r="663" spans="23:28" x14ac:dyDescent="0.2">
      <c r="W663" s="204"/>
      <c r="Y663" s="143"/>
      <c r="Z663" s="143"/>
      <c r="AA663" s="143"/>
      <c r="AB663" s="143"/>
    </row>
    <row r="664" spans="23:28" x14ac:dyDescent="0.2">
      <c r="W664" s="204"/>
      <c r="Y664" s="143"/>
      <c r="Z664" s="143"/>
      <c r="AA664" s="143"/>
      <c r="AB664" s="143"/>
    </row>
    <row r="665" spans="23:28" x14ac:dyDescent="0.2">
      <c r="W665" s="204"/>
      <c r="Y665" s="143"/>
      <c r="Z665" s="143"/>
      <c r="AA665" s="143"/>
      <c r="AB665" s="143"/>
    </row>
    <row r="666" spans="23:28" x14ac:dyDescent="0.2">
      <c r="W666" s="204"/>
      <c r="Y666" s="143"/>
      <c r="Z666" s="143"/>
      <c r="AA666" s="143"/>
      <c r="AB666" s="143"/>
    </row>
    <row r="667" spans="23:28" x14ac:dyDescent="0.2">
      <c r="W667" s="204"/>
      <c r="Y667" s="143"/>
      <c r="Z667" s="143"/>
      <c r="AA667" s="143"/>
      <c r="AB667" s="143"/>
    </row>
    <row r="668" spans="23:28" x14ac:dyDescent="0.2">
      <c r="W668" s="204"/>
      <c r="Y668" s="143"/>
      <c r="Z668" s="143"/>
      <c r="AA668" s="143"/>
      <c r="AB668" s="143"/>
    </row>
    <row r="669" spans="23:28" x14ac:dyDescent="0.2">
      <c r="W669" s="204"/>
      <c r="Y669" s="143"/>
      <c r="Z669" s="143"/>
      <c r="AA669" s="143"/>
      <c r="AB669" s="143"/>
    </row>
    <row r="670" spans="23:28" x14ac:dyDescent="0.2">
      <c r="W670" s="204"/>
      <c r="Y670" s="143"/>
      <c r="Z670" s="143"/>
      <c r="AA670" s="143"/>
      <c r="AB670" s="143"/>
    </row>
    <row r="671" spans="23:28" x14ac:dyDescent="0.2">
      <c r="W671" s="204"/>
      <c r="Y671" s="143"/>
      <c r="Z671" s="143"/>
      <c r="AA671" s="143"/>
      <c r="AB671" s="143"/>
    </row>
    <row r="672" spans="23:28" x14ac:dyDescent="0.2">
      <c r="W672" s="204"/>
      <c r="Y672" s="143"/>
      <c r="Z672" s="143"/>
      <c r="AA672" s="143"/>
      <c r="AB672" s="143"/>
    </row>
    <row r="673" spans="23:28" x14ac:dyDescent="0.2">
      <c r="W673" s="204"/>
      <c r="Y673" s="143"/>
      <c r="Z673" s="143"/>
      <c r="AA673" s="143"/>
      <c r="AB673" s="143"/>
    </row>
    <row r="674" spans="23:28" x14ac:dyDescent="0.2">
      <c r="W674" s="204"/>
      <c r="Y674" s="143"/>
      <c r="Z674" s="143"/>
      <c r="AA674" s="143"/>
      <c r="AB674" s="143"/>
    </row>
    <row r="675" spans="23:28" x14ac:dyDescent="0.2">
      <c r="W675" s="204"/>
      <c r="Y675" s="143"/>
      <c r="Z675" s="143"/>
      <c r="AA675" s="143"/>
      <c r="AB675" s="143"/>
    </row>
    <row r="676" spans="23:28" x14ac:dyDescent="0.2">
      <c r="W676" s="204"/>
      <c r="Y676" s="143"/>
      <c r="Z676" s="143"/>
      <c r="AA676" s="143"/>
      <c r="AB676" s="143"/>
    </row>
    <row r="677" spans="23:28" x14ac:dyDescent="0.2">
      <c r="W677" s="204"/>
      <c r="Y677" s="143"/>
      <c r="Z677" s="143"/>
      <c r="AA677" s="143"/>
      <c r="AB677" s="143"/>
    </row>
    <row r="678" spans="23:28" x14ac:dyDescent="0.2">
      <c r="W678" s="204"/>
      <c r="Y678" s="143"/>
      <c r="Z678" s="143"/>
      <c r="AA678" s="143"/>
      <c r="AB678" s="143"/>
    </row>
    <row r="679" spans="23:28" x14ac:dyDescent="0.2">
      <c r="W679" s="204"/>
      <c r="Y679" s="143"/>
      <c r="Z679" s="143"/>
      <c r="AA679" s="143"/>
      <c r="AB679" s="143"/>
    </row>
    <row r="680" spans="23:28" x14ac:dyDescent="0.2">
      <c r="W680" s="204"/>
      <c r="Y680" s="143"/>
      <c r="Z680" s="143"/>
      <c r="AA680" s="143"/>
      <c r="AB680" s="143"/>
    </row>
    <row r="681" spans="23:28" x14ac:dyDescent="0.2">
      <c r="W681" s="204"/>
      <c r="Y681" s="143"/>
      <c r="Z681" s="143"/>
      <c r="AA681" s="143"/>
      <c r="AB681" s="143"/>
    </row>
    <row r="682" spans="23:28" x14ac:dyDescent="0.2">
      <c r="W682" s="204"/>
      <c r="Y682" s="143"/>
      <c r="Z682" s="143"/>
      <c r="AA682" s="143"/>
      <c r="AB682" s="143"/>
    </row>
    <row r="683" spans="23:28" x14ac:dyDescent="0.2">
      <c r="W683" s="204"/>
      <c r="Y683" s="143"/>
      <c r="Z683" s="143"/>
      <c r="AA683" s="143"/>
      <c r="AB683" s="143"/>
    </row>
    <row r="684" spans="23:28" x14ac:dyDescent="0.2">
      <c r="W684" s="204"/>
      <c r="Y684" s="143"/>
      <c r="Z684" s="143"/>
      <c r="AA684" s="143"/>
      <c r="AB684" s="143"/>
    </row>
    <row r="685" spans="23:28" x14ac:dyDescent="0.2">
      <c r="W685" s="204"/>
      <c r="Y685" s="143"/>
      <c r="Z685" s="143"/>
      <c r="AA685" s="143"/>
      <c r="AB685" s="143"/>
    </row>
    <row r="686" spans="23:28" x14ac:dyDescent="0.2">
      <c r="W686" s="204"/>
      <c r="Y686" s="143"/>
      <c r="Z686" s="143"/>
      <c r="AA686" s="143"/>
      <c r="AB686" s="143"/>
    </row>
    <row r="687" spans="23:28" x14ac:dyDescent="0.2">
      <c r="W687" s="204"/>
      <c r="Y687" s="143"/>
      <c r="Z687" s="143"/>
      <c r="AA687" s="143"/>
      <c r="AB687" s="143"/>
    </row>
    <row r="688" spans="23:28" x14ac:dyDescent="0.2">
      <c r="W688" s="204"/>
      <c r="Y688" s="143"/>
      <c r="Z688" s="143"/>
      <c r="AA688" s="143"/>
      <c r="AB688" s="143"/>
    </row>
    <row r="689" spans="23:28" x14ac:dyDescent="0.2">
      <c r="W689" s="204"/>
      <c r="Y689" s="143"/>
      <c r="Z689" s="143"/>
      <c r="AA689" s="143"/>
      <c r="AB689" s="143"/>
    </row>
    <row r="690" spans="23:28" x14ac:dyDescent="0.2">
      <c r="W690" s="204"/>
      <c r="Y690" s="143"/>
      <c r="Z690" s="143"/>
      <c r="AA690" s="143"/>
      <c r="AB690" s="143"/>
    </row>
    <row r="691" spans="23:28" x14ac:dyDescent="0.2">
      <c r="W691" s="204"/>
      <c r="Y691" s="143"/>
      <c r="Z691" s="143"/>
      <c r="AA691" s="143"/>
      <c r="AB691" s="143"/>
    </row>
    <row r="692" spans="23:28" x14ac:dyDescent="0.2">
      <c r="W692" s="204"/>
      <c r="Y692" s="143"/>
      <c r="Z692" s="143"/>
      <c r="AA692" s="143"/>
      <c r="AB692" s="143"/>
    </row>
    <row r="693" spans="23:28" x14ac:dyDescent="0.2">
      <c r="W693" s="204"/>
      <c r="Y693" s="143"/>
      <c r="Z693" s="143"/>
      <c r="AA693" s="143"/>
      <c r="AB693" s="143"/>
    </row>
    <row r="694" spans="23:28" x14ac:dyDescent="0.2">
      <c r="W694" s="204"/>
      <c r="Y694" s="143"/>
      <c r="Z694" s="143"/>
      <c r="AA694" s="143"/>
      <c r="AB694" s="143"/>
    </row>
    <row r="695" spans="23:28" x14ac:dyDescent="0.2">
      <c r="W695" s="204"/>
      <c r="Y695" s="143"/>
      <c r="Z695" s="143"/>
      <c r="AA695" s="143"/>
      <c r="AB695" s="143"/>
    </row>
    <row r="696" spans="23:28" x14ac:dyDescent="0.2">
      <c r="W696" s="204"/>
      <c r="Y696" s="143"/>
      <c r="Z696" s="143"/>
      <c r="AA696" s="143"/>
      <c r="AB696" s="143"/>
    </row>
    <row r="697" spans="23:28" x14ac:dyDescent="0.2">
      <c r="W697" s="204"/>
      <c r="Y697" s="143"/>
      <c r="Z697" s="143"/>
      <c r="AA697" s="143"/>
      <c r="AB697" s="143"/>
    </row>
    <row r="698" spans="23:28" x14ac:dyDescent="0.2">
      <c r="W698" s="204"/>
      <c r="Y698" s="143"/>
      <c r="Z698" s="143"/>
      <c r="AA698" s="143"/>
      <c r="AB698" s="143"/>
    </row>
    <row r="699" spans="23:28" x14ac:dyDescent="0.2">
      <c r="W699" s="204"/>
      <c r="Y699" s="143"/>
      <c r="Z699" s="143"/>
      <c r="AA699" s="143"/>
      <c r="AB699" s="143"/>
    </row>
    <row r="700" spans="23:28" x14ac:dyDescent="0.2">
      <c r="W700" s="204"/>
      <c r="Y700" s="143"/>
      <c r="Z700" s="143"/>
      <c r="AA700" s="143"/>
      <c r="AB700" s="143"/>
    </row>
    <row r="701" spans="23:28" x14ac:dyDescent="0.2">
      <c r="W701" s="204"/>
      <c r="Y701" s="143"/>
      <c r="Z701" s="143"/>
      <c r="AA701" s="143"/>
      <c r="AB701" s="143"/>
    </row>
    <row r="702" spans="23:28" x14ac:dyDescent="0.2">
      <c r="W702" s="204"/>
      <c r="Y702" s="143"/>
      <c r="Z702" s="143"/>
      <c r="AA702" s="143"/>
      <c r="AB702" s="143"/>
    </row>
    <row r="703" spans="23:28" x14ac:dyDescent="0.2">
      <c r="W703" s="204"/>
      <c r="Y703" s="143"/>
      <c r="Z703" s="143"/>
      <c r="AA703" s="143"/>
      <c r="AB703" s="143"/>
    </row>
    <row r="704" spans="23:28" x14ac:dyDescent="0.2">
      <c r="W704" s="204"/>
      <c r="Y704" s="143"/>
      <c r="Z704" s="143"/>
      <c r="AA704" s="143"/>
      <c r="AB704" s="143"/>
    </row>
    <row r="705" spans="23:28" x14ac:dyDescent="0.2">
      <c r="W705" s="204"/>
      <c r="Y705" s="143"/>
      <c r="Z705" s="143"/>
      <c r="AA705" s="143"/>
      <c r="AB705" s="143"/>
    </row>
    <row r="706" spans="23:28" x14ac:dyDescent="0.2">
      <c r="W706" s="204"/>
      <c r="Y706" s="143"/>
      <c r="Z706" s="143"/>
      <c r="AA706" s="143"/>
      <c r="AB706" s="143"/>
    </row>
    <row r="707" spans="23:28" x14ac:dyDescent="0.2">
      <c r="W707" s="204"/>
      <c r="Y707" s="143"/>
      <c r="Z707" s="143"/>
      <c r="AA707" s="143"/>
      <c r="AB707" s="143"/>
    </row>
    <row r="708" spans="23:28" x14ac:dyDescent="0.2">
      <c r="W708" s="204"/>
      <c r="Y708" s="143"/>
      <c r="Z708" s="143"/>
      <c r="AA708" s="143"/>
      <c r="AB708" s="143"/>
    </row>
    <row r="709" spans="23:28" x14ac:dyDescent="0.2">
      <c r="W709" s="204"/>
      <c r="Y709" s="143"/>
      <c r="Z709" s="143"/>
      <c r="AA709" s="143"/>
      <c r="AB709" s="143"/>
    </row>
    <row r="710" spans="23:28" x14ac:dyDescent="0.2">
      <c r="W710" s="204"/>
      <c r="Y710" s="143"/>
      <c r="Z710" s="143"/>
      <c r="AA710" s="143"/>
      <c r="AB710" s="143"/>
    </row>
    <row r="711" spans="23:28" x14ac:dyDescent="0.2">
      <c r="W711" s="204"/>
      <c r="Y711" s="143"/>
      <c r="Z711" s="143"/>
      <c r="AA711" s="143"/>
      <c r="AB711" s="143"/>
    </row>
    <row r="712" spans="23:28" x14ac:dyDescent="0.2">
      <c r="W712" s="204"/>
      <c r="Y712" s="143"/>
      <c r="Z712" s="143"/>
      <c r="AA712" s="143"/>
      <c r="AB712" s="143"/>
    </row>
    <row r="713" spans="23:28" x14ac:dyDescent="0.2">
      <c r="W713" s="204"/>
      <c r="Y713" s="143"/>
      <c r="Z713" s="143"/>
      <c r="AA713" s="143"/>
      <c r="AB713" s="143"/>
    </row>
    <row r="714" spans="23:28" x14ac:dyDescent="0.2">
      <c r="W714" s="204"/>
      <c r="Y714" s="143"/>
      <c r="Z714" s="143"/>
      <c r="AA714" s="143"/>
      <c r="AB714" s="143"/>
    </row>
    <row r="715" spans="23:28" x14ac:dyDescent="0.2">
      <c r="W715" s="204"/>
      <c r="Y715" s="143"/>
      <c r="Z715" s="143"/>
      <c r="AA715" s="143"/>
      <c r="AB715" s="143"/>
    </row>
    <row r="716" spans="23:28" x14ac:dyDescent="0.2">
      <c r="W716" s="204"/>
      <c r="Y716" s="143"/>
      <c r="Z716" s="143"/>
      <c r="AA716" s="143"/>
      <c r="AB716" s="143"/>
    </row>
    <row r="717" spans="23:28" x14ac:dyDescent="0.2">
      <c r="W717" s="204"/>
      <c r="Y717" s="143"/>
      <c r="Z717" s="143"/>
      <c r="AA717" s="143"/>
      <c r="AB717" s="143"/>
    </row>
    <row r="718" spans="23:28" x14ac:dyDescent="0.2">
      <c r="W718" s="204"/>
      <c r="Y718" s="143"/>
      <c r="Z718" s="143"/>
      <c r="AA718" s="143"/>
      <c r="AB718" s="143"/>
    </row>
    <row r="719" spans="23:28" x14ac:dyDescent="0.2">
      <c r="W719" s="204"/>
      <c r="Y719" s="143"/>
      <c r="Z719" s="143"/>
      <c r="AA719" s="143"/>
      <c r="AB719" s="143"/>
    </row>
    <row r="720" spans="23:28" x14ac:dyDescent="0.2">
      <c r="W720" s="204"/>
      <c r="Y720" s="143"/>
      <c r="Z720" s="143"/>
      <c r="AA720" s="143"/>
      <c r="AB720" s="143"/>
    </row>
    <row r="721" spans="23:28" x14ac:dyDescent="0.2">
      <c r="W721" s="204"/>
      <c r="Y721" s="143"/>
      <c r="Z721" s="143"/>
      <c r="AA721" s="143"/>
      <c r="AB721" s="143"/>
    </row>
    <row r="722" spans="23:28" x14ac:dyDescent="0.2">
      <c r="W722" s="204"/>
      <c r="Y722" s="143"/>
      <c r="Z722" s="143"/>
      <c r="AA722" s="143"/>
      <c r="AB722" s="143"/>
    </row>
    <row r="723" spans="23:28" x14ac:dyDescent="0.2">
      <c r="W723" s="204"/>
      <c r="Y723" s="143"/>
      <c r="Z723" s="143"/>
      <c r="AA723" s="143"/>
      <c r="AB723" s="143"/>
    </row>
    <row r="724" spans="23:28" x14ac:dyDescent="0.2">
      <c r="W724" s="204"/>
      <c r="Y724" s="143"/>
      <c r="Z724" s="143"/>
      <c r="AA724" s="143"/>
      <c r="AB724" s="143"/>
    </row>
    <row r="725" spans="23:28" x14ac:dyDescent="0.2">
      <c r="W725" s="204"/>
      <c r="Y725" s="143"/>
      <c r="Z725" s="143"/>
      <c r="AA725" s="143"/>
      <c r="AB725" s="143"/>
    </row>
    <row r="726" spans="23:28" x14ac:dyDescent="0.2">
      <c r="W726" s="204"/>
      <c r="Y726" s="143"/>
      <c r="Z726" s="143"/>
      <c r="AA726" s="143"/>
      <c r="AB726" s="143"/>
    </row>
    <row r="727" spans="23:28" x14ac:dyDescent="0.2">
      <c r="W727" s="204"/>
      <c r="Y727" s="143"/>
      <c r="Z727" s="143"/>
      <c r="AA727" s="143"/>
      <c r="AB727" s="143"/>
    </row>
    <row r="728" spans="23:28" x14ac:dyDescent="0.2">
      <c r="W728" s="204"/>
      <c r="Y728" s="143"/>
      <c r="Z728" s="143"/>
      <c r="AA728" s="143"/>
      <c r="AB728" s="143"/>
    </row>
    <row r="729" spans="23:28" x14ac:dyDescent="0.2">
      <c r="W729" s="204"/>
      <c r="Y729" s="143"/>
      <c r="Z729" s="143"/>
      <c r="AA729" s="143"/>
      <c r="AB729" s="143"/>
    </row>
    <row r="730" spans="23:28" x14ac:dyDescent="0.2">
      <c r="W730" s="204"/>
      <c r="Y730" s="143"/>
      <c r="Z730" s="143"/>
      <c r="AA730" s="143"/>
      <c r="AB730" s="143"/>
    </row>
    <row r="731" spans="23:28" x14ac:dyDescent="0.2">
      <c r="W731" s="204"/>
      <c r="Y731" s="143"/>
      <c r="Z731" s="143"/>
      <c r="AA731" s="143"/>
      <c r="AB731" s="143"/>
    </row>
    <row r="732" spans="23:28" x14ac:dyDescent="0.2">
      <c r="W732" s="204"/>
      <c r="Y732" s="143"/>
      <c r="Z732" s="143"/>
      <c r="AA732" s="143"/>
      <c r="AB732" s="143"/>
    </row>
    <row r="733" spans="23:28" x14ac:dyDescent="0.2">
      <c r="W733" s="204"/>
      <c r="Y733" s="143"/>
      <c r="Z733" s="143"/>
      <c r="AA733" s="143"/>
      <c r="AB733" s="143"/>
    </row>
    <row r="734" spans="23:28" x14ac:dyDescent="0.2">
      <c r="W734" s="204"/>
      <c r="Y734" s="143"/>
      <c r="Z734" s="143"/>
      <c r="AA734" s="143"/>
      <c r="AB734" s="143"/>
    </row>
    <row r="735" spans="23:28" x14ac:dyDescent="0.2">
      <c r="W735" s="204"/>
      <c r="Y735" s="143"/>
      <c r="Z735" s="143"/>
      <c r="AA735" s="143"/>
      <c r="AB735" s="143"/>
    </row>
    <row r="736" spans="23:28" x14ac:dyDescent="0.2">
      <c r="W736" s="204"/>
      <c r="Y736" s="143"/>
      <c r="Z736" s="143"/>
      <c r="AA736" s="143"/>
      <c r="AB736" s="143"/>
    </row>
    <row r="737" spans="23:28" x14ac:dyDescent="0.2">
      <c r="W737" s="204"/>
      <c r="Y737" s="143"/>
      <c r="Z737" s="143"/>
      <c r="AA737" s="143"/>
      <c r="AB737" s="143"/>
    </row>
    <row r="738" spans="23:28" x14ac:dyDescent="0.2">
      <c r="W738" s="204"/>
      <c r="Y738" s="143"/>
      <c r="Z738" s="143"/>
      <c r="AA738" s="143"/>
      <c r="AB738" s="143"/>
    </row>
    <row r="739" spans="23:28" x14ac:dyDescent="0.2">
      <c r="W739" s="204"/>
      <c r="Y739" s="143"/>
      <c r="Z739" s="143"/>
      <c r="AA739" s="143"/>
      <c r="AB739" s="143"/>
    </row>
    <row r="740" spans="23:28" x14ac:dyDescent="0.2">
      <c r="W740" s="204"/>
      <c r="Y740" s="143"/>
      <c r="Z740" s="143"/>
      <c r="AA740" s="143"/>
      <c r="AB740" s="143"/>
    </row>
    <row r="741" spans="23:28" x14ac:dyDescent="0.2">
      <c r="W741" s="204"/>
      <c r="Y741" s="143"/>
      <c r="Z741" s="143"/>
      <c r="AA741" s="143"/>
      <c r="AB741" s="143"/>
    </row>
    <row r="742" spans="23:28" x14ac:dyDescent="0.2">
      <c r="W742" s="204"/>
      <c r="Y742" s="143"/>
      <c r="Z742" s="143"/>
      <c r="AA742" s="143"/>
      <c r="AB742" s="143"/>
    </row>
    <row r="743" spans="23:28" x14ac:dyDescent="0.2">
      <c r="W743" s="204"/>
      <c r="Y743" s="143"/>
      <c r="Z743" s="143"/>
      <c r="AA743" s="143"/>
      <c r="AB743" s="143"/>
    </row>
    <row r="744" spans="23:28" x14ac:dyDescent="0.2">
      <c r="W744" s="204"/>
      <c r="Y744" s="143"/>
      <c r="Z744" s="143"/>
      <c r="AA744" s="143"/>
      <c r="AB744" s="143"/>
    </row>
    <row r="745" spans="23:28" x14ac:dyDescent="0.2">
      <c r="W745" s="204"/>
      <c r="Y745" s="143"/>
      <c r="Z745" s="143"/>
      <c r="AA745" s="143"/>
      <c r="AB745" s="143"/>
    </row>
    <row r="746" spans="23:28" x14ac:dyDescent="0.2">
      <c r="W746" s="204"/>
      <c r="Y746" s="143"/>
      <c r="Z746" s="143"/>
      <c r="AA746" s="143"/>
      <c r="AB746" s="143"/>
    </row>
    <row r="747" spans="23:28" x14ac:dyDescent="0.2">
      <c r="W747" s="204"/>
      <c r="Y747" s="143"/>
      <c r="Z747" s="143"/>
      <c r="AA747" s="143"/>
      <c r="AB747" s="143"/>
    </row>
    <row r="748" spans="23:28" x14ac:dyDescent="0.2">
      <c r="W748" s="204"/>
      <c r="Y748" s="143"/>
      <c r="Z748" s="143"/>
      <c r="AA748" s="143"/>
      <c r="AB748" s="143"/>
    </row>
    <row r="749" spans="23:28" x14ac:dyDescent="0.2">
      <c r="W749" s="204"/>
      <c r="Y749" s="143"/>
      <c r="Z749" s="143"/>
      <c r="AA749" s="143"/>
      <c r="AB749" s="143"/>
    </row>
    <row r="750" spans="23:28" x14ac:dyDescent="0.2">
      <c r="W750" s="204"/>
      <c r="Y750" s="143"/>
      <c r="Z750" s="143"/>
      <c r="AA750" s="143"/>
      <c r="AB750" s="143"/>
    </row>
    <row r="751" spans="23:28" x14ac:dyDescent="0.2">
      <c r="W751" s="204"/>
      <c r="Y751" s="143"/>
      <c r="Z751" s="143"/>
      <c r="AA751" s="143"/>
      <c r="AB751" s="143"/>
    </row>
    <row r="752" spans="23:28" x14ac:dyDescent="0.2">
      <c r="W752" s="204"/>
      <c r="Y752" s="143"/>
      <c r="Z752" s="143"/>
      <c r="AA752" s="143"/>
      <c r="AB752" s="143"/>
    </row>
    <row r="753" spans="23:28" x14ac:dyDescent="0.2">
      <c r="W753" s="204"/>
      <c r="Y753" s="143"/>
      <c r="Z753" s="143"/>
      <c r="AA753" s="143"/>
      <c r="AB753" s="143"/>
    </row>
    <row r="754" spans="23:28" x14ac:dyDescent="0.2">
      <c r="W754" s="204"/>
      <c r="Y754" s="143"/>
      <c r="Z754" s="143"/>
      <c r="AA754" s="143"/>
      <c r="AB754" s="143"/>
    </row>
    <row r="755" spans="23:28" x14ac:dyDescent="0.2">
      <c r="W755" s="204"/>
      <c r="Y755" s="143"/>
      <c r="Z755" s="143"/>
      <c r="AA755" s="143"/>
      <c r="AB755" s="143"/>
    </row>
    <row r="756" spans="23:28" x14ac:dyDescent="0.2">
      <c r="W756" s="204"/>
      <c r="Y756" s="143"/>
      <c r="Z756" s="143"/>
      <c r="AA756" s="143"/>
      <c r="AB756" s="143"/>
    </row>
    <row r="757" spans="23:28" x14ac:dyDescent="0.2">
      <c r="W757" s="204"/>
      <c r="Y757" s="143"/>
      <c r="Z757" s="143"/>
      <c r="AA757" s="143"/>
      <c r="AB757" s="143"/>
    </row>
    <row r="758" spans="23:28" x14ac:dyDescent="0.2">
      <c r="W758" s="204"/>
      <c r="Y758" s="143"/>
      <c r="Z758" s="143"/>
      <c r="AA758" s="143"/>
      <c r="AB758" s="143"/>
    </row>
    <row r="759" spans="23:28" x14ac:dyDescent="0.2">
      <c r="W759" s="204"/>
      <c r="Y759" s="143"/>
      <c r="Z759" s="143"/>
      <c r="AA759" s="143"/>
      <c r="AB759" s="143"/>
    </row>
    <row r="760" spans="23:28" x14ac:dyDescent="0.2">
      <c r="W760" s="204"/>
      <c r="Y760" s="143"/>
      <c r="Z760" s="143"/>
      <c r="AA760" s="143"/>
      <c r="AB760" s="143"/>
    </row>
    <row r="761" spans="23:28" x14ac:dyDescent="0.2">
      <c r="W761" s="204"/>
      <c r="Y761" s="143"/>
      <c r="Z761" s="143"/>
      <c r="AA761" s="143"/>
      <c r="AB761" s="143"/>
    </row>
    <row r="762" spans="23:28" x14ac:dyDescent="0.2">
      <c r="W762" s="204"/>
      <c r="Y762" s="143"/>
      <c r="Z762" s="143"/>
      <c r="AA762" s="143"/>
      <c r="AB762" s="143"/>
    </row>
    <row r="763" spans="23:28" x14ac:dyDescent="0.2">
      <c r="W763" s="204"/>
      <c r="Y763" s="143"/>
      <c r="Z763" s="143"/>
      <c r="AA763" s="143"/>
      <c r="AB763" s="143"/>
    </row>
    <row r="764" spans="23:28" x14ac:dyDescent="0.2">
      <c r="W764" s="204"/>
      <c r="Y764" s="143"/>
      <c r="Z764" s="143"/>
      <c r="AA764" s="143"/>
      <c r="AB764" s="143"/>
    </row>
    <row r="765" spans="23:28" x14ac:dyDescent="0.2">
      <c r="W765" s="204"/>
      <c r="Y765" s="143"/>
      <c r="Z765" s="143"/>
      <c r="AA765" s="143"/>
      <c r="AB765" s="143"/>
    </row>
    <row r="766" spans="23:28" x14ac:dyDescent="0.2">
      <c r="W766" s="204"/>
      <c r="Y766" s="143"/>
      <c r="Z766" s="143"/>
      <c r="AA766" s="143"/>
      <c r="AB766" s="143"/>
    </row>
    <row r="767" spans="23:28" x14ac:dyDescent="0.2">
      <c r="W767" s="204"/>
      <c r="Y767" s="143"/>
      <c r="Z767" s="143"/>
      <c r="AA767" s="143"/>
      <c r="AB767" s="143"/>
    </row>
    <row r="768" spans="23:28" x14ac:dyDescent="0.2">
      <c r="W768" s="204"/>
      <c r="Y768" s="143"/>
      <c r="Z768" s="143"/>
      <c r="AA768" s="143"/>
      <c r="AB768" s="143"/>
    </row>
    <row r="769" spans="23:28" x14ac:dyDescent="0.2">
      <c r="W769" s="204"/>
      <c r="Y769" s="143"/>
      <c r="Z769" s="143"/>
      <c r="AA769" s="143"/>
      <c r="AB769" s="143"/>
    </row>
    <row r="770" spans="23:28" x14ac:dyDescent="0.2">
      <c r="W770" s="204"/>
      <c r="Y770" s="143"/>
      <c r="Z770" s="143"/>
      <c r="AA770" s="143"/>
      <c r="AB770" s="143"/>
    </row>
    <row r="771" spans="23:28" x14ac:dyDescent="0.2">
      <c r="W771" s="204"/>
      <c r="Y771" s="143"/>
      <c r="Z771" s="143"/>
      <c r="AA771" s="143"/>
      <c r="AB771" s="143"/>
    </row>
    <row r="772" spans="23:28" x14ac:dyDescent="0.2">
      <c r="W772" s="204"/>
      <c r="Y772" s="143"/>
      <c r="Z772" s="143"/>
      <c r="AA772" s="143"/>
      <c r="AB772" s="143"/>
    </row>
    <row r="773" spans="23:28" x14ac:dyDescent="0.2">
      <c r="W773" s="204"/>
      <c r="Y773" s="143"/>
      <c r="Z773" s="143"/>
      <c r="AA773" s="143"/>
      <c r="AB773" s="143"/>
    </row>
    <row r="774" spans="23:28" x14ac:dyDescent="0.2">
      <c r="W774" s="204"/>
      <c r="Y774" s="143"/>
      <c r="Z774" s="143"/>
      <c r="AA774" s="143"/>
      <c r="AB774" s="143"/>
    </row>
    <row r="775" spans="23:28" x14ac:dyDescent="0.2">
      <c r="W775" s="204"/>
      <c r="Y775" s="143"/>
      <c r="Z775" s="143"/>
      <c r="AA775" s="143"/>
      <c r="AB775" s="143"/>
    </row>
    <row r="776" spans="23:28" x14ac:dyDescent="0.2">
      <c r="W776" s="204"/>
      <c r="Y776" s="143"/>
      <c r="Z776" s="143"/>
      <c r="AA776" s="143"/>
      <c r="AB776" s="143"/>
    </row>
    <row r="777" spans="23:28" x14ac:dyDescent="0.2">
      <c r="W777" s="204"/>
      <c r="Y777" s="143"/>
      <c r="Z777" s="143"/>
      <c r="AA777" s="143"/>
      <c r="AB777" s="143"/>
    </row>
    <row r="778" spans="23:28" x14ac:dyDescent="0.2">
      <c r="W778" s="204"/>
      <c r="Y778" s="143"/>
      <c r="Z778" s="143"/>
      <c r="AA778" s="143"/>
      <c r="AB778" s="143"/>
    </row>
    <row r="779" spans="23:28" x14ac:dyDescent="0.2">
      <c r="W779" s="204"/>
      <c r="Y779" s="143"/>
      <c r="Z779" s="143"/>
      <c r="AA779" s="143"/>
      <c r="AB779" s="143"/>
    </row>
    <row r="780" spans="23:28" x14ac:dyDescent="0.2">
      <c r="W780" s="204"/>
      <c r="Y780" s="143"/>
      <c r="Z780" s="143"/>
      <c r="AA780" s="143"/>
      <c r="AB780" s="143"/>
    </row>
    <row r="781" spans="23:28" x14ac:dyDescent="0.2">
      <c r="W781" s="204"/>
      <c r="Y781" s="143"/>
      <c r="Z781" s="143"/>
      <c r="AA781" s="143"/>
      <c r="AB781" s="143"/>
    </row>
    <row r="782" spans="23:28" x14ac:dyDescent="0.2">
      <c r="W782" s="204"/>
      <c r="Y782" s="143"/>
      <c r="Z782" s="143"/>
      <c r="AA782" s="143"/>
      <c r="AB782" s="143"/>
    </row>
    <row r="783" spans="23:28" x14ac:dyDescent="0.2">
      <c r="W783" s="204"/>
      <c r="Y783" s="143"/>
      <c r="Z783" s="143"/>
      <c r="AA783" s="143"/>
      <c r="AB783" s="143"/>
    </row>
    <row r="784" spans="23:28" x14ac:dyDescent="0.2">
      <c r="W784" s="204"/>
      <c r="Y784" s="143"/>
      <c r="Z784" s="143"/>
      <c r="AA784" s="143"/>
      <c r="AB784" s="143"/>
    </row>
    <row r="785" spans="23:28" x14ac:dyDescent="0.2">
      <c r="W785" s="204"/>
      <c r="Y785" s="143"/>
      <c r="Z785" s="143"/>
      <c r="AA785" s="143"/>
      <c r="AB785" s="143"/>
    </row>
    <row r="786" spans="23:28" x14ac:dyDescent="0.2">
      <c r="W786" s="204"/>
      <c r="Y786" s="143"/>
      <c r="Z786" s="143"/>
      <c r="AA786" s="143"/>
      <c r="AB786" s="143"/>
    </row>
    <row r="787" spans="23:28" x14ac:dyDescent="0.2">
      <c r="W787" s="204"/>
      <c r="Y787" s="143"/>
      <c r="Z787" s="143"/>
      <c r="AA787" s="143"/>
      <c r="AB787" s="143"/>
    </row>
    <row r="788" spans="23:28" x14ac:dyDescent="0.2">
      <c r="W788" s="204"/>
      <c r="Y788" s="143"/>
      <c r="Z788" s="143"/>
      <c r="AA788" s="143"/>
      <c r="AB788" s="143"/>
    </row>
    <row r="789" spans="23:28" x14ac:dyDescent="0.2">
      <c r="W789" s="204"/>
      <c r="Y789" s="143"/>
      <c r="Z789" s="143"/>
      <c r="AA789" s="143"/>
      <c r="AB789" s="143"/>
    </row>
    <row r="790" spans="23:28" x14ac:dyDescent="0.2">
      <c r="W790" s="204"/>
      <c r="Y790" s="143"/>
      <c r="Z790" s="143"/>
      <c r="AA790" s="143"/>
      <c r="AB790" s="143"/>
    </row>
    <row r="791" spans="23:28" x14ac:dyDescent="0.2">
      <c r="W791" s="204"/>
      <c r="Y791" s="143"/>
      <c r="Z791" s="143"/>
      <c r="AA791" s="143"/>
      <c r="AB791" s="143"/>
    </row>
    <row r="792" spans="23:28" x14ac:dyDescent="0.2">
      <c r="W792" s="204"/>
      <c r="Y792" s="143"/>
      <c r="Z792" s="143"/>
      <c r="AA792" s="143"/>
      <c r="AB792" s="143"/>
    </row>
    <row r="793" spans="23:28" x14ac:dyDescent="0.2">
      <c r="W793" s="204"/>
      <c r="Y793" s="143"/>
      <c r="Z793" s="143"/>
      <c r="AA793" s="143"/>
      <c r="AB793" s="143"/>
    </row>
    <row r="794" spans="23:28" x14ac:dyDescent="0.2">
      <c r="W794" s="204"/>
      <c r="Y794" s="143"/>
      <c r="Z794" s="143"/>
      <c r="AA794" s="143"/>
      <c r="AB794" s="143"/>
    </row>
    <row r="795" spans="23:28" x14ac:dyDescent="0.2">
      <c r="W795" s="204"/>
      <c r="Y795" s="143"/>
      <c r="Z795" s="143"/>
      <c r="AA795" s="143"/>
      <c r="AB795" s="143"/>
    </row>
    <row r="796" spans="23:28" x14ac:dyDescent="0.2">
      <c r="W796" s="204"/>
      <c r="Y796" s="143"/>
      <c r="Z796" s="143"/>
      <c r="AA796" s="143"/>
      <c r="AB796" s="143"/>
    </row>
    <row r="797" spans="23:28" x14ac:dyDescent="0.2">
      <c r="W797" s="204"/>
      <c r="Y797" s="143"/>
      <c r="Z797" s="143"/>
      <c r="AA797" s="143"/>
      <c r="AB797" s="143"/>
    </row>
    <row r="798" spans="23:28" x14ac:dyDescent="0.2">
      <c r="W798" s="204"/>
      <c r="Y798" s="143"/>
      <c r="Z798" s="143"/>
      <c r="AA798" s="143"/>
      <c r="AB798" s="143"/>
    </row>
    <row r="799" spans="23:28" x14ac:dyDescent="0.2">
      <c r="W799" s="204"/>
      <c r="Y799" s="143"/>
      <c r="Z799" s="143"/>
      <c r="AA799" s="143"/>
      <c r="AB799" s="143"/>
    </row>
    <row r="800" spans="23:28" x14ac:dyDescent="0.2">
      <c r="W800" s="204"/>
      <c r="Y800" s="143"/>
      <c r="Z800" s="143"/>
      <c r="AA800" s="143"/>
      <c r="AB800" s="143"/>
    </row>
    <row r="801" spans="23:28" x14ac:dyDescent="0.2">
      <c r="W801" s="204"/>
      <c r="Y801" s="143"/>
      <c r="Z801" s="143"/>
      <c r="AA801" s="143"/>
      <c r="AB801" s="143"/>
    </row>
    <row r="802" spans="23:28" x14ac:dyDescent="0.2">
      <c r="W802" s="204"/>
      <c r="Y802" s="143"/>
      <c r="Z802" s="143"/>
      <c r="AA802" s="143"/>
      <c r="AB802" s="143"/>
    </row>
    <row r="803" spans="23:28" x14ac:dyDescent="0.2">
      <c r="W803" s="204"/>
      <c r="Y803" s="143"/>
      <c r="Z803" s="143"/>
      <c r="AA803" s="143"/>
      <c r="AB803" s="143"/>
    </row>
    <row r="804" spans="23:28" x14ac:dyDescent="0.2">
      <c r="W804" s="204"/>
      <c r="Y804" s="143"/>
      <c r="Z804" s="143"/>
      <c r="AA804" s="143"/>
      <c r="AB804" s="143"/>
    </row>
    <row r="805" spans="23:28" x14ac:dyDescent="0.2">
      <c r="W805" s="204"/>
      <c r="Y805" s="143"/>
      <c r="Z805" s="143"/>
      <c r="AA805" s="143"/>
      <c r="AB805" s="143"/>
    </row>
    <row r="806" spans="23:28" x14ac:dyDescent="0.2">
      <c r="W806" s="204"/>
      <c r="Y806" s="143"/>
      <c r="Z806" s="143"/>
      <c r="AA806" s="143"/>
      <c r="AB806" s="143"/>
    </row>
    <row r="807" spans="23:28" x14ac:dyDescent="0.2">
      <c r="W807" s="204"/>
      <c r="Y807" s="143"/>
      <c r="Z807" s="143"/>
      <c r="AA807" s="143"/>
      <c r="AB807" s="143"/>
    </row>
    <row r="808" spans="23:28" x14ac:dyDescent="0.2">
      <c r="W808" s="204"/>
      <c r="Y808" s="143"/>
      <c r="Z808" s="143"/>
      <c r="AA808" s="143"/>
      <c r="AB808" s="143"/>
    </row>
    <row r="809" spans="23:28" x14ac:dyDescent="0.2">
      <c r="W809" s="204"/>
      <c r="Y809" s="143"/>
      <c r="Z809" s="143"/>
      <c r="AA809" s="143"/>
      <c r="AB809" s="143"/>
    </row>
    <row r="810" spans="23:28" x14ac:dyDescent="0.2">
      <c r="W810" s="204"/>
      <c r="Y810" s="143"/>
      <c r="Z810" s="143"/>
      <c r="AA810" s="143"/>
      <c r="AB810" s="143"/>
    </row>
    <row r="811" spans="23:28" x14ac:dyDescent="0.2">
      <c r="W811" s="204"/>
      <c r="Y811" s="143"/>
      <c r="Z811" s="143"/>
      <c r="AA811" s="143"/>
      <c r="AB811" s="143"/>
    </row>
    <row r="812" spans="23:28" x14ac:dyDescent="0.2">
      <c r="W812" s="204"/>
      <c r="Y812" s="143"/>
      <c r="Z812" s="143"/>
      <c r="AA812" s="143"/>
      <c r="AB812" s="143"/>
    </row>
    <row r="813" spans="23:28" x14ac:dyDescent="0.2">
      <c r="W813" s="204"/>
      <c r="Y813" s="143"/>
      <c r="Z813" s="143"/>
      <c r="AA813" s="143"/>
      <c r="AB813" s="143"/>
    </row>
    <row r="814" spans="23:28" x14ac:dyDescent="0.2">
      <c r="W814" s="204"/>
      <c r="Y814" s="143"/>
      <c r="Z814" s="143"/>
      <c r="AA814" s="143"/>
      <c r="AB814" s="143"/>
    </row>
    <row r="815" spans="23:28" x14ac:dyDescent="0.2">
      <c r="W815" s="204"/>
      <c r="Y815" s="143"/>
      <c r="Z815" s="143"/>
      <c r="AA815" s="143"/>
      <c r="AB815" s="143"/>
    </row>
    <row r="816" spans="23:28" x14ac:dyDescent="0.2">
      <c r="W816" s="204"/>
      <c r="Y816" s="143"/>
      <c r="Z816" s="143"/>
      <c r="AA816" s="143"/>
      <c r="AB816" s="143"/>
    </row>
    <row r="817" spans="23:28" x14ac:dyDescent="0.2">
      <c r="W817" s="204"/>
      <c r="Y817" s="143"/>
      <c r="Z817" s="143"/>
      <c r="AA817" s="143"/>
      <c r="AB817" s="143"/>
    </row>
    <row r="818" spans="23:28" x14ac:dyDescent="0.2">
      <c r="W818" s="204"/>
      <c r="Y818" s="143"/>
      <c r="Z818" s="143"/>
      <c r="AA818" s="143"/>
      <c r="AB818" s="143"/>
    </row>
    <row r="819" spans="23:28" x14ac:dyDescent="0.2">
      <c r="W819" s="204"/>
      <c r="Y819" s="143"/>
      <c r="Z819" s="143"/>
      <c r="AA819" s="143"/>
      <c r="AB819" s="143"/>
    </row>
    <row r="820" spans="23:28" x14ac:dyDescent="0.2">
      <c r="W820" s="204"/>
      <c r="Y820" s="143"/>
      <c r="Z820" s="143"/>
      <c r="AA820" s="143"/>
      <c r="AB820" s="143"/>
    </row>
    <row r="821" spans="23:28" x14ac:dyDescent="0.2">
      <c r="W821" s="204"/>
      <c r="Y821" s="143"/>
      <c r="Z821" s="143"/>
      <c r="AA821" s="143"/>
      <c r="AB821" s="143"/>
    </row>
    <row r="822" spans="23:28" x14ac:dyDescent="0.2">
      <c r="W822" s="204"/>
      <c r="Y822" s="143"/>
      <c r="Z822" s="143"/>
      <c r="AA822" s="143"/>
      <c r="AB822" s="143"/>
    </row>
    <row r="823" spans="23:28" x14ac:dyDescent="0.2">
      <c r="W823" s="204"/>
      <c r="Y823" s="143"/>
      <c r="Z823" s="143"/>
      <c r="AA823" s="143"/>
      <c r="AB823" s="143"/>
    </row>
    <row r="824" spans="23:28" x14ac:dyDescent="0.2">
      <c r="W824" s="204"/>
      <c r="Y824" s="143"/>
      <c r="Z824" s="143"/>
      <c r="AA824" s="143"/>
      <c r="AB824" s="143"/>
    </row>
    <row r="825" spans="23:28" x14ac:dyDescent="0.2">
      <c r="W825" s="204"/>
      <c r="Y825" s="143"/>
      <c r="Z825" s="143"/>
      <c r="AA825" s="143"/>
      <c r="AB825" s="143"/>
    </row>
    <row r="826" spans="23:28" x14ac:dyDescent="0.2">
      <c r="W826" s="204"/>
      <c r="Y826" s="143"/>
      <c r="Z826" s="143"/>
      <c r="AA826" s="143"/>
      <c r="AB826" s="143"/>
    </row>
    <row r="827" spans="23:28" x14ac:dyDescent="0.2">
      <c r="W827" s="204"/>
      <c r="Y827" s="143"/>
      <c r="Z827" s="143"/>
      <c r="AA827" s="143"/>
      <c r="AB827" s="143"/>
    </row>
    <row r="828" spans="23:28" x14ac:dyDescent="0.2">
      <c r="W828" s="204"/>
      <c r="Y828" s="143"/>
      <c r="Z828" s="143"/>
      <c r="AA828" s="143"/>
      <c r="AB828" s="143"/>
    </row>
    <row r="829" spans="23:28" x14ac:dyDescent="0.2">
      <c r="W829" s="204"/>
      <c r="Y829" s="143"/>
      <c r="Z829" s="143"/>
      <c r="AA829" s="143"/>
      <c r="AB829" s="143"/>
    </row>
    <row r="830" spans="23:28" x14ac:dyDescent="0.2">
      <c r="W830" s="204"/>
      <c r="Y830" s="143"/>
      <c r="Z830" s="143"/>
      <c r="AA830" s="143"/>
      <c r="AB830" s="143"/>
    </row>
    <row r="831" spans="23:28" x14ac:dyDescent="0.2">
      <c r="W831" s="204"/>
      <c r="Y831" s="143"/>
      <c r="Z831" s="143"/>
      <c r="AA831" s="143"/>
      <c r="AB831" s="143"/>
    </row>
    <row r="832" spans="23:28" x14ac:dyDescent="0.2">
      <c r="W832" s="204"/>
      <c r="Y832" s="143"/>
      <c r="Z832" s="143"/>
      <c r="AA832" s="143"/>
      <c r="AB832" s="143"/>
    </row>
    <row r="833" spans="23:28" x14ac:dyDescent="0.2">
      <c r="W833" s="204"/>
      <c r="Y833" s="143"/>
      <c r="Z833" s="143"/>
      <c r="AA833" s="143"/>
      <c r="AB833" s="143"/>
    </row>
    <row r="834" spans="23:28" x14ac:dyDescent="0.2">
      <c r="W834" s="204"/>
      <c r="Y834" s="143"/>
      <c r="Z834" s="143"/>
      <c r="AA834" s="143"/>
      <c r="AB834" s="143"/>
    </row>
    <row r="835" spans="23:28" x14ac:dyDescent="0.2">
      <c r="W835" s="204"/>
      <c r="Y835" s="143"/>
      <c r="Z835" s="143"/>
      <c r="AA835" s="143"/>
      <c r="AB835" s="143"/>
    </row>
    <row r="836" spans="23:28" x14ac:dyDescent="0.2">
      <c r="W836" s="204"/>
      <c r="Y836" s="143"/>
      <c r="Z836" s="143"/>
      <c r="AA836" s="143"/>
      <c r="AB836" s="143"/>
    </row>
    <row r="837" spans="23:28" x14ac:dyDescent="0.2">
      <c r="W837" s="204"/>
      <c r="Y837" s="143"/>
      <c r="Z837" s="143"/>
      <c r="AA837" s="143"/>
      <c r="AB837" s="143"/>
    </row>
    <row r="838" spans="23:28" x14ac:dyDescent="0.2">
      <c r="W838" s="204"/>
      <c r="Y838" s="143"/>
      <c r="Z838" s="143"/>
      <c r="AA838" s="143"/>
      <c r="AB838" s="143"/>
    </row>
    <row r="839" spans="23:28" x14ac:dyDescent="0.2">
      <c r="W839" s="204"/>
      <c r="Y839" s="143"/>
      <c r="Z839" s="143"/>
      <c r="AA839" s="143"/>
      <c r="AB839" s="143"/>
    </row>
    <row r="840" spans="23:28" x14ac:dyDescent="0.2">
      <c r="W840" s="204"/>
      <c r="Y840" s="143"/>
      <c r="Z840" s="143"/>
      <c r="AA840" s="143"/>
      <c r="AB840" s="143"/>
    </row>
    <row r="841" spans="23:28" x14ac:dyDescent="0.2">
      <c r="W841" s="204"/>
      <c r="Y841" s="143"/>
      <c r="Z841" s="143"/>
      <c r="AA841" s="143"/>
      <c r="AB841" s="143"/>
    </row>
    <row r="842" spans="23:28" x14ac:dyDescent="0.2">
      <c r="W842" s="204"/>
      <c r="Y842" s="143"/>
      <c r="Z842" s="143"/>
      <c r="AA842" s="143"/>
      <c r="AB842" s="143"/>
    </row>
    <row r="843" spans="23:28" x14ac:dyDescent="0.2">
      <c r="W843" s="204"/>
      <c r="Y843" s="143"/>
      <c r="Z843" s="143"/>
      <c r="AA843" s="143"/>
      <c r="AB843" s="143"/>
    </row>
    <row r="844" spans="23:28" x14ac:dyDescent="0.2">
      <c r="W844" s="204"/>
      <c r="Y844" s="143"/>
      <c r="Z844" s="143"/>
      <c r="AA844" s="143"/>
      <c r="AB844" s="143"/>
    </row>
    <row r="845" spans="23:28" x14ac:dyDescent="0.2">
      <c r="W845" s="204"/>
      <c r="Y845" s="143"/>
      <c r="Z845" s="143"/>
      <c r="AA845" s="143"/>
      <c r="AB845" s="143"/>
    </row>
    <row r="846" spans="23:28" x14ac:dyDescent="0.2">
      <c r="W846" s="204"/>
      <c r="Y846" s="143"/>
      <c r="Z846" s="143"/>
      <c r="AA846" s="143"/>
      <c r="AB846" s="143"/>
    </row>
    <row r="847" spans="23:28" x14ac:dyDescent="0.2">
      <c r="W847" s="204"/>
      <c r="Y847" s="143"/>
      <c r="Z847" s="143"/>
      <c r="AA847" s="143"/>
      <c r="AB847" s="143"/>
    </row>
    <row r="848" spans="23:28" x14ac:dyDescent="0.2">
      <c r="W848" s="204"/>
      <c r="Y848" s="143"/>
      <c r="Z848" s="143"/>
      <c r="AA848" s="143"/>
      <c r="AB848" s="143"/>
    </row>
    <row r="849" spans="23:28" x14ac:dyDescent="0.2">
      <c r="W849" s="204"/>
      <c r="Y849" s="143"/>
      <c r="Z849" s="143"/>
      <c r="AA849" s="143"/>
      <c r="AB849" s="143"/>
    </row>
    <row r="850" spans="23:28" x14ac:dyDescent="0.2">
      <c r="W850" s="204"/>
      <c r="Y850" s="143"/>
      <c r="Z850" s="143"/>
      <c r="AA850" s="143"/>
      <c r="AB850" s="143"/>
    </row>
    <row r="851" spans="23:28" x14ac:dyDescent="0.2">
      <c r="W851" s="204"/>
      <c r="Y851" s="143"/>
      <c r="Z851" s="143"/>
      <c r="AA851" s="143"/>
      <c r="AB851" s="143"/>
    </row>
    <row r="852" spans="23:28" x14ac:dyDescent="0.2">
      <c r="W852" s="204"/>
      <c r="Y852" s="143"/>
      <c r="Z852" s="143"/>
      <c r="AA852" s="143"/>
      <c r="AB852" s="143"/>
    </row>
    <row r="853" spans="23:28" x14ac:dyDescent="0.2">
      <c r="W853" s="204"/>
      <c r="Y853" s="143"/>
      <c r="Z853" s="143"/>
      <c r="AA853" s="143"/>
      <c r="AB853" s="143"/>
    </row>
    <row r="854" spans="23:28" x14ac:dyDescent="0.2">
      <c r="W854" s="204"/>
      <c r="Y854" s="143"/>
      <c r="Z854" s="143"/>
      <c r="AA854" s="143"/>
      <c r="AB854" s="143"/>
    </row>
    <row r="855" spans="23:28" x14ac:dyDescent="0.2">
      <c r="W855" s="204"/>
      <c r="Y855" s="143"/>
      <c r="Z855" s="143"/>
      <c r="AA855" s="143"/>
      <c r="AB855" s="143"/>
    </row>
    <row r="856" spans="23:28" x14ac:dyDescent="0.2">
      <c r="W856" s="204"/>
      <c r="Y856" s="143"/>
      <c r="Z856" s="143"/>
      <c r="AA856" s="143"/>
      <c r="AB856" s="143"/>
    </row>
    <row r="857" spans="23:28" x14ac:dyDescent="0.2">
      <c r="W857" s="204"/>
      <c r="Y857" s="143"/>
      <c r="Z857" s="143"/>
      <c r="AA857" s="143"/>
      <c r="AB857" s="143"/>
    </row>
    <row r="858" spans="23:28" x14ac:dyDescent="0.2">
      <c r="W858" s="204"/>
      <c r="Y858" s="143"/>
      <c r="Z858" s="143"/>
      <c r="AA858" s="143"/>
      <c r="AB858" s="143"/>
    </row>
    <row r="859" spans="23:28" x14ac:dyDescent="0.2">
      <c r="W859" s="204"/>
      <c r="Y859" s="143"/>
      <c r="Z859" s="143"/>
      <c r="AA859" s="143"/>
      <c r="AB859" s="143"/>
    </row>
    <row r="860" spans="23:28" x14ac:dyDescent="0.2">
      <c r="W860" s="204"/>
      <c r="Y860" s="143"/>
      <c r="Z860" s="143"/>
      <c r="AA860" s="143"/>
      <c r="AB860" s="143"/>
    </row>
    <row r="861" spans="23:28" x14ac:dyDescent="0.2">
      <c r="W861" s="204"/>
      <c r="Y861" s="143"/>
      <c r="Z861" s="143"/>
      <c r="AA861" s="143"/>
      <c r="AB861" s="143"/>
    </row>
    <row r="862" spans="23:28" x14ac:dyDescent="0.2">
      <c r="W862" s="204"/>
      <c r="Y862" s="143"/>
      <c r="Z862" s="143"/>
      <c r="AA862" s="143"/>
      <c r="AB862" s="143"/>
    </row>
    <row r="863" spans="23:28" x14ac:dyDescent="0.2">
      <c r="W863" s="204"/>
      <c r="Y863" s="143"/>
      <c r="Z863" s="143"/>
      <c r="AA863" s="143"/>
      <c r="AB863" s="143"/>
    </row>
    <row r="864" spans="23:28" x14ac:dyDescent="0.2">
      <c r="W864" s="204"/>
      <c r="Y864" s="143"/>
      <c r="Z864" s="143"/>
      <c r="AA864" s="143"/>
      <c r="AB864" s="143"/>
    </row>
    <row r="865" spans="23:28" x14ac:dyDescent="0.2">
      <c r="W865" s="204"/>
      <c r="Y865" s="143"/>
      <c r="Z865" s="143"/>
      <c r="AA865" s="143"/>
      <c r="AB865" s="143"/>
    </row>
    <row r="866" spans="23:28" x14ac:dyDescent="0.2">
      <c r="W866" s="204"/>
      <c r="Y866" s="143"/>
      <c r="Z866" s="143"/>
      <c r="AA866" s="143"/>
      <c r="AB866" s="143"/>
    </row>
    <row r="867" spans="23:28" x14ac:dyDescent="0.2">
      <c r="W867" s="204"/>
      <c r="Y867" s="143"/>
      <c r="Z867" s="143"/>
      <c r="AA867" s="143"/>
      <c r="AB867" s="143"/>
    </row>
    <row r="868" spans="23:28" x14ac:dyDescent="0.2">
      <c r="W868" s="204"/>
      <c r="Y868" s="143"/>
      <c r="Z868" s="143"/>
      <c r="AA868" s="143"/>
      <c r="AB868" s="143"/>
    </row>
    <row r="869" spans="23:28" x14ac:dyDescent="0.2">
      <c r="W869" s="204"/>
      <c r="Y869" s="143"/>
      <c r="Z869" s="143"/>
      <c r="AA869" s="143"/>
      <c r="AB869" s="143"/>
    </row>
    <row r="870" spans="23:28" x14ac:dyDescent="0.2">
      <c r="W870" s="204"/>
      <c r="Y870" s="143"/>
      <c r="Z870" s="143"/>
      <c r="AA870" s="143"/>
      <c r="AB870" s="143"/>
    </row>
    <row r="871" spans="23:28" x14ac:dyDescent="0.2">
      <c r="W871" s="204"/>
      <c r="Y871" s="143"/>
      <c r="Z871" s="143"/>
      <c r="AA871" s="143"/>
      <c r="AB871" s="143"/>
    </row>
    <row r="872" spans="23:28" x14ac:dyDescent="0.2">
      <c r="W872" s="204"/>
      <c r="Y872" s="143"/>
      <c r="Z872" s="143"/>
      <c r="AA872" s="143"/>
      <c r="AB872" s="143"/>
    </row>
    <row r="873" spans="23:28" x14ac:dyDescent="0.2">
      <c r="W873" s="204"/>
      <c r="Y873" s="143"/>
      <c r="Z873" s="143"/>
      <c r="AA873" s="143"/>
      <c r="AB873" s="143"/>
    </row>
    <row r="874" spans="23:28" x14ac:dyDescent="0.2">
      <c r="W874" s="204"/>
      <c r="Y874" s="143"/>
      <c r="Z874" s="143"/>
      <c r="AA874" s="143"/>
      <c r="AB874" s="143"/>
    </row>
    <row r="875" spans="23:28" x14ac:dyDescent="0.2">
      <c r="W875" s="204"/>
      <c r="Y875" s="143"/>
      <c r="Z875" s="143"/>
      <c r="AA875" s="143"/>
      <c r="AB875" s="143"/>
    </row>
    <row r="876" spans="23:28" x14ac:dyDescent="0.2">
      <c r="W876" s="204"/>
      <c r="Y876" s="143"/>
      <c r="Z876" s="143"/>
      <c r="AA876" s="143"/>
      <c r="AB876" s="143"/>
    </row>
    <row r="877" spans="23:28" x14ac:dyDescent="0.2">
      <c r="W877" s="204"/>
      <c r="Y877" s="143"/>
      <c r="Z877" s="143"/>
      <c r="AA877" s="143"/>
      <c r="AB877" s="143"/>
    </row>
    <row r="878" spans="23:28" x14ac:dyDescent="0.2">
      <c r="W878" s="204"/>
      <c r="Y878" s="143"/>
      <c r="Z878" s="143"/>
      <c r="AA878" s="143"/>
      <c r="AB878" s="143"/>
    </row>
    <row r="879" spans="23:28" x14ac:dyDescent="0.2">
      <c r="W879" s="204"/>
      <c r="Y879" s="143"/>
      <c r="Z879" s="143"/>
      <c r="AA879" s="143"/>
      <c r="AB879" s="143"/>
    </row>
    <row r="880" spans="23:28" x14ac:dyDescent="0.2">
      <c r="W880" s="204"/>
      <c r="Y880" s="143"/>
      <c r="Z880" s="143"/>
      <c r="AA880" s="143"/>
      <c r="AB880" s="143"/>
    </row>
    <row r="881" spans="23:28" x14ac:dyDescent="0.2">
      <c r="W881" s="204"/>
      <c r="Y881" s="143"/>
      <c r="Z881" s="143"/>
      <c r="AA881" s="143"/>
      <c r="AB881" s="143"/>
    </row>
    <row r="882" spans="23:28" x14ac:dyDescent="0.2">
      <c r="W882" s="204"/>
      <c r="Y882" s="143"/>
      <c r="Z882" s="143"/>
      <c r="AA882" s="143"/>
      <c r="AB882" s="143"/>
    </row>
    <row r="883" spans="23:28" x14ac:dyDescent="0.2">
      <c r="W883" s="204"/>
      <c r="Y883" s="143"/>
      <c r="Z883" s="143"/>
      <c r="AA883" s="143"/>
      <c r="AB883" s="143"/>
    </row>
    <row r="884" spans="23:28" x14ac:dyDescent="0.2">
      <c r="W884" s="204"/>
      <c r="Y884" s="143"/>
      <c r="Z884" s="143"/>
      <c r="AA884" s="143"/>
      <c r="AB884" s="143"/>
    </row>
    <row r="885" spans="23:28" x14ac:dyDescent="0.2">
      <c r="W885" s="204"/>
      <c r="Y885" s="143"/>
      <c r="Z885" s="143"/>
      <c r="AA885" s="143"/>
      <c r="AB885" s="143"/>
    </row>
    <row r="886" spans="23:28" x14ac:dyDescent="0.2">
      <c r="W886" s="204"/>
      <c r="Y886" s="143"/>
      <c r="Z886" s="143"/>
      <c r="AA886" s="143"/>
      <c r="AB886" s="143"/>
    </row>
    <row r="887" spans="23:28" x14ac:dyDescent="0.2">
      <c r="W887" s="204"/>
      <c r="Y887" s="143"/>
      <c r="Z887" s="143"/>
      <c r="AA887" s="143"/>
      <c r="AB887" s="143"/>
    </row>
    <row r="888" spans="23:28" x14ac:dyDescent="0.2">
      <c r="W888" s="204"/>
      <c r="Y888" s="143"/>
      <c r="Z888" s="143"/>
      <c r="AA888" s="143"/>
      <c r="AB888" s="143"/>
    </row>
    <row r="889" spans="23:28" x14ac:dyDescent="0.2">
      <c r="W889" s="204"/>
      <c r="Y889" s="143"/>
      <c r="Z889" s="143"/>
      <c r="AA889" s="143"/>
      <c r="AB889" s="143"/>
    </row>
    <row r="890" spans="23:28" x14ac:dyDescent="0.2">
      <c r="W890" s="204"/>
      <c r="Y890" s="143"/>
      <c r="Z890" s="143"/>
      <c r="AA890" s="143"/>
      <c r="AB890" s="143"/>
    </row>
    <row r="891" spans="23:28" x14ac:dyDescent="0.2">
      <c r="W891" s="204"/>
      <c r="Y891" s="143"/>
      <c r="Z891" s="143"/>
      <c r="AA891" s="143"/>
      <c r="AB891" s="143"/>
    </row>
    <row r="892" spans="23:28" x14ac:dyDescent="0.2">
      <c r="W892" s="204"/>
      <c r="Y892" s="143"/>
      <c r="Z892" s="143"/>
      <c r="AA892" s="143"/>
      <c r="AB892" s="143"/>
    </row>
    <row r="893" spans="23:28" x14ac:dyDescent="0.2">
      <c r="W893" s="204"/>
      <c r="Y893" s="143"/>
      <c r="Z893" s="143"/>
      <c r="AA893" s="143"/>
      <c r="AB893" s="143"/>
    </row>
    <row r="894" spans="23:28" x14ac:dyDescent="0.2">
      <c r="W894" s="204"/>
      <c r="Y894" s="143"/>
      <c r="Z894" s="143"/>
      <c r="AA894" s="143"/>
      <c r="AB894" s="143"/>
    </row>
    <row r="895" spans="23:28" x14ac:dyDescent="0.2">
      <c r="W895" s="204"/>
      <c r="Y895" s="143"/>
      <c r="Z895" s="143"/>
      <c r="AA895" s="143"/>
      <c r="AB895" s="143"/>
    </row>
    <row r="896" spans="23:28" x14ac:dyDescent="0.2">
      <c r="W896" s="204"/>
      <c r="Y896" s="143"/>
      <c r="Z896" s="143"/>
      <c r="AA896" s="143"/>
      <c r="AB896" s="143"/>
    </row>
    <row r="897" spans="23:28" x14ac:dyDescent="0.2">
      <c r="W897" s="204"/>
      <c r="Y897" s="143"/>
      <c r="Z897" s="143"/>
      <c r="AA897" s="143"/>
      <c r="AB897" s="143"/>
    </row>
    <row r="898" spans="23:28" x14ac:dyDescent="0.2">
      <c r="W898" s="204"/>
      <c r="Y898" s="143"/>
      <c r="Z898" s="143"/>
      <c r="AA898" s="143"/>
      <c r="AB898" s="143"/>
    </row>
    <row r="899" spans="23:28" x14ac:dyDescent="0.2">
      <c r="W899" s="204"/>
      <c r="Y899" s="143"/>
      <c r="Z899" s="143"/>
      <c r="AA899" s="143"/>
      <c r="AB899" s="143"/>
    </row>
    <row r="900" spans="23:28" x14ac:dyDescent="0.2">
      <c r="W900" s="204"/>
      <c r="Y900" s="143"/>
      <c r="Z900" s="143"/>
      <c r="AA900" s="143"/>
      <c r="AB900" s="143"/>
    </row>
    <row r="901" spans="23:28" x14ac:dyDescent="0.2">
      <c r="W901" s="204"/>
      <c r="Y901" s="143"/>
      <c r="Z901" s="143"/>
      <c r="AA901" s="143"/>
      <c r="AB901" s="143"/>
    </row>
    <row r="902" spans="23:28" x14ac:dyDescent="0.2">
      <c r="W902" s="204"/>
      <c r="Y902" s="143"/>
      <c r="Z902" s="143"/>
      <c r="AA902" s="143"/>
      <c r="AB902" s="143"/>
    </row>
    <row r="903" spans="23:28" x14ac:dyDescent="0.2">
      <c r="W903" s="204"/>
      <c r="Y903" s="143"/>
      <c r="Z903" s="143"/>
      <c r="AA903" s="143"/>
      <c r="AB903" s="143"/>
    </row>
    <row r="904" spans="23:28" x14ac:dyDescent="0.2">
      <c r="W904" s="204"/>
      <c r="Y904" s="143"/>
      <c r="Z904" s="143"/>
      <c r="AA904" s="143"/>
      <c r="AB904" s="143"/>
    </row>
    <row r="905" spans="23:28" x14ac:dyDescent="0.2">
      <c r="W905" s="204"/>
      <c r="Y905" s="143"/>
      <c r="Z905" s="143"/>
      <c r="AA905" s="143"/>
      <c r="AB905" s="143"/>
    </row>
    <row r="906" spans="23:28" x14ac:dyDescent="0.2">
      <c r="W906" s="204"/>
      <c r="Y906" s="143"/>
      <c r="Z906" s="143"/>
      <c r="AA906" s="143"/>
      <c r="AB906" s="143"/>
    </row>
    <row r="907" spans="23:28" x14ac:dyDescent="0.2">
      <c r="W907" s="204"/>
      <c r="Y907" s="143"/>
      <c r="Z907" s="143"/>
      <c r="AA907" s="143"/>
      <c r="AB907" s="143"/>
    </row>
    <row r="908" spans="23:28" x14ac:dyDescent="0.2">
      <c r="W908" s="204"/>
      <c r="Y908" s="143"/>
      <c r="Z908" s="143"/>
      <c r="AA908" s="143"/>
      <c r="AB908" s="143"/>
    </row>
    <row r="909" spans="23:28" x14ac:dyDescent="0.2">
      <c r="W909" s="204"/>
      <c r="Y909" s="143"/>
      <c r="Z909" s="143"/>
      <c r="AA909" s="143"/>
      <c r="AB909" s="143"/>
    </row>
    <row r="910" spans="23:28" x14ac:dyDescent="0.2">
      <c r="W910" s="204"/>
      <c r="Y910" s="143"/>
      <c r="Z910" s="143"/>
      <c r="AA910" s="143"/>
      <c r="AB910" s="143"/>
    </row>
    <row r="911" spans="23:28" x14ac:dyDescent="0.2">
      <c r="W911" s="204"/>
      <c r="Y911" s="143"/>
      <c r="Z911" s="143"/>
      <c r="AA911" s="143"/>
      <c r="AB911" s="143"/>
    </row>
    <row r="912" spans="23:28" x14ac:dyDescent="0.2">
      <c r="W912" s="204"/>
      <c r="Y912" s="143"/>
      <c r="Z912" s="143"/>
      <c r="AA912" s="143"/>
      <c r="AB912" s="143"/>
    </row>
    <row r="913" spans="23:28" x14ac:dyDescent="0.2">
      <c r="W913" s="204"/>
      <c r="Y913" s="143"/>
      <c r="Z913" s="143"/>
      <c r="AA913" s="143"/>
      <c r="AB913" s="143"/>
    </row>
    <row r="914" spans="23:28" x14ac:dyDescent="0.2">
      <c r="W914" s="204"/>
      <c r="Y914" s="143"/>
      <c r="Z914" s="143"/>
      <c r="AA914" s="143"/>
      <c r="AB914" s="143"/>
    </row>
    <row r="915" spans="23:28" x14ac:dyDescent="0.2">
      <c r="W915" s="204"/>
      <c r="Y915" s="143"/>
      <c r="Z915" s="143"/>
      <c r="AA915" s="143"/>
      <c r="AB915" s="143"/>
    </row>
    <row r="916" spans="23:28" x14ac:dyDescent="0.2">
      <c r="W916" s="204"/>
      <c r="Y916" s="143"/>
      <c r="Z916" s="143"/>
      <c r="AA916" s="143"/>
      <c r="AB916" s="143"/>
    </row>
    <row r="917" spans="23:28" x14ac:dyDescent="0.2">
      <c r="W917" s="204"/>
      <c r="Y917" s="143"/>
      <c r="Z917" s="143"/>
      <c r="AA917" s="143"/>
      <c r="AB917" s="143"/>
    </row>
    <row r="918" spans="23:28" x14ac:dyDescent="0.2">
      <c r="W918" s="204"/>
      <c r="Y918" s="143"/>
      <c r="Z918" s="143"/>
      <c r="AA918" s="143"/>
      <c r="AB918" s="143"/>
    </row>
    <row r="919" spans="23:28" x14ac:dyDescent="0.2">
      <c r="W919" s="204"/>
      <c r="Y919" s="143"/>
      <c r="Z919" s="143"/>
      <c r="AA919" s="143"/>
      <c r="AB919" s="143"/>
    </row>
    <row r="920" spans="23:28" x14ac:dyDescent="0.2">
      <c r="W920" s="204"/>
      <c r="Y920" s="143"/>
      <c r="Z920" s="143"/>
      <c r="AA920" s="143"/>
      <c r="AB920" s="143"/>
    </row>
    <row r="921" spans="23:28" x14ac:dyDescent="0.2">
      <c r="W921" s="204"/>
      <c r="Y921" s="143"/>
      <c r="Z921" s="143"/>
      <c r="AA921" s="143"/>
      <c r="AB921" s="143"/>
    </row>
    <row r="922" spans="23:28" x14ac:dyDescent="0.2">
      <c r="W922" s="204"/>
      <c r="Y922" s="143"/>
      <c r="Z922" s="143"/>
      <c r="AA922" s="143"/>
      <c r="AB922" s="143"/>
    </row>
    <row r="923" spans="23:28" x14ac:dyDescent="0.2">
      <c r="W923" s="204"/>
      <c r="Y923" s="143"/>
      <c r="Z923" s="143"/>
      <c r="AA923" s="143"/>
      <c r="AB923" s="143"/>
    </row>
    <row r="924" spans="23:28" x14ac:dyDescent="0.2">
      <c r="W924" s="204"/>
      <c r="Y924" s="143"/>
      <c r="Z924" s="143"/>
      <c r="AA924" s="143"/>
      <c r="AB924" s="143"/>
    </row>
    <row r="925" spans="23:28" x14ac:dyDescent="0.2">
      <c r="W925" s="204"/>
      <c r="Y925" s="143"/>
      <c r="Z925" s="143"/>
      <c r="AA925" s="143"/>
      <c r="AB925" s="143"/>
    </row>
    <row r="926" spans="23:28" x14ac:dyDescent="0.2">
      <c r="W926" s="204"/>
      <c r="Y926" s="143"/>
      <c r="Z926" s="143"/>
      <c r="AA926" s="143"/>
      <c r="AB926" s="143"/>
    </row>
    <row r="927" spans="23:28" x14ac:dyDescent="0.2">
      <c r="W927" s="204"/>
      <c r="Y927" s="143"/>
      <c r="Z927" s="143"/>
      <c r="AA927" s="143"/>
      <c r="AB927" s="143"/>
    </row>
    <row r="928" spans="23:28" x14ac:dyDescent="0.2">
      <c r="W928" s="204"/>
      <c r="Y928" s="143"/>
      <c r="Z928" s="143"/>
      <c r="AA928" s="143"/>
      <c r="AB928" s="143"/>
    </row>
    <row r="929" spans="23:28" x14ac:dyDescent="0.2">
      <c r="W929" s="204"/>
      <c r="Y929" s="143"/>
      <c r="Z929" s="143"/>
      <c r="AA929" s="143"/>
      <c r="AB929" s="143"/>
    </row>
    <row r="930" spans="23:28" x14ac:dyDescent="0.2">
      <c r="W930" s="204"/>
      <c r="Y930" s="143"/>
      <c r="Z930" s="143"/>
      <c r="AA930" s="143"/>
      <c r="AB930" s="143"/>
    </row>
    <row r="931" spans="23:28" x14ac:dyDescent="0.2">
      <c r="W931" s="204"/>
      <c r="Y931" s="143"/>
      <c r="Z931" s="143"/>
      <c r="AA931" s="143"/>
      <c r="AB931" s="143"/>
    </row>
    <row r="932" spans="23:28" x14ac:dyDescent="0.2">
      <c r="W932" s="204"/>
      <c r="Y932" s="143"/>
      <c r="Z932" s="143"/>
      <c r="AA932" s="143"/>
      <c r="AB932" s="143"/>
    </row>
    <row r="933" spans="23:28" x14ac:dyDescent="0.2">
      <c r="W933" s="204"/>
      <c r="Y933" s="143"/>
      <c r="Z933" s="143"/>
      <c r="AA933" s="143"/>
      <c r="AB933" s="143"/>
    </row>
    <row r="934" spans="23:28" x14ac:dyDescent="0.2">
      <c r="W934" s="204"/>
      <c r="Y934" s="143"/>
      <c r="Z934" s="143"/>
      <c r="AA934" s="143"/>
      <c r="AB934" s="143"/>
    </row>
    <row r="935" spans="23:28" x14ac:dyDescent="0.2">
      <c r="W935" s="204"/>
      <c r="Y935" s="143"/>
      <c r="Z935" s="143"/>
      <c r="AA935" s="143"/>
      <c r="AB935" s="143"/>
    </row>
    <row r="936" spans="23:28" x14ac:dyDescent="0.2">
      <c r="W936" s="204"/>
      <c r="Y936" s="143"/>
      <c r="Z936" s="143"/>
      <c r="AA936" s="143"/>
      <c r="AB936" s="143"/>
    </row>
    <row r="937" spans="23:28" x14ac:dyDescent="0.2">
      <c r="W937" s="204"/>
      <c r="Y937" s="143"/>
      <c r="Z937" s="143"/>
      <c r="AA937" s="143"/>
      <c r="AB937" s="143"/>
    </row>
    <row r="938" spans="23:28" x14ac:dyDescent="0.2">
      <c r="W938" s="204"/>
      <c r="Y938" s="143"/>
      <c r="Z938" s="143"/>
      <c r="AA938" s="143"/>
      <c r="AB938" s="143"/>
    </row>
    <row r="939" spans="23:28" x14ac:dyDescent="0.2">
      <c r="W939" s="204"/>
      <c r="Y939" s="143"/>
      <c r="Z939" s="143"/>
      <c r="AA939" s="143"/>
      <c r="AB939" s="143"/>
    </row>
    <row r="940" spans="23:28" x14ac:dyDescent="0.2">
      <c r="W940" s="204"/>
      <c r="Y940" s="143"/>
      <c r="Z940" s="143"/>
      <c r="AA940" s="143"/>
      <c r="AB940" s="143"/>
    </row>
    <row r="941" spans="23:28" x14ac:dyDescent="0.2">
      <c r="W941" s="204"/>
      <c r="Y941" s="143"/>
      <c r="Z941" s="143"/>
      <c r="AA941" s="143"/>
      <c r="AB941" s="143"/>
    </row>
    <row r="942" spans="23:28" x14ac:dyDescent="0.2">
      <c r="W942" s="204"/>
      <c r="Y942" s="143"/>
      <c r="Z942" s="143"/>
      <c r="AA942" s="143"/>
      <c r="AB942" s="143"/>
    </row>
    <row r="943" spans="23:28" x14ac:dyDescent="0.2">
      <c r="W943" s="204"/>
      <c r="Y943" s="143"/>
      <c r="Z943" s="143"/>
      <c r="AA943" s="143"/>
      <c r="AB943" s="143"/>
    </row>
    <row r="944" spans="23:28" x14ac:dyDescent="0.2">
      <c r="W944" s="204"/>
      <c r="Y944" s="143"/>
      <c r="Z944" s="143"/>
      <c r="AA944" s="143"/>
      <c r="AB944" s="143"/>
    </row>
    <row r="945" spans="23:28" x14ac:dyDescent="0.2">
      <c r="W945" s="204"/>
      <c r="Y945" s="143"/>
      <c r="Z945" s="143"/>
      <c r="AA945" s="143"/>
      <c r="AB945" s="143"/>
    </row>
    <row r="946" spans="23:28" x14ac:dyDescent="0.2">
      <c r="W946" s="204"/>
      <c r="Y946" s="143"/>
      <c r="Z946" s="143"/>
      <c r="AA946" s="143"/>
      <c r="AB946" s="143"/>
    </row>
    <row r="947" spans="23:28" x14ac:dyDescent="0.2">
      <c r="W947" s="204"/>
      <c r="Y947" s="143"/>
      <c r="Z947" s="143"/>
      <c r="AA947" s="143"/>
      <c r="AB947" s="143"/>
    </row>
    <row r="948" spans="23:28" x14ac:dyDescent="0.2">
      <c r="W948" s="204"/>
      <c r="Y948" s="143"/>
      <c r="Z948" s="143"/>
      <c r="AA948" s="143"/>
      <c r="AB948" s="143"/>
    </row>
    <row r="949" spans="23:28" x14ac:dyDescent="0.2">
      <c r="W949" s="204"/>
      <c r="Y949" s="143"/>
      <c r="Z949" s="143"/>
      <c r="AA949" s="143"/>
      <c r="AB949" s="143"/>
    </row>
    <row r="950" spans="23:28" x14ac:dyDescent="0.2">
      <c r="W950" s="204"/>
      <c r="Y950" s="143"/>
      <c r="Z950" s="143"/>
      <c r="AA950" s="143"/>
      <c r="AB950" s="143"/>
    </row>
    <row r="951" spans="23:28" x14ac:dyDescent="0.2">
      <c r="W951" s="204"/>
      <c r="Y951" s="143"/>
      <c r="Z951" s="143"/>
      <c r="AA951" s="143"/>
      <c r="AB951" s="143"/>
    </row>
    <row r="952" spans="23:28" x14ac:dyDescent="0.2">
      <c r="W952" s="204"/>
      <c r="Y952" s="143"/>
      <c r="Z952" s="143"/>
      <c r="AA952" s="143"/>
      <c r="AB952" s="143"/>
    </row>
    <row r="953" spans="23:28" x14ac:dyDescent="0.2">
      <c r="W953" s="204"/>
      <c r="Y953" s="143"/>
      <c r="Z953" s="143"/>
      <c r="AA953" s="143"/>
      <c r="AB953" s="143"/>
    </row>
    <row r="954" spans="23:28" x14ac:dyDescent="0.2">
      <c r="W954" s="204"/>
      <c r="Y954" s="143"/>
      <c r="Z954" s="143"/>
      <c r="AA954" s="143"/>
      <c r="AB954" s="143"/>
    </row>
    <row r="955" spans="23:28" x14ac:dyDescent="0.2">
      <c r="W955" s="204"/>
      <c r="Y955" s="143"/>
      <c r="Z955" s="143"/>
      <c r="AA955" s="143"/>
      <c r="AB955" s="143"/>
    </row>
    <row r="956" spans="23:28" x14ac:dyDescent="0.2">
      <c r="W956" s="204"/>
      <c r="Y956" s="143"/>
      <c r="Z956" s="143"/>
      <c r="AA956" s="143"/>
      <c r="AB956" s="143"/>
    </row>
    <row r="957" spans="23:28" x14ac:dyDescent="0.2">
      <c r="W957" s="204"/>
      <c r="Y957" s="143"/>
      <c r="Z957" s="143"/>
      <c r="AA957" s="143"/>
      <c r="AB957" s="143"/>
    </row>
    <row r="958" spans="23:28" x14ac:dyDescent="0.2">
      <c r="W958" s="204"/>
      <c r="Y958" s="143"/>
      <c r="Z958" s="143"/>
      <c r="AA958" s="143"/>
      <c r="AB958" s="143"/>
    </row>
    <row r="959" spans="23:28" x14ac:dyDescent="0.2">
      <c r="W959" s="204"/>
      <c r="Y959" s="143"/>
      <c r="Z959" s="143"/>
      <c r="AA959" s="143"/>
      <c r="AB959" s="143"/>
    </row>
    <row r="960" spans="23:28" x14ac:dyDescent="0.2">
      <c r="W960" s="204"/>
      <c r="Y960" s="143"/>
      <c r="Z960" s="143"/>
      <c r="AA960" s="143"/>
      <c r="AB960" s="143"/>
    </row>
    <row r="961" spans="23:28" x14ac:dyDescent="0.2">
      <c r="W961" s="204"/>
      <c r="Y961" s="143"/>
      <c r="Z961" s="143"/>
      <c r="AA961" s="143"/>
      <c r="AB961" s="143"/>
    </row>
    <row r="962" spans="23:28" x14ac:dyDescent="0.2">
      <c r="W962" s="204"/>
      <c r="Y962" s="143"/>
      <c r="Z962" s="143"/>
      <c r="AA962" s="143"/>
      <c r="AB962" s="143"/>
    </row>
    <row r="963" spans="23:28" x14ac:dyDescent="0.2">
      <c r="W963" s="204"/>
      <c r="Y963" s="143"/>
      <c r="Z963" s="143"/>
      <c r="AA963" s="143"/>
      <c r="AB963" s="143"/>
    </row>
    <row r="964" spans="23:28" x14ac:dyDescent="0.2">
      <c r="W964" s="204"/>
      <c r="Y964" s="143"/>
      <c r="Z964" s="143"/>
      <c r="AA964" s="143"/>
      <c r="AB964" s="143"/>
    </row>
    <row r="965" spans="23:28" x14ac:dyDescent="0.2">
      <c r="W965" s="204"/>
      <c r="Y965" s="143"/>
      <c r="Z965" s="143"/>
      <c r="AA965" s="143"/>
      <c r="AB965" s="143"/>
    </row>
    <row r="966" spans="23:28" x14ac:dyDescent="0.2">
      <c r="W966" s="204"/>
      <c r="Y966" s="143"/>
      <c r="Z966" s="143"/>
      <c r="AA966" s="143"/>
      <c r="AB966" s="143"/>
    </row>
    <row r="967" spans="23:28" x14ac:dyDescent="0.2">
      <c r="W967" s="204"/>
      <c r="Y967" s="143"/>
      <c r="Z967" s="143"/>
      <c r="AA967" s="143"/>
      <c r="AB967" s="143"/>
    </row>
    <row r="968" spans="23:28" x14ac:dyDescent="0.2">
      <c r="W968" s="204"/>
      <c r="Y968" s="143"/>
      <c r="Z968" s="143"/>
      <c r="AA968" s="143"/>
      <c r="AB968" s="143"/>
    </row>
    <row r="969" spans="23:28" x14ac:dyDescent="0.2">
      <c r="W969" s="204"/>
      <c r="Y969" s="143"/>
      <c r="Z969" s="143"/>
      <c r="AA969" s="143"/>
      <c r="AB969" s="143"/>
    </row>
    <row r="970" spans="23:28" x14ac:dyDescent="0.2">
      <c r="W970" s="204"/>
      <c r="Y970" s="143"/>
      <c r="Z970" s="143"/>
      <c r="AA970" s="143"/>
      <c r="AB970" s="143"/>
    </row>
    <row r="971" spans="23:28" x14ac:dyDescent="0.2">
      <c r="W971" s="204"/>
      <c r="Y971" s="143"/>
      <c r="Z971" s="143"/>
      <c r="AA971" s="143"/>
      <c r="AB971" s="143"/>
    </row>
    <row r="972" spans="23:28" x14ac:dyDescent="0.2">
      <c r="W972" s="204"/>
      <c r="Y972" s="143"/>
      <c r="Z972" s="143"/>
      <c r="AA972" s="143"/>
      <c r="AB972" s="143"/>
    </row>
    <row r="973" spans="23:28" x14ac:dyDescent="0.2">
      <c r="W973" s="204"/>
      <c r="Y973" s="143"/>
      <c r="Z973" s="143"/>
      <c r="AA973" s="143"/>
      <c r="AB973" s="143"/>
    </row>
    <row r="974" spans="23:28" x14ac:dyDescent="0.2">
      <c r="W974" s="204"/>
      <c r="Y974" s="143"/>
      <c r="Z974" s="143"/>
      <c r="AA974" s="143"/>
      <c r="AB974" s="143"/>
    </row>
    <row r="975" spans="23:28" x14ac:dyDescent="0.2">
      <c r="W975" s="204"/>
      <c r="Y975" s="143"/>
      <c r="Z975" s="143"/>
      <c r="AA975" s="143"/>
      <c r="AB975" s="143"/>
    </row>
    <row r="976" spans="23:28" x14ac:dyDescent="0.2">
      <c r="W976" s="204"/>
      <c r="Y976" s="143"/>
      <c r="Z976" s="143"/>
      <c r="AA976" s="143"/>
      <c r="AB976" s="143"/>
    </row>
    <row r="977" spans="23:28" x14ac:dyDescent="0.2">
      <c r="W977" s="204"/>
      <c r="Y977" s="143"/>
      <c r="Z977" s="143"/>
      <c r="AA977" s="143"/>
      <c r="AB977" s="143"/>
    </row>
    <row r="978" spans="23:28" x14ac:dyDescent="0.2">
      <c r="W978" s="204"/>
      <c r="Y978" s="143"/>
      <c r="Z978" s="143"/>
      <c r="AA978" s="143"/>
      <c r="AB978" s="143"/>
    </row>
    <row r="979" spans="23:28" x14ac:dyDescent="0.2">
      <c r="W979" s="204"/>
      <c r="Y979" s="143"/>
      <c r="Z979" s="143"/>
      <c r="AA979" s="143"/>
      <c r="AB979" s="143"/>
    </row>
    <row r="980" spans="23:28" x14ac:dyDescent="0.2">
      <c r="W980" s="204"/>
      <c r="Y980" s="143"/>
      <c r="Z980" s="143"/>
      <c r="AA980" s="143"/>
      <c r="AB980" s="143"/>
    </row>
    <row r="981" spans="23:28" x14ac:dyDescent="0.2">
      <c r="W981" s="204"/>
      <c r="Y981" s="143"/>
      <c r="Z981" s="143"/>
      <c r="AA981" s="143"/>
      <c r="AB981" s="143"/>
    </row>
    <row r="982" spans="23:28" x14ac:dyDescent="0.2">
      <c r="W982" s="204"/>
      <c r="Y982" s="143"/>
      <c r="Z982" s="143"/>
      <c r="AA982" s="143"/>
      <c r="AB982" s="143"/>
    </row>
    <row r="983" spans="23:28" x14ac:dyDescent="0.2">
      <c r="W983" s="204"/>
      <c r="Y983" s="143"/>
      <c r="Z983" s="143"/>
      <c r="AA983" s="143"/>
      <c r="AB983" s="143"/>
    </row>
    <row r="984" spans="23:28" x14ac:dyDescent="0.2">
      <c r="W984" s="204"/>
      <c r="Y984" s="143"/>
      <c r="Z984" s="143"/>
      <c r="AA984" s="143"/>
      <c r="AB984" s="143"/>
    </row>
    <row r="985" spans="23:28" x14ac:dyDescent="0.2">
      <c r="W985" s="204"/>
      <c r="Y985" s="143"/>
      <c r="Z985" s="143"/>
      <c r="AA985" s="143"/>
      <c r="AB985" s="143"/>
    </row>
    <row r="986" spans="23:28" x14ac:dyDescent="0.2">
      <c r="W986" s="204"/>
      <c r="Y986" s="143"/>
      <c r="Z986" s="143"/>
      <c r="AA986" s="143"/>
      <c r="AB986" s="143"/>
    </row>
    <row r="987" spans="23:28" x14ac:dyDescent="0.2">
      <c r="W987" s="204"/>
      <c r="Y987" s="143"/>
      <c r="Z987" s="143"/>
      <c r="AA987" s="143"/>
      <c r="AB987" s="143"/>
    </row>
    <row r="988" spans="23:28" x14ac:dyDescent="0.2">
      <c r="W988" s="204"/>
      <c r="Y988" s="143"/>
      <c r="Z988" s="143"/>
      <c r="AA988" s="143"/>
      <c r="AB988" s="143"/>
    </row>
    <row r="989" spans="23:28" x14ac:dyDescent="0.2">
      <c r="W989" s="204"/>
      <c r="Y989" s="143"/>
      <c r="Z989" s="143"/>
      <c r="AA989" s="143"/>
      <c r="AB989" s="143"/>
    </row>
    <row r="990" spans="23:28" x14ac:dyDescent="0.2">
      <c r="W990" s="204"/>
      <c r="Y990" s="143"/>
      <c r="Z990" s="143"/>
      <c r="AA990" s="143"/>
      <c r="AB990" s="143"/>
    </row>
    <row r="991" spans="23:28" x14ac:dyDescent="0.2">
      <c r="W991" s="204"/>
      <c r="Y991" s="143"/>
      <c r="Z991" s="143"/>
      <c r="AA991" s="143"/>
      <c r="AB991" s="143"/>
    </row>
    <row r="992" spans="23:28" x14ac:dyDescent="0.2">
      <c r="W992" s="204"/>
      <c r="Y992" s="143"/>
      <c r="Z992" s="143"/>
      <c r="AA992" s="143"/>
      <c r="AB992" s="143"/>
    </row>
    <row r="993" spans="23:28" x14ac:dyDescent="0.2">
      <c r="W993" s="204"/>
      <c r="Y993" s="143"/>
      <c r="Z993" s="143"/>
      <c r="AA993" s="143"/>
      <c r="AB993" s="143"/>
    </row>
    <row r="994" spans="23:28" x14ac:dyDescent="0.2">
      <c r="W994" s="204"/>
      <c r="Y994" s="143"/>
      <c r="Z994" s="143"/>
      <c r="AA994" s="143"/>
      <c r="AB994" s="143"/>
    </row>
    <row r="995" spans="23:28" x14ac:dyDescent="0.2">
      <c r="W995" s="204"/>
      <c r="Y995" s="143"/>
      <c r="Z995" s="143"/>
      <c r="AA995" s="143"/>
      <c r="AB995" s="143"/>
    </row>
    <row r="996" spans="23:28" x14ac:dyDescent="0.2">
      <c r="W996" s="204"/>
      <c r="Y996" s="143"/>
      <c r="Z996" s="143"/>
      <c r="AA996" s="143"/>
      <c r="AB996" s="143"/>
    </row>
    <row r="997" spans="23:28" x14ac:dyDescent="0.2">
      <c r="W997" s="204"/>
      <c r="Y997" s="143"/>
      <c r="Z997" s="143"/>
      <c r="AA997" s="143"/>
      <c r="AB997" s="143"/>
    </row>
    <row r="998" spans="23:28" x14ac:dyDescent="0.2">
      <c r="W998" s="204"/>
      <c r="Y998" s="143"/>
      <c r="Z998" s="143"/>
      <c r="AA998" s="143"/>
      <c r="AB998" s="143"/>
    </row>
    <row r="999" spans="23:28" x14ac:dyDescent="0.2">
      <c r="W999" s="204"/>
      <c r="Y999" s="143"/>
      <c r="Z999" s="143"/>
      <c r="AA999" s="143"/>
      <c r="AB999" s="143"/>
    </row>
    <row r="1000" spans="23:28" x14ac:dyDescent="0.2">
      <c r="W1000" s="204"/>
      <c r="Y1000" s="143"/>
      <c r="Z1000" s="143"/>
      <c r="AA1000" s="143"/>
      <c r="AB1000" s="143"/>
    </row>
  </sheetData>
  <mergeCells count="291">
    <mergeCell ref="C5:T5"/>
    <mergeCell ref="A1:AI1"/>
    <mergeCell ref="A2:B4"/>
    <mergeCell ref="C2:T4"/>
    <mergeCell ref="U2:V4"/>
    <mergeCell ref="W2:AI2"/>
    <mergeCell ref="W3:W4"/>
    <mergeCell ref="X3:X4"/>
    <mergeCell ref="Y3:Y4"/>
    <mergeCell ref="Z3:Z4"/>
    <mergeCell ref="AA3:AA4"/>
    <mergeCell ref="AD3:AD4"/>
    <mergeCell ref="AE3:AE4"/>
    <mergeCell ref="AF3:AF4"/>
    <mergeCell ref="AG3:AG4"/>
    <mergeCell ref="AH3:AH4"/>
    <mergeCell ref="AI3:AI4"/>
    <mergeCell ref="U5:V5"/>
    <mergeCell ref="A6:B6"/>
    <mergeCell ref="C6:T6"/>
    <mergeCell ref="U6:V6"/>
    <mergeCell ref="AB3:AB4"/>
    <mergeCell ref="AC3:AC4"/>
    <mergeCell ref="A12:B12"/>
    <mergeCell ref="C12:T12"/>
    <mergeCell ref="U12:V12"/>
    <mergeCell ref="A9:B9"/>
    <mergeCell ref="C9:T9"/>
    <mergeCell ref="U9:V9"/>
    <mergeCell ref="A10:B10"/>
    <mergeCell ref="C10:T10"/>
    <mergeCell ref="U10:V10"/>
    <mergeCell ref="A11:B11"/>
    <mergeCell ref="C11:T11"/>
    <mergeCell ref="U11:V11"/>
    <mergeCell ref="A7:B7"/>
    <mergeCell ref="C7:T7"/>
    <mergeCell ref="U7:V7"/>
    <mergeCell ref="A8:B8"/>
    <mergeCell ref="C8:T8"/>
    <mergeCell ref="U8:V8"/>
    <mergeCell ref="A5:B5"/>
    <mergeCell ref="A20:B20"/>
    <mergeCell ref="C20:T20"/>
    <mergeCell ref="U20:V20"/>
    <mergeCell ref="A13:B13"/>
    <mergeCell ref="C13:T13"/>
    <mergeCell ref="U13:V13"/>
    <mergeCell ref="A14:B14"/>
    <mergeCell ref="C14:T14"/>
    <mergeCell ref="U14:V14"/>
    <mergeCell ref="A15:B15"/>
    <mergeCell ref="C15:T15"/>
    <mergeCell ref="U15:V15"/>
    <mergeCell ref="A16:B16"/>
    <mergeCell ref="C16:T16"/>
    <mergeCell ref="U16:V16"/>
    <mergeCell ref="A17:B17"/>
    <mergeCell ref="C17:T17"/>
    <mergeCell ref="U17:V17"/>
    <mergeCell ref="A18:B18"/>
    <mergeCell ref="C18:T18"/>
    <mergeCell ref="U18:V18"/>
    <mergeCell ref="A19:B19"/>
    <mergeCell ref="C19:T19"/>
    <mergeCell ref="U19:V19"/>
    <mergeCell ref="A28:B28"/>
    <mergeCell ref="C28:T28"/>
    <mergeCell ref="U28:V28"/>
    <mergeCell ref="A21:B21"/>
    <mergeCell ref="C21:T21"/>
    <mergeCell ref="U21:V21"/>
    <mergeCell ref="A22:B22"/>
    <mergeCell ref="C22:T22"/>
    <mergeCell ref="U22:V22"/>
    <mergeCell ref="A23:B23"/>
    <mergeCell ref="C23:T23"/>
    <mergeCell ref="U23:V23"/>
    <mergeCell ref="A24:B24"/>
    <mergeCell ref="C24:T24"/>
    <mergeCell ref="U24:V24"/>
    <mergeCell ref="A25:B25"/>
    <mergeCell ref="C25:T25"/>
    <mergeCell ref="U25:V25"/>
    <mergeCell ref="A26:B26"/>
    <mergeCell ref="C26:T26"/>
    <mergeCell ref="U26:V26"/>
    <mergeCell ref="A27:B27"/>
    <mergeCell ref="C27:T27"/>
    <mergeCell ref="U27:V27"/>
    <mergeCell ref="A36:B36"/>
    <mergeCell ref="C36:T36"/>
    <mergeCell ref="U36:V36"/>
    <mergeCell ref="A29:B29"/>
    <mergeCell ref="C29:T29"/>
    <mergeCell ref="U29:V29"/>
    <mergeCell ref="A30:B30"/>
    <mergeCell ref="C30:T30"/>
    <mergeCell ref="U30:V30"/>
    <mergeCell ref="A31:B31"/>
    <mergeCell ref="C31:T31"/>
    <mergeCell ref="U31:V31"/>
    <mergeCell ref="A32:B32"/>
    <mergeCell ref="C32:T32"/>
    <mergeCell ref="U32:V32"/>
    <mergeCell ref="A33:B33"/>
    <mergeCell ref="C33:T33"/>
    <mergeCell ref="U33:V33"/>
    <mergeCell ref="A34:B34"/>
    <mergeCell ref="C34:T34"/>
    <mergeCell ref="U34:V34"/>
    <mergeCell ref="A35:B35"/>
    <mergeCell ref="C35:T35"/>
    <mergeCell ref="U35:V35"/>
    <mergeCell ref="A44:B44"/>
    <mergeCell ref="C44:T44"/>
    <mergeCell ref="U44:V44"/>
    <mergeCell ref="A37:B37"/>
    <mergeCell ref="C37:T37"/>
    <mergeCell ref="U37:V37"/>
    <mergeCell ref="A38:B38"/>
    <mergeCell ref="C38:T38"/>
    <mergeCell ref="U38:V38"/>
    <mergeCell ref="A39:B39"/>
    <mergeCell ref="C39:T39"/>
    <mergeCell ref="U39:V39"/>
    <mergeCell ref="A40:B40"/>
    <mergeCell ref="C40:T40"/>
    <mergeCell ref="U40:V40"/>
    <mergeCell ref="A41:B41"/>
    <mergeCell ref="C41:T41"/>
    <mergeCell ref="U41:V41"/>
    <mergeCell ref="A42:B42"/>
    <mergeCell ref="C42:T42"/>
    <mergeCell ref="U42:V42"/>
    <mergeCell ref="A43:B43"/>
    <mergeCell ref="C43:T43"/>
    <mergeCell ref="U43:V43"/>
    <mergeCell ref="A52:B52"/>
    <mergeCell ref="C52:T52"/>
    <mergeCell ref="U52:V52"/>
    <mergeCell ref="A45:B45"/>
    <mergeCell ref="C45:T45"/>
    <mergeCell ref="U45:V45"/>
    <mergeCell ref="A46:B46"/>
    <mergeCell ref="C46:T46"/>
    <mergeCell ref="U46:V46"/>
    <mergeCell ref="A47:B47"/>
    <mergeCell ref="C47:T47"/>
    <mergeCell ref="U47:V47"/>
    <mergeCell ref="A48:B48"/>
    <mergeCell ref="C48:T48"/>
    <mergeCell ref="U48:V48"/>
    <mergeCell ref="A49:B49"/>
    <mergeCell ref="C49:T49"/>
    <mergeCell ref="U49:V49"/>
    <mergeCell ref="A50:B50"/>
    <mergeCell ref="C50:T50"/>
    <mergeCell ref="U50:V50"/>
    <mergeCell ref="A51:B51"/>
    <mergeCell ref="C51:T51"/>
    <mergeCell ref="U51:V51"/>
    <mergeCell ref="A60:B60"/>
    <mergeCell ref="C60:T60"/>
    <mergeCell ref="U60:V60"/>
    <mergeCell ref="A53:B53"/>
    <mergeCell ref="C53:T53"/>
    <mergeCell ref="U53:V53"/>
    <mergeCell ref="A54:B54"/>
    <mergeCell ref="C54:T54"/>
    <mergeCell ref="U54:V54"/>
    <mergeCell ref="A55:B55"/>
    <mergeCell ref="C55:T55"/>
    <mergeCell ref="U55:V55"/>
    <mergeCell ref="A56:B56"/>
    <mergeCell ref="C56:T56"/>
    <mergeCell ref="U56:V56"/>
    <mergeCell ref="A57:B57"/>
    <mergeCell ref="C57:T57"/>
    <mergeCell ref="U57:V57"/>
    <mergeCell ref="A58:B58"/>
    <mergeCell ref="C58:T58"/>
    <mergeCell ref="U58:V58"/>
    <mergeCell ref="A59:B59"/>
    <mergeCell ref="C59:T59"/>
    <mergeCell ref="U59:V59"/>
    <mergeCell ref="A68:B68"/>
    <mergeCell ref="C68:T68"/>
    <mergeCell ref="U68:V68"/>
    <mergeCell ref="A61:B61"/>
    <mergeCell ref="C61:T61"/>
    <mergeCell ref="U61:V61"/>
    <mergeCell ref="A62:B62"/>
    <mergeCell ref="C62:T62"/>
    <mergeCell ref="U62:V62"/>
    <mergeCell ref="A63:B63"/>
    <mergeCell ref="C63:T63"/>
    <mergeCell ref="U63:V63"/>
    <mergeCell ref="A64:B64"/>
    <mergeCell ref="C64:T64"/>
    <mergeCell ref="U64:V64"/>
    <mergeCell ref="A65:B65"/>
    <mergeCell ref="C65:T65"/>
    <mergeCell ref="U65:V65"/>
    <mergeCell ref="A66:B66"/>
    <mergeCell ref="C66:T66"/>
    <mergeCell ref="U66:V66"/>
    <mergeCell ref="A67:B67"/>
    <mergeCell ref="C67:T67"/>
    <mergeCell ref="U67:V67"/>
    <mergeCell ref="A76:B76"/>
    <mergeCell ref="C76:T76"/>
    <mergeCell ref="U76:V76"/>
    <mergeCell ref="A69:B69"/>
    <mergeCell ref="C69:T69"/>
    <mergeCell ref="U69:V69"/>
    <mergeCell ref="A70:B70"/>
    <mergeCell ref="C70:T70"/>
    <mergeCell ref="U70:V70"/>
    <mergeCell ref="A71:B71"/>
    <mergeCell ref="C71:T71"/>
    <mergeCell ref="U71:V71"/>
    <mergeCell ref="A72:B72"/>
    <mergeCell ref="C72:T72"/>
    <mergeCell ref="U72:V72"/>
    <mergeCell ref="A73:B73"/>
    <mergeCell ref="C73:T73"/>
    <mergeCell ref="U73:V73"/>
    <mergeCell ref="A74:B74"/>
    <mergeCell ref="C74:T74"/>
    <mergeCell ref="U74:V74"/>
    <mergeCell ref="A75:B75"/>
    <mergeCell ref="C75:T75"/>
    <mergeCell ref="U75:V75"/>
    <mergeCell ref="A84:B84"/>
    <mergeCell ref="C84:T84"/>
    <mergeCell ref="U84:V84"/>
    <mergeCell ref="A77:B77"/>
    <mergeCell ref="C77:T77"/>
    <mergeCell ref="U77:V77"/>
    <mergeCell ref="A78:B78"/>
    <mergeCell ref="C78:T78"/>
    <mergeCell ref="U78:V78"/>
    <mergeCell ref="A79:B79"/>
    <mergeCell ref="C79:T79"/>
    <mergeCell ref="U79:V79"/>
    <mergeCell ref="A80:B80"/>
    <mergeCell ref="C80:T80"/>
    <mergeCell ref="U80:V80"/>
    <mergeCell ref="A81:B81"/>
    <mergeCell ref="C81:T81"/>
    <mergeCell ref="U81:V81"/>
    <mergeCell ref="A82:B82"/>
    <mergeCell ref="C82:T82"/>
    <mergeCell ref="U82:V82"/>
    <mergeCell ref="A83:B83"/>
    <mergeCell ref="C83:T83"/>
    <mergeCell ref="U83:V83"/>
    <mergeCell ref="A92:B92"/>
    <mergeCell ref="C92:T92"/>
    <mergeCell ref="U92:V92"/>
    <mergeCell ref="A85:B85"/>
    <mergeCell ref="C85:T85"/>
    <mergeCell ref="U85:V85"/>
    <mergeCell ref="A86:B86"/>
    <mergeCell ref="C86:T86"/>
    <mergeCell ref="U86:V86"/>
    <mergeCell ref="A87:B87"/>
    <mergeCell ref="C87:T87"/>
    <mergeCell ref="U87:V87"/>
    <mergeCell ref="A88:B88"/>
    <mergeCell ref="C88:T88"/>
    <mergeCell ref="U88:V88"/>
    <mergeCell ref="A89:B89"/>
    <mergeCell ref="C89:T89"/>
    <mergeCell ref="U89:V89"/>
    <mergeCell ref="A90:B90"/>
    <mergeCell ref="C90:T90"/>
    <mergeCell ref="U90:V90"/>
    <mergeCell ref="A91:B91"/>
    <mergeCell ref="C91:T91"/>
    <mergeCell ref="U91:V91"/>
    <mergeCell ref="A95:B95"/>
    <mergeCell ref="C95:T95"/>
    <mergeCell ref="U95:V95"/>
    <mergeCell ref="A93:B93"/>
    <mergeCell ref="C93:T93"/>
    <mergeCell ref="U93:V93"/>
    <mergeCell ref="A94:B94"/>
    <mergeCell ref="C94:T94"/>
    <mergeCell ref="U94:V94"/>
  </mergeCells>
  <pageMargins left="0.55118110236220474" right="0.35433070866141736" top="0.98425196850393704" bottom="0.98425196850393704" header="0.51181102362204722" footer="0.51181102362204722"/>
  <pageSetup paperSize="9" scale="63" orientation="landscape" r:id="rId1"/>
  <headerFooter alignWithMargins="0">
    <oddHeader>&amp;C&amp;"Arial CE,Félkövér"&amp;11 3.2.1 Költségvetési kiadások - rovatonkénti lebontásban  2026.&amp;RAdatok Ft-ban</oddHeader>
  </headerFooter>
  <rowBreaks count="3" manualBreakCount="3">
    <brk id="25" max="33" man="1"/>
    <brk id="51" max="33" man="1"/>
    <brk id="72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view="pageLayout" topLeftCell="B7" zoomScale="95" zoomScaleSheetLayoutView="100" zoomScalePageLayoutView="95" workbookViewId="0">
      <selection activeCell="N5" sqref="N5"/>
    </sheetView>
  </sheetViews>
  <sheetFormatPr defaultRowHeight="12.75" x14ac:dyDescent="0.2"/>
  <cols>
    <col min="1" max="1" width="5" customWidth="1"/>
    <col min="7" max="7" width="6.28515625" customWidth="1"/>
    <col min="9" max="9" width="10.85546875" customWidth="1"/>
    <col min="10" max="10" width="10.7109375" customWidth="1"/>
    <col min="11" max="11" width="12.5703125" customWidth="1"/>
    <col min="12" max="13" width="10.7109375" customWidth="1"/>
    <col min="14" max="14" width="11.7109375" customWidth="1"/>
    <col min="15" max="15" width="14.5703125" customWidth="1"/>
    <col min="16" max="16" width="9.28515625" style="598" customWidth="1"/>
    <col min="17" max="17" width="11" customWidth="1"/>
    <col min="18" max="18" width="13.85546875" customWidth="1"/>
    <col min="19" max="19" width="10.7109375" customWidth="1"/>
    <col min="20" max="20" width="14.85546875" customWidth="1"/>
    <col min="21" max="21" width="15.5703125" customWidth="1"/>
  </cols>
  <sheetData>
    <row r="1" spans="1:21" x14ac:dyDescent="0.2">
      <c r="A1" s="771" t="s">
        <v>586</v>
      </c>
      <c r="B1" s="771"/>
      <c r="C1" s="771"/>
      <c r="D1" s="771"/>
      <c r="E1" s="771"/>
      <c r="F1" s="771"/>
      <c r="G1" s="771"/>
      <c r="H1" s="771"/>
      <c r="I1" s="771"/>
      <c r="J1" s="771"/>
      <c r="K1" s="771"/>
      <c r="L1" s="771"/>
      <c r="M1" s="771"/>
      <c r="N1" s="771"/>
      <c r="O1" s="771"/>
      <c r="P1" s="771"/>
      <c r="Q1" s="771"/>
      <c r="R1" s="771"/>
      <c r="S1" s="771"/>
      <c r="T1" s="771"/>
      <c r="U1" s="771"/>
    </row>
    <row r="2" spans="1:21" ht="18" customHeight="1" x14ac:dyDescent="0.2">
      <c r="A2" s="772" t="s">
        <v>84</v>
      </c>
      <c r="B2" s="775" t="s">
        <v>85</v>
      </c>
      <c r="C2" s="776"/>
      <c r="D2" s="776"/>
      <c r="E2" s="776"/>
      <c r="F2" s="776"/>
      <c r="G2" s="777"/>
      <c r="H2" s="784" t="s">
        <v>86</v>
      </c>
      <c r="I2" s="787" t="s">
        <v>87</v>
      </c>
      <c r="J2" s="788"/>
      <c r="K2" s="788"/>
      <c r="L2" s="788"/>
      <c r="M2" s="788"/>
      <c r="N2" s="788"/>
      <c r="O2" s="788"/>
      <c r="P2" s="788"/>
      <c r="Q2" s="788"/>
      <c r="R2" s="788"/>
      <c r="S2" s="788"/>
      <c r="T2" s="789"/>
      <c r="U2" s="89"/>
    </row>
    <row r="3" spans="1:21" ht="16.5" customHeight="1" x14ac:dyDescent="0.2">
      <c r="A3" s="773"/>
      <c r="B3" s="778"/>
      <c r="C3" s="779"/>
      <c r="D3" s="779"/>
      <c r="E3" s="779"/>
      <c r="F3" s="779"/>
      <c r="G3" s="780"/>
      <c r="H3" s="785"/>
      <c r="I3" s="767" t="s">
        <v>485</v>
      </c>
      <c r="J3" s="767" t="s">
        <v>487</v>
      </c>
      <c r="K3" s="767" t="s">
        <v>90</v>
      </c>
      <c r="L3" s="767" t="s">
        <v>730</v>
      </c>
      <c r="M3" s="767" t="s">
        <v>749</v>
      </c>
      <c r="N3" s="767" t="s">
        <v>472</v>
      </c>
      <c r="O3" s="767" t="s">
        <v>488</v>
      </c>
      <c r="P3" s="752" t="s">
        <v>777</v>
      </c>
      <c r="Q3" s="769" t="s">
        <v>1</v>
      </c>
      <c r="R3" s="767" t="s">
        <v>781</v>
      </c>
      <c r="S3" s="750" t="s">
        <v>592</v>
      </c>
      <c r="T3" s="750" t="s">
        <v>88</v>
      </c>
      <c r="U3" s="750" t="s">
        <v>31</v>
      </c>
    </row>
    <row r="4" spans="1:21" ht="91.5" customHeight="1" x14ac:dyDescent="0.2">
      <c r="A4" s="774"/>
      <c r="B4" s="781"/>
      <c r="C4" s="782"/>
      <c r="D4" s="782"/>
      <c r="E4" s="782"/>
      <c r="F4" s="782"/>
      <c r="G4" s="783"/>
      <c r="H4" s="786"/>
      <c r="I4" s="768"/>
      <c r="J4" s="768"/>
      <c r="K4" s="768"/>
      <c r="L4" s="768"/>
      <c r="M4" s="768"/>
      <c r="N4" s="768"/>
      <c r="O4" s="768"/>
      <c r="P4" s="753"/>
      <c r="Q4" s="770"/>
      <c r="R4" s="768"/>
      <c r="S4" s="764"/>
      <c r="T4" s="764"/>
      <c r="U4" s="764"/>
    </row>
    <row r="5" spans="1:21" x14ac:dyDescent="0.2">
      <c r="A5" s="90" t="s">
        <v>8</v>
      </c>
      <c r="B5" s="765" t="s">
        <v>9</v>
      </c>
      <c r="C5" s="766"/>
      <c r="D5" s="766"/>
      <c r="E5" s="766"/>
      <c r="F5" s="766"/>
      <c r="G5" s="766"/>
      <c r="H5" s="475" t="s">
        <v>80</v>
      </c>
      <c r="I5" s="475" t="s">
        <v>10</v>
      </c>
      <c r="J5" s="475" t="s">
        <v>82</v>
      </c>
      <c r="K5" s="475" t="s">
        <v>83</v>
      </c>
      <c r="L5" s="475" t="s">
        <v>91</v>
      </c>
      <c r="M5" s="475" t="s">
        <v>92</v>
      </c>
      <c r="N5" s="475" t="s">
        <v>93</v>
      </c>
      <c r="O5" s="475" t="s">
        <v>94</v>
      </c>
      <c r="P5" s="594" t="s">
        <v>95</v>
      </c>
      <c r="Q5" s="475" t="s">
        <v>96</v>
      </c>
      <c r="R5" s="475" t="s">
        <v>97</v>
      </c>
      <c r="S5" s="475" t="s">
        <v>98</v>
      </c>
      <c r="T5" s="475" t="s">
        <v>99</v>
      </c>
      <c r="U5" s="137" t="s">
        <v>748</v>
      </c>
    </row>
    <row r="6" spans="1:21" x14ac:dyDescent="0.2">
      <c r="A6" s="91" t="s">
        <v>100</v>
      </c>
      <c r="B6" s="757" t="s">
        <v>363</v>
      </c>
      <c r="C6" s="758"/>
      <c r="D6" s="758"/>
      <c r="E6" s="758"/>
      <c r="F6" s="758"/>
      <c r="G6" s="758"/>
      <c r="H6" s="92" t="s">
        <v>364</v>
      </c>
      <c r="I6" s="93"/>
      <c r="J6" s="93"/>
      <c r="K6" s="93"/>
      <c r="L6" s="93"/>
      <c r="M6" s="93"/>
      <c r="N6" s="93"/>
      <c r="O6" s="93"/>
      <c r="P6" s="595"/>
      <c r="Q6" s="93"/>
      <c r="R6" s="93"/>
      <c r="S6" s="124"/>
      <c r="T6" s="94">
        <v>102496000</v>
      </c>
      <c r="U6" s="98">
        <f>SUM(T6)</f>
        <v>102496000</v>
      </c>
    </row>
    <row r="7" spans="1:21" ht="26.25" customHeight="1" x14ac:dyDescent="0.2">
      <c r="A7" s="91" t="s">
        <v>103</v>
      </c>
      <c r="B7" s="757" t="s">
        <v>365</v>
      </c>
      <c r="C7" s="758"/>
      <c r="D7" s="758"/>
      <c r="E7" s="758"/>
      <c r="F7" s="758"/>
      <c r="G7" s="758"/>
      <c r="H7" s="92" t="s">
        <v>366</v>
      </c>
      <c r="I7" s="93"/>
      <c r="J7" s="93"/>
      <c r="K7" s="93"/>
      <c r="L7" s="93"/>
      <c r="M7" s="93"/>
      <c r="N7" s="93"/>
      <c r="O7" s="93"/>
      <c r="P7" s="595"/>
      <c r="Q7" s="93"/>
      <c r="R7" s="93"/>
      <c r="S7" s="124"/>
      <c r="T7" s="94">
        <v>300000000</v>
      </c>
      <c r="U7" s="98">
        <f>SUM(I7:T7)</f>
        <v>300000000</v>
      </c>
    </row>
    <row r="8" spans="1:21" x14ac:dyDescent="0.2">
      <c r="A8" s="91" t="s">
        <v>106</v>
      </c>
      <c r="B8" s="757" t="s">
        <v>367</v>
      </c>
      <c r="C8" s="758"/>
      <c r="D8" s="758"/>
      <c r="E8" s="758"/>
      <c r="F8" s="758"/>
      <c r="G8" s="758"/>
      <c r="H8" s="92" t="s">
        <v>368</v>
      </c>
      <c r="I8" s="93"/>
      <c r="J8" s="93"/>
      <c r="K8" s="93"/>
      <c r="L8" s="93"/>
      <c r="M8" s="93"/>
      <c r="N8" s="93"/>
      <c r="O8" s="93"/>
      <c r="P8" s="595"/>
      <c r="Q8" s="93"/>
      <c r="R8" s="93"/>
      <c r="S8" s="124"/>
      <c r="T8" s="94"/>
      <c r="U8" s="95">
        <f>SUM(I8:T8)</f>
        <v>0</v>
      </c>
    </row>
    <row r="9" spans="1:21" ht="30.75" customHeight="1" x14ac:dyDescent="0.2">
      <c r="A9" s="96" t="s">
        <v>109</v>
      </c>
      <c r="B9" s="762" t="s">
        <v>369</v>
      </c>
      <c r="C9" s="763"/>
      <c r="D9" s="763"/>
      <c r="E9" s="763"/>
      <c r="F9" s="763"/>
      <c r="G9" s="763"/>
      <c r="H9" s="97" t="s">
        <v>370</v>
      </c>
      <c r="I9" s="93">
        <f t="shared" ref="I9:T9" si="0">SUM(I6:I8)</f>
        <v>0</v>
      </c>
      <c r="J9" s="93">
        <f t="shared" si="0"/>
        <v>0</v>
      </c>
      <c r="K9" s="93">
        <f t="shared" si="0"/>
        <v>0</v>
      </c>
      <c r="L9" s="93">
        <f t="shared" si="0"/>
        <v>0</v>
      </c>
      <c r="M9" s="93">
        <f t="shared" si="0"/>
        <v>0</v>
      </c>
      <c r="N9" s="93">
        <f t="shared" si="0"/>
        <v>0</v>
      </c>
      <c r="O9" s="93">
        <f t="shared" si="0"/>
        <v>0</v>
      </c>
      <c r="P9" s="595">
        <f t="shared" si="0"/>
        <v>0</v>
      </c>
      <c r="Q9" s="93">
        <f t="shared" si="0"/>
        <v>0</v>
      </c>
      <c r="R9" s="93">
        <f t="shared" si="0"/>
        <v>0</v>
      </c>
      <c r="S9" s="124">
        <f t="shared" si="0"/>
        <v>0</v>
      </c>
      <c r="T9" s="125">
        <f t="shared" si="0"/>
        <v>402496000</v>
      </c>
      <c r="U9" s="436">
        <f>SUM(T9)</f>
        <v>402496000</v>
      </c>
    </row>
    <row r="10" spans="1:21" x14ac:dyDescent="0.2">
      <c r="A10" s="91" t="s">
        <v>112</v>
      </c>
      <c r="B10" s="755" t="s">
        <v>371</v>
      </c>
      <c r="C10" s="756"/>
      <c r="D10" s="756"/>
      <c r="E10" s="756"/>
      <c r="F10" s="756"/>
      <c r="G10" s="756"/>
      <c r="H10" s="92" t="s">
        <v>372</v>
      </c>
      <c r="I10" s="93"/>
      <c r="J10" s="93"/>
      <c r="K10" s="93"/>
      <c r="L10" s="93"/>
      <c r="M10" s="93"/>
      <c r="N10" s="93"/>
      <c r="O10" s="93"/>
      <c r="P10" s="595"/>
      <c r="Q10" s="93"/>
      <c r="R10" s="93"/>
      <c r="S10" s="124"/>
      <c r="T10" s="94"/>
      <c r="U10" s="95">
        <f t="shared" ref="U10:U15" si="1">SUM(I10:T10)</f>
        <v>0</v>
      </c>
    </row>
    <row r="11" spans="1:21" x14ac:dyDescent="0.2">
      <c r="A11" s="91" t="s">
        <v>115</v>
      </c>
      <c r="B11" s="755" t="s">
        <v>373</v>
      </c>
      <c r="C11" s="756"/>
      <c r="D11" s="756"/>
      <c r="E11" s="756"/>
      <c r="F11" s="756"/>
      <c r="G11" s="756"/>
      <c r="H11" s="92" t="s">
        <v>374</v>
      </c>
      <c r="I11" s="93"/>
      <c r="J11" s="93"/>
      <c r="K11" s="93"/>
      <c r="L11" s="93"/>
      <c r="M11" s="93"/>
      <c r="N11" s="93"/>
      <c r="O11" s="93"/>
      <c r="P11" s="595"/>
      <c r="Q11" s="93"/>
      <c r="R11" s="93"/>
      <c r="S11" s="124"/>
      <c r="T11" s="94"/>
      <c r="U11" s="95">
        <f t="shared" si="1"/>
        <v>0</v>
      </c>
    </row>
    <row r="12" spans="1:21" x14ac:dyDescent="0.2">
      <c r="A12" s="91" t="s">
        <v>118</v>
      </c>
      <c r="B12" s="757" t="s">
        <v>375</v>
      </c>
      <c r="C12" s="758"/>
      <c r="D12" s="758"/>
      <c r="E12" s="758"/>
      <c r="F12" s="758"/>
      <c r="G12" s="758"/>
      <c r="H12" s="92" t="s">
        <v>376</v>
      </c>
      <c r="I12" s="93"/>
      <c r="J12" s="93"/>
      <c r="K12" s="93"/>
      <c r="L12" s="93"/>
      <c r="M12" s="93"/>
      <c r="N12" s="93"/>
      <c r="O12" s="93"/>
      <c r="P12" s="595"/>
      <c r="Q12" s="93"/>
      <c r="R12" s="93"/>
      <c r="S12" s="124"/>
      <c r="T12" s="94"/>
      <c r="U12" s="95">
        <f t="shared" si="1"/>
        <v>0</v>
      </c>
    </row>
    <row r="13" spans="1:21" x14ac:dyDescent="0.2">
      <c r="A13" s="91" t="s">
        <v>121</v>
      </c>
      <c r="B13" s="757" t="s">
        <v>377</v>
      </c>
      <c r="C13" s="758"/>
      <c r="D13" s="758"/>
      <c r="E13" s="758"/>
      <c r="F13" s="758"/>
      <c r="G13" s="758"/>
      <c r="H13" s="92" t="s">
        <v>378</v>
      </c>
      <c r="I13" s="93"/>
      <c r="J13" s="93"/>
      <c r="K13" s="93"/>
      <c r="L13" s="93"/>
      <c r="M13" s="93"/>
      <c r="N13" s="93"/>
      <c r="O13" s="93"/>
      <c r="P13" s="595"/>
      <c r="Q13" s="93"/>
      <c r="R13" s="93"/>
      <c r="S13" s="124"/>
      <c r="T13" s="94"/>
      <c r="U13" s="95">
        <f t="shared" si="1"/>
        <v>0</v>
      </c>
    </row>
    <row r="14" spans="1:21" x14ac:dyDescent="0.2">
      <c r="A14" s="96" t="s">
        <v>124</v>
      </c>
      <c r="B14" s="759" t="s">
        <v>379</v>
      </c>
      <c r="C14" s="760"/>
      <c r="D14" s="760"/>
      <c r="E14" s="760"/>
      <c r="F14" s="760"/>
      <c r="G14" s="760"/>
      <c r="H14" s="97" t="s">
        <v>380</v>
      </c>
      <c r="I14" s="93">
        <f t="shared" ref="I14:T14" si="2">SUM(I10:I13)</f>
        <v>0</v>
      </c>
      <c r="J14" s="93">
        <f t="shared" si="2"/>
        <v>0</v>
      </c>
      <c r="K14" s="93">
        <f t="shared" si="2"/>
        <v>0</v>
      </c>
      <c r="L14" s="93">
        <f t="shared" si="2"/>
        <v>0</v>
      </c>
      <c r="M14" s="93">
        <f t="shared" si="2"/>
        <v>0</v>
      </c>
      <c r="N14" s="93">
        <f t="shared" si="2"/>
        <v>0</v>
      </c>
      <c r="O14" s="93">
        <f t="shared" si="2"/>
        <v>0</v>
      </c>
      <c r="P14" s="595">
        <f t="shared" si="2"/>
        <v>0</v>
      </c>
      <c r="Q14" s="93">
        <f t="shared" si="2"/>
        <v>0</v>
      </c>
      <c r="R14" s="93">
        <f t="shared" si="2"/>
        <v>0</v>
      </c>
      <c r="S14" s="93">
        <f t="shared" si="2"/>
        <v>0</v>
      </c>
      <c r="T14" s="94">
        <f t="shared" si="2"/>
        <v>0</v>
      </c>
      <c r="U14" s="98">
        <f t="shared" si="1"/>
        <v>0</v>
      </c>
    </row>
    <row r="15" spans="1:21" x14ac:dyDescent="0.2">
      <c r="A15" s="91" t="s">
        <v>127</v>
      </c>
      <c r="B15" s="755" t="s">
        <v>381</v>
      </c>
      <c r="C15" s="756"/>
      <c r="D15" s="756"/>
      <c r="E15" s="756"/>
      <c r="F15" s="756"/>
      <c r="G15" s="756"/>
      <c r="H15" s="92" t="s">
        <v>382</v>
      </c>
      <c r="I15" s="93"/>
      <c r="J15" s="93"/>
      <c r="K15" s="93"/>
      <c r="L15" s="93"/>
      <c r="M15" s="93"/>
      <c r="N15" s="93"/>
      <c r="O15" s="93"/>
      <c r="P15" s="595"/>
      <c r="Q15" s="93"/>
      <c r="R15" s="93"/>
      <c r="S15" s="124"/>
      <c r="T15" s="94"/>
      <c r="U15" s="95">
        <f t="shared" si="1"/>
        <v>0</v>
      </c>
    </row>
    <row r="16" spans="1:21" x14ac:dyDescent="0.2">
      <c r="A16" s="91" t="s">
        <v>130</v>
      </c>
      <c r="B16" s="755" t="s">
        <v>383</v>
      </c>
      <c r="C16" s="756"/>
      <c r="D16" s="756"/>
      <c r="E16" s="756"/>
      <c r="F16" s="756"/>
      <c r="G16" s="756"/>
      <c r="H16" s="92" t="s">
        <v>384</v>
      </c>
      <c r="I16" s="93"/>
      <c r="J16" s="93"/>
      <c r="K16" s="93"/>
      <c r="L16" s="93"/>
      <c r="M16" s="93"/>
      <c r="N16" s="93"/>
      <c r="O16" s="93"/>
      <c r="P16" s="595"/>
      <c r="Q16" s="93"/>
      <c r="R16" s="93"/>
      <c r="S16" s="124"/>
      <c r="T16" s="94">
        <v>123779728</v>
      </c>
      <c r="U16" s="98">
        <f>SUM(T16)</f>
        <v>123779728</v>
      </c>
    </row>
    <row r="17" spans="1:21" x14ac:dyDescent="0.2">
      <c r="A17" s="91" t="s">
        <v>133</v>
      </c>
      <c r="B17" s="755" t="s">
        <v>385</v>
      </c>
      <c r="C17" s="756"/>
      <c r="D17" s="756"/>
      <c r="E17" s="756"/>
      <c r="F17" s="756"/>
      <c r="G17" s="756"/>
      <c r="H17" s="92" t="s">
        <v>386</v>
      </c>
      <c r="I17" s="93"/>
      <c r="J17" s="93"/>
      <c r="K17" s="93"/>
      <c r="L17" s="93"/>
      <c r="M17" s="93"/>
      <c r="N17" s="93"/>
      <c r="O17" s="93"/>
      <c r="P17" s="595"/>
      <c r="Q17" s="93"/>
      <c r="R17" s="93"/>
      <c r="S17" s="124"/>
      <c r="T17" s="93"/>
      <c r="U17" s="95">
        <f>SUM(I17:T17)</f>
        <v>0</v>
      </c>
    </row>
    <row r="18" spans="1:21" x14ac:dyDescent="0.2">
      <c r="A18" s="91" t="s">
        <v>136</v>
      </c>
      <c r="B18" s="755" t="s">
        <v>387</v>
      </c>
      <c r="C18" s="756"/>
      <c r="D18" s="756"/>
      <c r="E18" s="756"/>
      <c r="F18" s="756"/>
      <c r="G18" s="756"/>
      <c r="H18" s="92" t="s">
        <v>388</v>
      </c>
      <c r="I18" s="93"/>
      <c r="J18" s="93"/>
      <c r="K18" s="93"/>
      <c r="L18" s="93"/>
      <c r="M18" s="93"/>
      <c r="N18" s="93"/>
      <c r="O18" s="93"/>
      <c r="P18" s="595"/>
      <c r="Q18" s="93"/>
      <c r="R18" s="93"/>
      <c r="S18" s="124"/>
      <c r="T18" s="93"/>
      <c r="U18" s="95">
        <f>SUM(I18:T18)</f>
        <v>0</v>
      </c>
    </row>
    <row r="19" spans="1:21" x14ac:dyDescent="0.2">
      <c r="A19" s="91" t="s">
        <v>139</v>
      </c>
      <c r="B19" s="755" t="s">
        <v>389</v>
      </c>
      <c r="C19" s="756"/>
      <c r="D19" s="756"/>
      <c r="E19" s="756"/>
      <c r="F19" s="756"/>
      <c r="G19" s="756"/>
      <c r="H19" s="92" t="s">
        <v>390</v>
      </c>
      <c r="I19" s="93"/>
      <c r="J19" s="93"/>
      <c r="K19" s="93"/>
      <c r="L19" s="93"/>
      <c r="M19" s="93"/>
      <c r="N19" s="93"/>
      <c r="O19" s="93"/>
      <c r="P19" s="595"/>
      <c r="Q19" s="93"/>
      <c r="R19" s="93"/>
      <c r="S19" s="124"/>
      <c r="T19" s="93"/>
      <c r="U19" s="95">
        <f>SUM(I19:T19)</f>
        <v>0</v>
      </c>
    </row>
    <row r="20" spans="1:21" x14ac:dyDescent="0.2">
      <c r="A20" s="91" t="s">
        <v>141</v>
      </c>
      <c r="B20" s="755" t="s">
        <v>391</v>
      </c>
      <c r="C20" s="756"/>
      <c r="D20" s="756"/>
      <c r="E20" s="756"/>
      <c r="F20" s="756"/>
      <c r="G20" s="756"/>
      <c r="H20" s="92" t="s">
        <v>392</v>
      </c>
      <c r="I20" s="93"/>
      <c r="J20" s="93"/>
      <c r="K20" s="93"/>
      <c r="L20" s="93"/>
      <c r="M20" s="93"/>
      <c r="N20" s="93"/>
      <c r="O20" s="93"/>
      <c r="P20" s="595"/>
      <c r="Q20" s="93"/>
      <c r="R20" s="93"/>
      <c r="S20" s="124"/>
      <c r="T20" s="93"/>
      <c r="U20" s="95">
        <f>SUM(I20:T20)</f>
        <v>0</v>
      </c>
    </row>
    <row r="21" spans="1:21" x14ac:dyDescent="0.2">
      <c r="A21" s="96" t="s">
        <v>143</v>
      </c>
      <c r="B21" s="759" t="s">
        <v>393</v>
      </c>
      <c r="C21" s="760"/>
      <c r="D21" s="760"/>
      <c r="E21" s="760"/>
      <c r="F21" s="760"/>
      <c r="G21" s="760"/>
      <c r="H21" s="97" t="s">
        <v>394</v>
      </c>
      <c r="I21" s="93">
        <f t="shared" ref="I21:U21" si="3">SUM(I9+I14+I15+I16+I17+I18+I19+I20)</f>
        <v>0</v>
      </c>
      <c r="J21" s="93">
        <f t="shared" si="3"/>
        <v>0</v>
      </c>
      <c r="K21" s="93">
        <f t="shared" si="3"/>
        <v>0</v>
      </c>
      <c r="L21" s="93">
        <f t="shared" si="3"/>
        <v>0</v>
      </c>
      <c r="M21" s="93">
        <f t="shared" si="3"/>
        <v>0</v>
      </c>
      <c r="N21" s="93">
        <f t="shared" si="3"/>
        <v>0</v>
      </c>
      <c r="O21" s="93">
        <f t="shared" si="3"/>
        <v>0</v>
      </c>
      <c r="P21" s="595">
        <f t="shared" si="3"/>
        <v>0</v>
      </c>
      <c r="Q21" s="93">
        <f t="shared" si="3"/>
        <v>0</v>
      </c>
      <c r="R21" s="93">
        <f t="shared" si="3"/>
        <v>0</v>
      </c>
      <c r="S21" s="93">
        <f t="shared" si="3"/>
        <v>0</v>
      </c>
      <c r="T21" s="94">
        <f t="shared" si="3"/>
        <v>526275728</v>
      </c>
      <c r="U21" s="93">
        <f t="shared" si="3"/>
        <v>526275728</v>
      </c>
    </row>
    <row r="22" spans="1:21" x14ac:dyDescent="0.2">
      <c r="A22" s="91" t="s">
        <v>145</v>
      </c>
      <c r="B22" s="755" t="s">
        <v>395</v>
      </c>
      <c r="C22" s="756"/>
      <c r="D22" s="756"/>
      <c r="E22" s="756"/>
      <c r="F22" s="756"/>
      <c r="G22" s="756"/>
      <c r="H22" s="92" t="s">
        <v>396</v>
      </c>
      <c r="I22" s="93"/>
      <c r="J22" s="93"/>
      <c r="K22" s="93"/>
      <c r="L22" s="93"/>
      <c r="M22" s="93"/>
      <c r="N22" s="93"/>
      <c r="O22" s="93"/>
      <c r="P22" s="595"/>
      <c r="Q22" s="93"/>
      <c r="R22" s="93"/>
      <c r="S22" s="124"/>
      <c r="T22" s="94"/>
      <c r="U22" s="95">
        <f t="shared" ref="U22:U29" si="4">SUM(I22:T22)</f>
        <v>0</v>
      </c>
    </row>
    <row r="23" spans="1:21" x14ac:dyDescent="0.2">
      <c r="A23" s="91" t="s">
        <v>147</v>
      </c>
      <c r="B23" s="757" t="s">
        <v>397</v>
      </c>
      <c r="C23" s="758"/>
      <c r="D23" s="758"/>
      <c r="E23" s="758"/>
      <c r="F23" s="758"/>
      <c r="G23" s="758"/>
      <c r="H23" s="92" t="s">
        <v>398</v>
      </c>
      <c r="I23" s="93"/>
      <c r="J23" s="93"/>
      <c r="K23" s="93"/>
      <c r="L23" s="93"/>
      <c r="M23" s="93"/>
      <c r="N23" s="93"/>
      <c r="O23" s="93"/>
      <c r="P23" s="595"/>
      <c r="Q23" s="93"/>
      <c r="R23" s="93"/>
      <c r="S23" s="124"/>
      <c r="T23" s="94"/>
      <c r="U23" s="95">
        <f t="shared" si="4"/>
        <v>0</v>
      </c>
    </row>
    <row r="24" spans="1:21" x14ac:dyDescent="0.2">
      <c r="A24" s="91" t="s">
        <v>149</v>
      </c>
      <c r="B24" s="755" t="s">
        <v>399</v>
      </c>
      <c r="C24" s="756"/>
      <c r="D24" s="756"/>
      <c r="E24" s="756"/>
      <c r="F24" s="756"/>
      <c r="G24" s="756"/>
      <c r="H24" s="92" t="s">
        <v>400</v>
      </c>
      <c r="I24" s="93"/>
      <c r="J24" s="93"/>
      <c r="K24" s="93"/>
      <c r="L24" s="93"/>
      <c r="M24" s="93"/>
      <c r="N24" s="93"/>
      <c r="O24" s="93"/>
      <c r="P24" s="595"/>
      <c r="Q24" s="93"/>
      <c r="R24" s="93"/>
      <c r="S24" s="124"/>
      <c r="T24" s="94"/>
      <c r="U24" s="95">
        <f t="shared" si="4"/>
        <v>0</v>
      </c>
    </row>
    <row r="25" spans="1:21" x14ac:dyDescent="0.2">
      <c r="A25" s="91" t="s">
        <v>151</v>
      </c>
      <c r="B25" s="755" t="s">
        <v>401</v>
      </c>
      <c r="C25" s="756"/>
      <c r="D25" s="756"/>
      <c r="E25" s="756"/>
      <c r="F25" s="756"/>
      <c r="G25" s="756"/>
      <c r="H25" s="92" t="s">
        <v>402</v>
      </c>
      <c r="I25" s="93"/>
      <c r="J25" s="93"/>
      <c r="K25" s="93"/>
      <c r="L25" s="93"/>
      <c r="M25" s="93"/>
      <c r="N25" s="93"/>
      <c r="O25" s="93"/>
      <c r="P25" s="595"/>
      <c r="Q25" s="93"/>
      <c r="R25" s="93"/>
      <c r="S25" s="124"/>
      <c r="T25" s="94"/>
      <c r="U25" s="95">
        <f t="shared" si="4"/>
        <v>0</v>
      </c>
    </row>
    <row r="26" spans="1:21" x14ac:dyDescent="0.2">
      <c r="A26" s="96" t="s">
        <v>154</v>
      </c>
      <c r="B26" s="759" t="s">
        <v>403</v>
      </c>
      <c r="C26" s="760"/>
      <c r="D26" s="760"/>
      <c r="E26" s="760"/>
      <c r="F26" s="760"/>
      <c r="G26" s="760"/>
      <c r="H26" s="97" t="s">
        <v>404</v>
      </c>
      <c r="I26" s="93">
        <f t="shared" ref="I26:T26" si="5">SUM(I22:I25)</f>
        <v>0</v>
      </c>
      <c r="J26" s="93">
        <f t="shared" si="5"/>
        <v>0</v>
      </c>
      <c r="K26" s="93">
        <f t="shared" si="5"/>
        <v>0</v>
      </c>
      <c r="L26" s="93">
        <f t="shared" si="5"/>
        <v>0</v>
      </c>
      <c r="M26" s="93">
        <f t="shared" si="5"/>
        <v>0</v>
      </c>
      <c r="N26" s="93">
        <f t="shared" si="5"/>
        <v>0</v>
      </c>
      <c r="O26" s="93">
        <f t="shared" si="5"/>
        <v>0</v>
      </c>
      <c r="P26" s="595">
        <f t="shared" si="5"/>
        <v>0</v>
      </c>
      <c r="Q26" s="93">
        <f t="shared" si="5"/>
        <v>0</v>
      </c>
      <c r="R26" s="93">
        <f t="shared" si="5"/>
        <v>0</v>
      </c>
      <c r="S26" s="124">
        <f t="shared" si="5"/>
        <v>0</v>
      </c>
      <c r="T26" s="125">
        <f t="shared" si="5"/>
        <v>0</v>
      </c>
      <c r="U26" s="98">
        <f t="shared" si="4"/>
        <v>0</v>
      </c>
    </row>
    <row r="27" spans="1:21" x14ac:dyDescent="0.2">
      <c r="A27" s="91" t="s">
        <v>157</v>
      </c>
      <c r="B27" s="757" t="s">
        <v>405</v>
      </c>
      <c r="C27" s="758"/>
      <c r="D27" s="758"/>
      <c r="E27" s="758"/>
      <c r="F27" s="758"/>
      <c r="G27" s="758"/>
      <c r="H27" s="92" t="s">
        <v>406</v>
      </c>
      <c r="I27" s="94"/>
      <c r="J27" s="94"/>
      <c r="K27" s="94"/>
      <c r="L27" s="94"/>
      <c r="M27" s="94"/>
      <c r="N27" s="94"/>
      <c r="O27" s="94"/>
      <c r="P27" s="596"/>
      <c r="Q27" s="94"/>
      <c r="R27" s="94"/>
      <c r="S27" s="125"/>
      <c r="T27" s="94">
        <f>SUM(T20+T25+T26)</f>
        <v>0</v>
      </c>
      <c r="U27" s="95">
        <f t="shared" si="4"/>
        <v>0</v>
      </c>
    </row>
    <row r="28" spans="1:21" x14ac:dyDescent="0.2">
      <c r="A28" s="96" t="s">
        <v>160</v>
      </c>
      <c r="B28" s="759" t="s">
        <v>407</v>
      </c>
      <c r="C28" s="760"/>
      <c r="D28" s="760"/>
      <c r="E28" s="760"/>
      <c r="F28" s="760"/>
      <c r="G28" s="760"/>
      <c r="H28" s="97" t="s">
        <v>408</v>
      </c>
      <c r="I28" s="451">
        <f t="shared" ref="I28:S28" si="6">SUM(I21+I26+I27)</f>
        <v>0</v>
      </c>
      <c r="J28" s="451">
        <f t="shared" si="6"/>
        <v>0</v>
      </c>
      <c r="K28" s="451">
        <f t="shared" si="6"/>
        <v>0</v>
      </c>
      <c r="L28" s="451">
        <f t="shared" si="6"/>
        <v>0</v>
      </c>
      <c r="M28" s="451">
        <f t="shared" si="6"/>
        <v>0</v>
      </c>
      <c r="N28" s="451">
        <f t="shared" si="6"/>
        <v>0</v>
      </c>
      <c r="O28" s="451">
        <f t="shared" si="6"/>
        <v>0</v>
      </c>
      <c r="P28" s="597">
        <f t="shared" si="6"/>
        <v>0</v>
      </c>
      <c r="Q28" s="451">
        <f t="shared" si="6"/>
        <v>0</v>
      </c>
      <c r="R28" s="451">
        <f t="shared" si="6"/>
        <v>0</v>
      </c>
      <c r="S28" s="447">
        <f t="shared" si="6"/>
        <v>0</v>
      </c>
      <c r="T28" s="448">
        <f>SUM(T21+T26+T27)</f>
        <v>526275728</v>
      </c>
      <c r="U28" s="449">
        <f t="shared" si="4"/>
        <v>526275728</v>
      </c>
    </row>
    <row r="29" spans="1:21" x14ac:dyDescent="0.2">
      <c r="A29" s="89"/>
      <c r="B29" s="761" t="s">
        <v>599</v>
      </c>
      <c r="C29" s="761"/>
      <c r="D29" s="761"/>
      <c r="E29" s="761"/>
      <c r="F29" s="761"/>
      <c r="G29" s="761"/>
      <c r="H29" s="474"/>
      <c r="I29" s="450">
        <f>'3.2.1 költségvetési kiadások'!W95+I28</f>
        <v>653967977</v>
      </c>
      <c r="J29" s="450">
        <f>'3.2.1 költségvetési kiadások'!X95+J28</f>
        <v>607286713</v>
      </c>
      <c r="K29" s="450">
        <f>'3.2.1 költségvetési kiadások'!Y95+K28</f>
        <v>849145228</v>
      </c>
      <c r="L29" s="450">
        <f>'3.2.1 költségvetési kiadások'!Z95+L28</f>
        <v>79684369</v>
      </c>
      <c r="M29" s="450">
        <f>'3.2.1 költségvetési kiadások'!AA95+M28</f>
        <v>51070182</v>
      </c>
      <c r="N29" s="450">
        <f>'3.2.1 költségvetési kiadások'!AB95+N28</f>
        <v>148295870</v>
      </c>
      <c r="O29" s="450">
        <f>'3.2.1 költségvetési kiadások'!AC95+O28</f>
        <v>1364639481</v>
      </c>
      <c r="P29" s="593">
        <f>'3.2.1 költségvetési kiadások'!AD95+P28</f>
        <v>0</v>
      </c>
      <c r="Q29" s="450">
        <f>'3.2.1 költségvetési kiadások'!AE95+Q28</f>
        <v>27432000</v>
      </c>
      <c r="R29" s="450">
        <f>'3.2.1 költségvetési kiadások'!AF95+R28</f>
        <v>535653588</v>
      </c>
      <c r="S29" s="450">
        <f>'3.2.1 költségvetési kiadások'!AG95+S28</f>
        <v>32661000</v>
      </c>
      <c r="T29" s="450">
        <f>'3.2.1 költségvetési kiadások'!AH95+T28</f>
        <v>3959423520</v>
      </c>
      <c r="U29" s="449">
        <f t="shared" si="4"/>
        <v>8309259928</v>
      </c>
    </row>
  </sheetData>
  <mergeCells count="43">
    <mergeCell ref="A1:U1"/>
    <mergeCell ref="A2:A4"/>
    <mergeCell ref="B2:G4"/>
    <mergeCell ref="H2:H4"/>
    <mergeCell ref="I2:T2"/>
    <mergeCell ref="I3:I4"/>
    <mergeCell ref="J3:J4"/>
    <mergeCell ref="K3:K4"/>
    <mergeCell ref="L3:L4"/>
    <mergeCell ref="M3:M4"/>
    <mergeCell ref="B14:G14"/>
    <mergeCell ref="B15:G15"/>
    <mergeCell ref="B16:G16"/>
    <mergeCell ref="B17:G17"/>
    <mergeCell ref="U3:U4"/>
    <mergeCell ref="B5:G5"/>
    <mergeCell ref="B6:G6"/>
    <mergeCell ref="B7:G7"/>
    <mergeCell ref="R3:R4"/>
    <mergeCell ref="S3:S4"/>
    <mergeCell ref="B8:G8"/>
    <mergeCell ref="N3:N4"/>
    <mergeCell ref="O3:O4"/>
    <mergeCell ref="P3:P4"/>
    <mergeCell ref="Q3:Q4"/>
    <mergeCell ref="T3:T4"/>
    <mergeCell ref="B9:G9"/>
    <mergeCell ref="B10:G10"/>
    <mergeCell ref="B11:G11"/>
    <mergeCell ref="B12:G12"/>
    <mergeCell ref="B13:G13"/>
    <mergeCell ref="B29:G29"/>
    <mergeCell ref="B21:G21"/>
    <mergeCell ref="B22:G22"/>
    <mergeCell ref="B23:G23"/>
    <mergeCell ref="B24:G24"/>
    <mergeCell ref="B25:G25"/>
    <mergeCell ref="B26:G26"/>
    <mergeCell ref="B18:G18"/>
    <mergeCell ref="B19:G19"/>
    <mergeCell ref="B27:G27"/>
    <mergeCell ref="B28:G28"/>
    <mergeCell ref="B20:G20"/>
  </mergeCells>
  <pageMargins left="0.74803149606299213" right="0.74803149606299213" top="0.98425196850393704" bottom="0.98425196850393704" header="0.51181102362204722" footer="0.51181102362204722"/>
  <pageSetup paperSize="9" scale="58" orientation="landscape" r:id="rId1"/>
  <headerFooter alignWithMargins="0">
    <oddHeader>&amp;C&amp;"Arial CE,Félkövér"&amp;11 3.2.1 Költségvetési kiadások - rovatonkénti lebontásban - finanszírozási kiadások &amp;RAdatok eFt-ban</oddHeader>
    <oddFooter>&amp;C&amp;Z&amp;F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Layout" topLeftCell="A16" zoomScale="76" zoomScaleSheetLayoutView="96" zoomScalePageLayoutView="76" workbookViewId="0">
      <selection activeCell="A34" sqref="A34"/>
    </sheetView>
  </sheetViews>
  <sheetFormatPr defaultColWidth="36.42578125" defaultRowHeight="14.25" customHeight="1" x14ac:dyDescent="0.2"/>
  <cols>
    <col min="1" max="1" width="75.5703125" style="28" customWidth="1"/>
    <col min="2" max="2" width="17.140625" style="28" customWidth="1"/>
    <col min="3" max="3" width="12" style="28" customWidth="1"/>
    <col min="4" max="4" width="10.85546875" style="28" customWidth="1"/>
    <col min="5" max="5" width="9.85546875" style="28" customWidth="1"/>
    <col min="6" max="6" width="14.85546875" style="28" customWidth="1"/>
    <col min="7" max="7" width="13.28515625" style="28" customWidth="1"/>
    <col min="8" max="9" width="12.85546875" style="28" customWidth="1"/>
    <col min="10" max="10" width="13.140625" style="191" customWidth="1"/>
    <col min="11" max="11" width="12.7109375" style="191" customWidth="1"/>
    <col min="12" max="12" width="16.140625" style="191" customWidth="1"/>
    <col min="13" max="16384" width="36.42578125" style="28"/>
  </cols>
  <sheetData>
    <row r="1" spans="1:12" s="27" customFormat="1" ht="14.25" customHeight="1" x14ac:dyDescent="0.2">
      <c r="A1" s="793" t="s">
        <v>468</v>
      </c>
      <c r="B1" s="796" t="s">
        <v>5</v>
      </c>
      <c r="C1" s="797"/>
      <c r="D1" s="796" t="s">
        <v>73</v>
      </c>
      <c r="E1" s="797"/>
      <c r="F1" s="796" t="s">
        <v>3</v>
      </c>
      <c r="G1" s="797"/>
      <c r="H1" s="796" t="s">
        <v>74</v>
      </c>
      <c r="I1" s="797"/>
      <c r="J1" s="798" t="s">
        <v>2</v>
      </c>
      <c r="K1" s="799"/>
      <c r="L1" s="790" t="s">
        <v>6</v>
      </c>
    </row>
    <row r="2" spans="1:12" s="27" customFormat="1" ht="14.25" customHeight="1" x14ac:dyDescent="0.2">
      <c r="A2" s="794"/>
      <c r="B2" s="175" t="s">
        <v>750</v>
      </c>
      <c r="C2" s="175" t="s">
        <v>787</v>
      </c>
      <c r="D2" s="175" t="s">
        <v>750</v>
      </c>
      <c r="E2" s="175" t="s">
        <v>787</v>
      </c>
      <c r="F2" s="175" t="s">
        <v>750</v>
      </c>
      <c r="G2" s="175" t="s">
        <v>787</v>
      </c>
      <c r="H2" s="175" t="s">
        <v>750</v>
      </c>
      <c r="I2" s="175" t="s">
        <v>787</v>
      </c>
      <c r="J2" s="175" t="s">
        <v>750</v>
      </c>
      <c r="K2" s="370" t="s">
        <v>787</v>
      </c>
      <c r="L2" s="791"/>
    </row>
    <row r="3" spans="1:12" s="27" customFormat="1" ht="14.25" customHeight="1" x14ac:dyDescent="0.2">
      <c r="A3" s="795"/>
      <c r="B3" s="176" t="s">
        <v>542</v>
      </c>
      <c r="C3" s="176" t="s">
        <v>14</v>
      </c>
      <c r="D3" s="176" t="s">
        <v>542</v>
      </c>
      <c r="E3" s="176" t="s">
        <v>14</v>
      </c>
      <c r="F3" s="176" t="s">
        <v>542</v>
      </c>
      <c r="G3" s="176" t="s">
        <v>14</v>
      </c>
      <c r="H3" s="176" t="s">
        <v>542</v>
      </c>
      <c r="I3" s="176" t="s">
        <v>14</v>
      </c>
      <c r="J3" s="372" t="s">
        <v>542</v>
      </c>
      <c r="K3" s="371" t="s">
        <v>14</v>
      </c>
      <c r="L3" s="792"/>
    </row>
    <row r="4" spans="1:12" ht="14.45" customHeight="1" x14ac:dyDescent="0.2">
      <c r="A4" s="227" t="s">
        <v>521</v>
      </c>
      <c r="B4" s="177"/>
      <c r="C4" s="177"/>
      <c r="D4" s="177"/>
      <c r="E4" s="177"/>
      <c r="F4" s="178"/>
      <c r="G4" s="178"/>
      <c r="H4" s="179"/>
      <c r="I4" s="179"/>
      <c r="J4" s="178">
        <f t="shared" ref="J4:K25" si="0">SUM(B4+D4+F4+H4)</f>
        <v>0</v>
      </c>
      <c r="K4" s="178">
        <f t="shared" si="0"/>
        <v>0</v>
      </c>
      <c r="L4" s="190"/>
    </row>
    <row r="5" spans="1:12" ht="14.25" customHeight="1" x14ac:dyDescent="0.2">
      <c r="A5" s="231" t="s">
        <v>522</v>
      </c>
      <c r="B5" s="177"/>
      <c r="C5" s="177">
        <f ca="1">C5:C50</f>
        <v>0</v>
      </c>
      <c r="D5" s="177"/>
      <c r="E5" s="177"/>
      <c r="F5" s="180"/>
      <c r="G5" s="180"/>
      <c r="H5" s="177"/>
      <c r="I5" s="177"/>
      <c r="J5" s="178">
        <f t="shared" si="0"/>
        <v>0</v>
      </c>
      <c r="K5" s="178">
        <f t="shared" ca="1" si="0"/>
        <v>0</v>
      </c>
      <c r="L5" s="190"/>
    </row>
    <row r="6" spans="1:12" ht="8.25" customHeight="1" x14ac:dyDescent="0.2">
      <c r="A6" s="231"/>
      <c r="B6" s="177"/>
      <c r="C6" s="177"/>
      <c r="D6" s="177"/>
      <c r="E6" s="177"/>
      <c r="F6" s="180"/>
      <c r="G6" s="180"/>
      <c r="H6" s="177"/>
      <c r="I6" s="177"/>
      <c r="J6" s="178"/>
      <c r="K6" s="178"/>
      <c r="L6" s="190"/>
    </row>
    <row r="7" spans="1:12" ht="14.25" customHeight="1" x14ac:dyDescent="0.2">
      <c r="A7" s="227" t="s">
        <v>437</v>
      </c>
      <c r="B7" s="177"/>
      <c r="C7" s="177"/>
      <c r="D7" s="177"/>
      <c r="E7" s="177"/>
      <c r="F7" s="180"/>
      <c r="G7" s="180"/>
      <c r="H7" s="179">
        <v>10000000</v>
      </c>
      <c r="I7" s="179">
        <v>10000000</v>
      </c>
      <c r="J7" s="178">
        <f t="shared" si="0"/>
        <v>10000000</v>
      </c>
      <c r="K7" s="178">
        <v>10000000</v>
      </c>
      <c r="L7" s="190"/>
    </row>
    <row r="8" spans="1:12" ht="14.25" customHeight="1" x14ac:dyDescent="0.2">
      <c r="A8" s="231" t="s">
        <v>513</v>
      </c>
      <c r="B8" s="177"/>
      <c r="C8" s="177"/>
      <c r="D8" s="177"/>
      <c r="E8" s="177"/>
      <c r="F8" s="180"/>
      <c r="G8" s="180"/>
      <c r="H8" s="177">
        <v>10000000</v>
      </c>
      <c r="I8" s="177">
        <v>10000000</v>
      </c>
      <c r="J8" s="178">
        <f t="shared" si="0"/>
        <v>10000000</v>
      </c>
      <c r="K8" s="178">
        <v>10000000</v>
      </c>
      <c r="L8" s="190"/>
    </row>
    <row r="9" spans="1:12" ht="5.25" customHeight="1" x14ac:dyDescent="0.2">
      <c r="A9" s="231"/>
      <c r="B9" s="177"/>
      <c r="C9" s="177"/>
      <c r="D9" s="177"/>
      <c r="E9" s="177"/>
      <c r="F9" s="180"/>
      <c r="G9" s="180"/>
      <c r="H9" s="177"/>
      <c r="I9" s="177"/>
      <c r="J9" s="178"/>
      <c r="K9" s="178"/>
      <c r="L9" s="190"/>
    </row>
    <row r="10" spans="1:12" ht="15.6" customHeight="1" x14ac:dyDescent="0.2">
      <c r="A10" s="230" t="s">
        <v>438</v>
      </c>
      <c r="B10" s="178">
        <v>518620</v>
      </c>
      <c r="C10" s="178">
        <v>0</v>
      </c>
      <c r="D10" s="178">
        <v>67421</v>
      </c>
      <c r="E10" s="178">
        <v>0</v>
      </c>
      <c r="F10" s="178">
        <f>SUM(F11:F21)</f>
        <v>4800000</v>
      </c>
      <c r="G10" s="178">
        <f>G11+G12+G13+G14+G15+G16+G17+G18+G19+G20+G21+G22</f>
        <v>5800000</v>
      </c>
      <c r="H10" s="179"/>
      <c r="I10" s="179"/>
      <c r="J10" s="178">
        <f t="shared" si="0"/>
        <v>5386041</v>
      </c>
      <c r="K10" s="178">
        <f t="shared" si="0"/>
        <v>5800000</v>
      </c>
      <c r="L10" s="198"/>
    </row>
    <row r="11" spans="1:12" ht="14.25" customHeight="1" x14ac:dyDescent="0.2">
      <c r="A11" s="231" t="s">
        <v>75</v>
      </c>
      <c r="B11" s="180"/>
      <c r="C11" s="180"/>
      <c r="D11" s="180"/>
      <c r="E11" s="180"/>
      <c r="F11" s="180"/>
      <c r="G11" s="180"/>
      <c r="H11" s="177"/>
      <c r="I11" s="177"/>
      <c r="J11" s="178">
        <f t="shared" si="0"/>
        <v>0</v>
      </c>
      <c r="K11" s="178">
        <f t="shared" si="0"/>
        <v>0</v>
      </c>
      <c r="L11" s="382" t="s">
        <v>845</v>
      </c>
    </row>
    <row r="12" spans="1:12" ht="14.25" customHeight="1" x14ac:dyDescent="0.2">
      <c r="A12" s="231" t="s">
        <v>439</v>
      </c>
      <c r="B12" s="180"/>
      <c r="C12" s="180"/>
      <c r="D12" s="180"/>
      <c r="E12" s="180"/>
      <c r="F12" s="180">
        <v>1000000</v>
      </c>
      <c r="G12" s="180">
        <v>0</v>
      </c>
      <c r="H12" s="177"/>
      <c r="I12" s="177"/>
      <c r="J12" s="178">
        <f t="shared" si="0"/>
        <v>1000000</v>
      </c>
      <c r="K12" s="178">
        <f t="shared" si="0"/>
        <v>0</v>
      </c>
      <c r="L12" s="190"/>
    </row>
    <row r="13" spans="1:12" ht="16.149999999999999" customHeight="1" x14ac:dyDescent="0.2">
      <c r="A13" s="231" t="s">
        <v>846</v>
      </c>
      <c r="B13" s="180"/>
      <c r="C13" s="180"/>
      <c r="D13" s="180"/>
      <c r="E13" s="180"/>
      <c r="F13" s="180">
        <v>300000</v>
      </c>
      <c r="G13" s="180">
        <v>300000</v>
      </c>
      <c r="H13" s="177"/>
      <c r="I13" s="177"/>
      <c r="J13" s="178">
        <f t="shared" si="0"/>
        <v>300000</v>
      </c>
      <c r="K13" s="178">
        <v>300000</v>
      </c>
      <c r="L13" s="190"/>
    </row>
    <row r="14" spans="1:12" ht="14.25" customHeight="1" x14ac:dyDescent="0.2">
      <c r="A14" s="231" t="s">
        <v>440</v>
      </c>
      <c r="B14" s="180"/>
      <c r="C14" s="180"/>
      <c r="D14" s="180"/>
      <c r="E14" s="180"/>
      <c r="F14" s="180">
        <v>500000</v>
      </c>
      <c r="G14" s="180">
        <v>500000</v>
      </c>
      <c r="H14" s="177"/>
      <c r="I14" s="177"/>
      <c r="J14" s="178">
        <f t="shared" si="0"/>
        <v>500000</v>
      </c>
      <c r="K14" s="178">
        <v>500000</v>
      </c>
      <c r="L14" s="190"/>
    </row>
    <row r="15" spans="1:12" ht="14.25" customHeight="1" x14ac:dyDescent="0.2">
      <c r="A15" s="231" t="s">
        <v>441</v>
      </c>
      <c r="B15" s="180"/>
      <c r="C15" s="180"/>
      <c r="D15" s="180"/>
      <c r="E15" s="180"/>
      <c r="F15" s="180">
        <v>100000</v>
      </c>
      <c r="G15" s="180">
        <v>100000</v>
      </c>
      <c r="H15" s="177"/>
      <c r="I15" s="177"/>
      <c r="J15" s="178">
        <f t="shared" si="0"/>
        <v>100000</v>
      </c>
      <c r="K15" s="178">
        <v>100000</v>
      </c>
      <c r="L15" s="190"/>
    </row>
    <row r="16" spans="1:12" ht="14.25" customHeight="1" x14ac:dyDescent="0.2">
      <c r="A16" s="231" t="s">
        <v>442</v>
      </c>
      <c r="B16" s="180"/>
      <c r="C16" s="180"/>
      <c r="D16" s="180"/>
      <c r="E16" s="180"/>
      <c r="F16" s="180">
        <v>100000</v>
      </c>
      <c r="G16" s="180">
        <v>100000</v>
      </c>
      <c r="H16" s="177"/>
      <c r="I16" s="177"/>
      <c r="J16" s="178">
        <f t="shared" si="0"/>
        <v>100000</v>
      </c>
      <c r="K16" s="178">
        <v>100000</v>
      </c>
      <c r="L16" s="190"/>
    </row>
    <row r="17" spans="1:12" ht="14.25" customHeight="1" x14ac:dyDescent="0.2">
      <c r="A17" s="231" t="s">
        <v>470</v>
      </c>
      <c r="B17" s="180"/>
      <c r="C17" s="180"/>
      <c r="D17" s="180"/>
      <c r="E17" s="180"/>
      <c r="F17" s="180"/>
      <c r="G17" s="180"/>
      <c r="H17" s="177"/>
      <c r="I17" s="177"/>
      <c r="J17" s="178">
        <f t="shared" si="0"/>
        <v>0</v>
      </c>
      <c r="K17" s="178">
        <f t="shared" si="0"/>
        <v>0</v>
      </c>
      <c r="L17" s="190"/>
    </row>
    <row r="18" spans="1:12" ht="14.25" customHeight="1" x14ac:dyDescent="0.2">
      <c r="A18" s="232" t="s">
        <v>753</v>
      </c>
      <c r="B18" s="178"/>
      <c r="C18" s="178"/>
      <c r="D18" s="178"/>
      <c r="E18" s="178"/>
      <c r="F18" s="180">
        <v>1800000</v>
      </c>
      <c r="G18" s="180">
        <v>1800000</v>
      </c>
      <c r="H18" s="177"/>
      <c r="I18" s="177"/>
      <c r="J18" s="178">
        <f t="shared" si="0"/>
        <v>1800000</v>
      </c>
      <c r="K18" s="178">
        <v>1800000</v>
      </c>
      <c r="L18" s="381"/>
    </row>
    <row r="19" spans="1:12" ht="14.25" customHeight="1" x14ac:dyDescent="0.2">
      <c r="A19" s="232" t="s">
        <v>618</v>
      </c>
      <c r="B19" s="180"/>
      <c r="C19" s="180"/>
      <c r="D19" s="180"/>
      <c r="E19" s="180"/>
      <c r="F19" s="180">
        <v>1000000</v>
      </c>
      <c r="G19" s="180">
        <v>1500000</v>
      </c>
      <c r="H19" s="177"/>
      <c r="I19" s="177"/>
      <c r="J19" s="178">
        <f t="shared" si="0"/>
        <v>1000000</v>
      </c>
      <c r="K19" s="178">
        <v>1500000</v>
      </c>
      <c r="L19" s="190"/>
    </row>
    <row r="20" spans="1:12" ht="14.25" customHeight="1" x14ac:dyDescent="0.2">
      <c r="A20" s="232" t="s">
        <v>706</v>
      </c>
      <c r="B20" s="178">
        <v>478620</v>
      </c>
      <c r="C20" s="178">
        <v>0</v>
      </c>
      <c r="D20" s="178">
        <v>62221</v>
      </c>
      <c r="E20" s="178">
        <v>0</v>
      </c>
      <c r="F20" s="177"/>
      <c r="G20" s="177"/>
      <c r="H20" s="177"/>
      <c r="I20" s="177"/>
      <c r="J20" s="178">
        <f t="shared" si="0"/>
        <v>540841</v>
      </c>
      <c r="K20" s="178">
        <f t="shared" si="0"/>
        <v>0</v>
      </c>
      <c r="L20" s="190"/>
    </row>
    <row r="21" spans="1:12" ht="14.25" customHeight="1" x14ac:dyDescent="0.2">
      <c r="A21" s="232" t="s">
        <v>523</v>
      </c>
      <c r="B21" s="178">
        <v>40000</v>
      </c>
      <c r="C21" s="178">
        <v>0</v>
      </c>
      <c r="D21" s="178">
        <v>5200</v>
      </c>
      <c r="E21" s="178">
        <v>0</v>
      </c>
      <c r="F21" s="177"/>
      <c r="G21" s="177"/>
      <c r="H21" s="177"/>
      <c r="I21" s="177"/>
      <c r="J21" s="178">
        <f t="shared" si="0"/>
        <v>45200</v>
      </c>
      <c r="K21" s="178">
        <f t="shared" si="0"/>
        <v>0</v>
      </c>
      <c r="L21" s="190"/>
    </row>
    <row r="22" spans="1:12" ht="15" customHeight="1" x14ac:dyDescent="0.2">
      <c r="A22" s="232" t="s">
        <v>847</v>
      </c>
      <c r="B22" s="177"/>
      <c r="C22" s="177"/>
      <c r="D22" s="177"/>
      <c r="E22" s="177"/>
      <c r="F22" s="178"/>
      <c r="G22" s="180">
        <v>1500000</v>
      </c>
      <c r="H22" s="177"/>
      <c r="I22" s="177"/>
      <c r="J22" s="178">
        <f t="shared" si="0"/>
        <v>0</v>
      </c>
      <c r="K22" s="178">
        <f t="shared" si="0"/>
        <v>1500000</v>
      </c>
      <c r="L22" s="190"/>
    </row>
    <row r="23" spans="1:12" ht="15" customHeight="1" x14ac:dyDescent="0.2">
      <c r="A23" s="233" t="s">
        <v>543</v>
      </c>
      <c r="B23" s="177"/>
      <c r="C23" s="177"/>
      <c r="D23" s="177"/>
      <c r="E23" s="177"/>
      <c r="F23" s="178">
        <v>2500000</v>
      </c>
      <c r="G23" s="178">
        <v>2500000</v>
      </c>
      <c r="H23" s="177"/>
      <c r="I23" s="177"/>
      <c r="J23" s="178">
        <f t="shared" si="0"/>
        <v>2500000</v>
      </c>
      <c r="K23" s="178">
        <v>2500000</v>
      </c>
      <c r="L23" s="190"/>
    </row>
    <row r="24" spans="1:12" ht="16.5" customHeight="1" x14ac:dyDescent="0.2">
      <c r="A24" s="232" t="s">
        <v>637</v>
      </c>
      <c r="B24" s="177"/>
      <c r="C24" s="177"/>
      <c r="D24" s="177"/>
      <c r="E24" s="177"/>
      <c r="F24" s="180">
        <v>2500000</v>
      </c>
      <c r="G24" s="180">
        <v>2500000</v>
      </c>
      <c r="H24" s="177"/>
      <c r="I24" s="177"/>
      <c r="J24" s="178">
        <f t="shared" si="0"/>
        <v>2500000</v>
      </c>
      <c r="K24" s="178">
        <v>2500000</v>
      </c>
      <c r="L24" s="190"/>
    </row>
    <row r="25" spans="1:12" ht="12.75" customHeight="1" x14ac:dyDescent="0.2">
      <c r="A25" s="232" t="s">
        <v>638</v>
      </c>
      <c r="B25" s="177"/>
      <c r="C25" s="177"/>
      <c r="D25" s="177"/>
      <c r="E25" s="177"/>
      <c r="F25" s="180"/>
      <c r="G25" s="180"/>
      <c r="H25" s="177"/>
      <c r="I25" s="177"/>
      <c r="J25" s="178">
        <f t="shared" si="0"/>
        <v>0</v>
      </c>
      <c r="K25" s="178">
        <f t="shared" si="0"/>
        <v>0</v>
      </c>
      <c r="L25" s="190"/>
    </row>
    <row r="26" spans="1:12" ht="13.5" customHeight="1" x14ac:dyDescent="0.2">
      <c r="A26" s="232"/>
      <c r="B26" s="177"/>
      <c r="C26" s="177"/>
      <c r="D26" s="177"/>
      <c r="E26" s="177"/>
      <c r="F26" s="178"/>
      <c r="G26" s="178"/>
      <c r="H26" s="177"/>
      <c r="I26" s="177"/>
      <c r="J26" s="178"/>
      <c r="K26" s="178"/>
      <c r="L26" s="190"/>
    </row>
    <row r="27" spans="1:12" ht="16.149999999999999" customHeight="1" x14ac:dyDescent="0.2">
      <c r="A27" s="227" t="s">
        <v>443</v>
      </c>
      <c r="B27" s="177"/>
      <c r="C27" s="177"/>
      <c r="D27" s="177"/>
      <c r="E27" s="177"/>
      <c r="F27" s="178"/>
      <c r="G27" s="178"/>
      <c r="H27" s="178">
        <f>H28+H29</f>
        <v>10000000</v>
      </c>
      <c r="I27" s="178">
        <v>24000000</v>
      </c>
      <c r="J27" s="178">
        <f t="shared" ref="J27:K50" si="1">SUM(B27+D27+F27+H27)</f>
        <v>10000000</v>
      </c>
      <c r="K27" s="178">
        <v>24000000</v>
      </c>
      <c r="L27" s="190"/>
    </row>
    <row r="28" spans="1:12" ht="14.25" customHeight="1" x14ac:dyDescent="0.2">
      <c r="A28" s="231" t="s">
        <v>444</v>
      </c>
      <c r="B28" s="177"/>
      <c r="C28" s="177"/>
      <c r="D28" s="177"/>
      <c r="E28" s="177"/>
      <c r="F28" s="180"/>
      <c r="G28" s="180"/>
      <c r="H28" s="180">
        <v>5000000</v>
      </c>
      <c r="I28" s="180">
        <v>12000000</v>
      </c>
      <c r="J28" s="178">
        <f t="shared" si="1"/>
        <v>5000000</v>
      </c>
      <c r="K28" s="178">
        <v>12000000</v>
      </c>
      <c r="L28" s="190"/>
    </row>
    <row r="29" spans="1:12" ht="14.25" customHeight="1" x14ac:dyDescent="0.2">
      <c r="A29" s="231" t="s">
        <v>445</v>
      </c>
      <c r="B29" s="177"/>
      <c r="C29" s="177"/>
      <c r="D29" s="177"/>
      <c r="E29" s="177"/>
      <c r="F29" s="180"/>
      <c r="G29" s="180"/>
      <c r="H29" s="180">
        <v>5000000</v>
      </c>
      <c r="I29" s="180">
        <v>12000000</v>
      </c>
      <c r="J29" s="178">
        <f t="shared" si="1"/>
        <v>5000000</v>
      </c>
      <c r="K29" s="178">
        <v>12000000</v>
      </c>
      <c r="L29" s="190"/>
    </row>
    <row r="30" spans="1:12" ht="8.25" customHeight="1" x14ac:dyDescent="0.2">
      <c r="A30" s="231"/>
      <c r="B30" s="177"/>
      <c r="C30" s="177"/>
      <c r="D30" s="177"/>
      <c r="E30" s="177"/>
      <c r="F30" s="180"/>
      <c r="G30" s="180"/>
      <c r="H30" s="180"/>
      <c r="I30" s="180"/>
      <c r="J30" s="178"/>
      <c r="K30" s="178"/>
      <c r="L30" s="190"/>
    </row>
    <row r="31" spans="1:12" s="226" customFormat="1" ht="18.600000000000001" customHeight="1" x14ac:dyDescent="0.2">
      <c r="A31" s="230" t="s">
        <v>703</v>
      </c>
      <c r="B31" s="177"/>
      <c r="C31" s="177"/>
      <c r="D31" s="177"/>
      <c r="E31" s="177"/>
      <c r="F31" s="178">
        <f>F32</f>
        <v>120000</v>
      </c>
      <c r="G31" s="178">
        <v>120000</v>
      </c>
      <c r="H31" s="180"/>
      <c r="I31" s="180"/>
      <c r="J31" s="178">
        <f t="shared" si="1"/>
        <v>120000</v>
      </c>
      <c r="K31" s="178">
        <f t="shared" si="1"/>
        <v>120000</v>
      </c>
      <c r="L31" s="190"/>
    </row>
    <row r="32" spans="1:12" ht="16.899999999999999" customHeight="1" x14ac:dyDescent="0.2">
      <c r="A32" s="234" t="s">
        <v>446</v>
      </c>
      <c r="B32" s="177"/>
      <c r="C32" s="177"/>
      <c r="D32" s="177"/>
      <c r="E32" s="177"/>
      <c r="F32" s="180">
        <v>120000</v>
      </c>
      <c r="G32" s="180">
        <v>120000</v>
      </c>
      <c r="H32" s="180"/>
      <c r="I32" s="180"/>
      <c r="J32" s="178">
        <f t="shared" si="1"/>
        <v>120000</v>
      </c>
      <c r="K32" s="178">
        <f t="shared" si="1"/>
        <v>120000</v>
      </c>
      <c r="L32" s="190"/>
    </row>
    <row r="33" spans="1:12" s="29" customFormat="1" ht="8.4499999999999993" customHeight="1" x14ac:dyDescent="0.2">
      <c r="A33" s="234"/>
      <c r="B33" s="181"/>
      <c r="C33" s="181"/>
      <c r="D33" s="181"/>
      <c r="E33" s="181"/>
      <c r="F33" s="182"/>
      <c r="G33" s="182"/>
      <c r="H33" s="182"/>
      <c r="I33" s="182"/>
      <c r="J33" s="178"/>
      <c r="K33" s="178"/>
      <c r="L33" s="190"/>
    </row>
    <row r="34" spans="1:12" ht="12" customHeight="1" x14ac:dyDescent="0.2">
      <c r="A34" s="234"/>
      <c r="B34" s="183"/>
      <c r="C34" s="183"/>
      <c r="D34" s="177"/>
      <c r="E34" s="177"/>
      <c r="F34" s="184"/>
      <c r="G34" s="184"/>
      <c r="H34" s="177"/>
      <c r="I34" s="177"/>
      <c r="J34" s="178"/>
      <c r="K34" s="178"/>
      <c r="L34" s="190"/>
    </row>
    <row r="35" spans="1:12" ht="17.45" customHeight="1" x14ac:dyDescent="0.2">
      <c r="A35" s="233" t="s">
        <v>68</v>
      </c>
      <c r="B35" s="177"/>
      <c r="C35" s="177"/>
      <c r="D35" s="177"/>
      <c r="E35" s="177"/>
      <c r="F35" s="178"/>
      <c r="G35" s="178"/>
      <c r="H35" s="178">
        <f>SUM(H36:H56)</f>
        <v>53589184</v>
      </c>
      <c r="I35" s="178">
        <v>29781776</v>
      </c>
      <c r="J35" s="178">
        <f t="shared" si="1"/>
        <v>53589184</v>
      </c>
      <c r="K35" s="178">
        <f t="shared" si="1"/>
        <v>29781776</v>
      </c>
      <c r="L35" s="190"/>
    </row>
    <row r="36" spans="1:12" s="29" customFormat="1" ht="14.25" customHeight="1" x14ac:dyDescent="0.2">
      <c r="A36" s="232" t="s">
        <v>76</v>
      </c>
      <c r="B36" s="181"/>
      <c r="C36" s="181"/>
      <c r="D36" s="181"/>
      <c r="E36" s="181"/>
      <c r="F36" s="181"/>
      <c r="G36" s="181"/>
      <c r="H36" s="185">
        <v>6500000</v>
      </c>
      <c r="I36" s="185">
        <v>4000000</v>
      </c>
      <c r="J36" s="178">
        <f t="shared" si="1"/>
        <v>6500000</v>
      </c>
      <c r="K36" s="178">
        <f>SUM(C36+E36+G36+I36)</f>
        <v>4000000</v>
      </c>
      <c r="L36" s="190"/>
    </row>
    <row r="37" spans="1:12" ht="14.25" customHeight="1" x14ac:dyDescent="0.25">
      <c r="A37" s="232" t="s">
        <v>447</v>
      </c>
      <c r="B37" s="122"/>
      <c r="C37" s="122"/>
      <c r="D37" s="122"/>
      <c r="E37" s="122"/>
      <c r="F37" s="122"/>
      <c r="G37" s="122"/>
      <c r="H37" s="186">
        <v>6000000</v>
      </c>
      <c r="I37" s="186">
        <v>1500000</v>
      </c>
      <c r="J37" s="178">
        <f t="shared" si="1"/>
        <v>6000000</v>
      </c>
      <c r="K37" s="178">
        <f t="shared" si="1"/>
        <v>1500000</v>
      </c>
      <c r="L37" s="190"/>
    </row>
    <row r="38" spans="1:12" ht="13.5" customHeight="1" x14ac:dyDescent="0.25">
      <c r="A38" s="232" t="s">
        <v>524</v>
      </c>
      <c r="B38" s="122"/>
      <c r="C38" s="122"/>
      <c r="D38" s="122"/>
      <c r="E38" s="122"/>
      <c r="F38" s="122"/>
      <c r="G38" s="122"/>
      <c r="H38" s="186">
        <v>750000</v>
      </c>
      <c r="I38" s="186">
        <v>750000</v>
      </c>
      <c r="J38" s="178">
        <f t="shared" si="1"/>
        <v>750000</v>
      </c>
      <c r="K38" s="178">
        <f t="shared" si="1"/>
        <v>750000</v>
      </c>
      <c r="L38" s="190"/>
    </row>
    <row r="39" spans="1:12" ht="14.25" customHeight="1" x14ac:dyDescent="0.25">
      <c r="A39" s="232" t="s">
        <v>544</v>
      </c>
      <c r="B39" s="122"/>
      <c r="C39" s="122"/>
      <c r="D39" s="122"/>
      <c r="E39" s="122"/>
      <c r="F39" s="122"/>
      <c r="G39" s="122"/>
      <c r="H39" s="186">
        <v>300000</v>
      </c>
      <c r="I39" s="186">
        <v>300000</v>
      </c>
      <c r="J39" s="178">
        <f t="shared" si="1"/>
        <v>300000</v>
      </c>
      <c r="K39" s="178">
        <f t="shared" si="1"/>
        <v>300000</v>
      </c>
      <c r="L39" s="190"/>
    </row>
    <row r="40" spans="1:12" ht="14.25" customHeight="1" x14ac:dyDescent="0.25">
      <c r="A40" s="232" t="s">
        <v>469</v>
      </c>
      <c r="B40" s="122"/>
      <c r="C40" s="122"/>
      <c r="D40" s="122"/>
      <c r="E40" s="122"/>
      <c r="F40" s="121"/>
      <c r="G40" s="121"/>
      <c r="H40" s="186">
        <v>300000</v>
      </c>
      <c r="I40" s="186">
        <v>300000</v>
      </c>
      <c r="J40" s="178">
        <f t="shared" si="1"/>
        <v>300000</v>
      </c>
      <c r="K40" s="178">
        <f t="shared" si="1"/>
        <v>300000</v>
      </c>
      <c r="L40" s="190"/>
    </row>
    <row r="41" spans="1:12" ht="14.25" customHeight="1" x14ac:dyDescent="0.25">
      <c r="A41" s="231" t="s">
        <v>471</v>
      </c>
      <c r="B41" s="122"/>
      <c r="C41" s="122"/>
      <c r="D41" s="122"/>
      <c r="E41" s="122"/>
      <c r="F41" s="122"/>
      <c r="G41" s="122"/>
      <c r="H41" s="186">
        <v>1300000</v>
      </c>
      <c r="I41" s="186">
        <v>1000000</v>
      </c>
      <c r="J41" s="178">
        <f t="shared" si="1"/>
        <v>1300000</v>
      </c>
      <c r="K41" s="178">
        <f t="shared" si="1"/>
        <v>1000000</v>
      </c>
      <c r="L41" s="374"/>
    </row>
    <row r="42" spans="1:12" ht="13.5" customHeight="1" x14ac:dyDescent="0.25">
      <c r="A42" s="232" t="s">
        <v>607</v>
      </c>
      <c r="B42" s="122"/>
      <c r="C42" s="122"/>
      <c r="D42" s="122"/>
      <c r="E42" s="122"/>
      <c r="F42" s="122"/>
      <c r="G42" s="122"/>
      <c r="H42" s="187">
        <v>150000</v>
      </c>
      <c r="I42" s="187">
        <v>100000</v>
      </c>
      <c r="J42" s="178">
        <f t="shared" si="1"/>
        <v>150000</v>
      </c>
      <c r="K42" s="178">
        <f t="shared" si="1"/>
        <v>100000</v>
      </c>
      <c r="L42" s="190"/>
    </row>
    <row r="43" spans="1:12" ht="14.25" customHeight="1" x14ac:dyDescent="0.25">
      <c r="A43" s="235" t="s">
        <v>609</v>
      </c>
      <c r="B43" s="188"/>
      <c r="C43" s="188"/>
      <c r="D43" s="188"/>
      <c r="E43" s="188"/>
      <c r="F43" s="188"/>
      <c r="G43" s="188"/>
      <c r="H43" s="189">
        <v>200000</v>
      </c>
      <c r="I43" s="189">
        <v>150000</v>
      </c>
      <c r="J43" s="178">
        <f t="shared" si="1"/>
        <v>200000</v>
      </c>
      <c r="K43" s="178">
        <f t="shared" si="1"/>
        <v>150000</v>
      </c>
      <c r="L43" s="190"/>
    </row>
    <row r="44" spans="1:12" ht="14.25" customHeight="1" x14ac:dyDescent="0.25">
      <c r="A44" s="235" t="s">
        <v>608</v>
      </c>
      <c r="B44" s="188"/>
      <c r="C44" s="188"/>
      <c r="D44" s="188"/>
      <c r="E44" s="188"/>
      <c r="F44" s="188"/>
      <c r="G44" s="188"/>
      <c r="H44" s="189">
        <v>350000</v>
      </c>
      <c r="I44" s="189">
        <v>300000</v>
      </c>
      <c r="J44" s="178">
        <f t="shared" si="1"/>
        <v>350000</v>
      </c>
      <c r="K44" s="178">
        <f t="shared" si="1"/>
        <v>300000</v>
      </c>
      <c r="L44" s="190"/>
    </row>
    <row r="45" spans="1:12" ht="14.25" customHeight="1" x14ac:dyDescent="0.25">
      <c r="A45" s="235" t="s">
        <v>611</v>
      </c>
      <c r="B45" s="188"/>
      <c r="C45" s="188"/>
      <c r="D45" s="188"/>
      <c r="E45" s="188"/>
      <c r="F45" s="188"/>
      <c r="G45" s="188"/>
      <c r="H45" s="189">
        <v>1000000</v>
      </c>
      <c r="I45" s="189">
        <v>1000000</v>
      </c>
      <c r="J45" s="178">
        <f t="shared" si="1"/>
        <v>1000000</v>
      </c>
      <c r="K45" s="178">
        <f t="shared" si="1"/>
        <v>1000000</v>
      </c>
      <c r="L45" s="190"/>
    </row>
    <row r="46" spans="1:12" ht="14.25" customHeight="1" x14ac:dyDescent="0.25">
      <c r="A46" s="235" t="s">
        <v>612</v>
      </c>
      <c r="B46" s="188"/>
      <c r="C46" s="188"/>
      <c r="D46" s="188"/>
      <c r="E46" s="188"/>
      <c r="F46" s="188"/>
      <c r="G46" s="188"/>
      <c r="H46" s="189"/>
      <c r="I46" s="189"/>
      <c r="J46" s="178">
        <f t="shared" si="1"/>
        <v>0</v>
      </c>
      <c r="K46" s="178">
        <f t="shared" si="1"/>
        <v>0</v>
      </c>
      <c r="L46" s="190"/>
    </row>
    <row r="47" spans="1:12" ht="14.25" customHeight="1" x14ac:dyDescent="0.25">
      <c r="A47" s="235" t="s">
        <v>613</v>
      </c>
      <c r="B47" s="188"/>
      <c r="C47" s="188"/>
      <c r="D47" s="188"/>
      <c r="E47" s="188"/>
      <c r="F47" s="188"/>
      <c r="G47" s="188"/>
      <c r="H47" s="189">
        <v>1000000</v>
      </c>
      <c r="I47" s="189">
        <v>0</v>
      </c>
      <c r="J47" s="178">
        <f t="shared" si="1"/>
        <v>1000000</v>
      </c>
      <c r="K47" s="178">
        <f t="shared" si="1"/>
        <v>0</v>
      </c>
      <c r="L47" s="190"/>
    </row>
    <row r="48" spans="1:12" ht="14.25" customHeight="1" x14ac:dyDescent="0.25">
      <c r="A48" s="235" t="s">
        <v>631</v>
      </c>
      <c r="B48" s="188"/>
      <c r="C48" s="188"/>
      <c r="D48" s="188"/>
      <c r="E48" s="188"/>
      <c r="F48" s="188"/>
      <c r="G48" s="188"/>
      <c r="H48" s="189">
        <v>900000</v>
      </c>
      <c r="I48" s="189">
        <v>900000</v>
      </c>
      <c r="J48" s="178">
        <f t="shared" si="1"/>
        <v>900000</v>
      </c>
      <c r="K48" s="178">
        <f t="shared" si="1"/>
        <v>900000</v>
      </c>
      <c r="L48" s="190"/>
    </row>
    <row r="49" spans="1:12" ht="14.25" customHeight="1" x14ac:dyDescent="0.25">
      <c r="A49" s="232" t="s">
        <v>632</v>
      </c>
      <c r="B49" s="188"/>
      <c r="C49" s="188"/>
      <c r="D49" s="188"/>
      <c r="E49" s="188"/>
      <c r="F49" s="188"/>
      <c r="G49" s="188"/>
      <c r="H49" s="189">
        <v>850000</v>
      </c>
      <c r="I49" s="189">
        <v>800000</v>
      </c>
      <c r="J49" s="178">
        <f t="shared" si="1"/>
        <v>850000</v>
      </c>
      <c r="K49" s="178">
        <f t="shared" si="1"/>
        <v>800000</v>
      </c>
      <c r="L49" s="190"/>
    </row>
    <row r="50" spans="1:12" ht="14.25" customHeight="1" x14ac:dyDescent="0.25">
      <c r="A50" s="232" t="s">
        <v>691</v>
      </c>
      <c r="B50" s="188"/>
      <c r="C50" s="188"/>
      <c r="D50" s="188"/>
      <c r="E50" s="188"/>
      <c r="F50" s="188"/>
      <c r="G50" s="188"/>
      <c r="H50" s="189">
        <v>15000000</v>
      </c>
      <c r="I50" s="189">
        <v>0</v>
      </c>
      <c r="J50" s="178">
        <f t="shared" si="1"/>
        <v>15000000</v>
      </c>
      <c r="K50" s="178">
        <f t="shared" si="1"/>
        <v>0</v>
      </c>
      <c r="L50" s="375"/>
    </row>
    <row r="51" spans="1:12" ht="14.25" customHeight="1" x14ac:dyDescent="0.25">
      <c r="A51" s="232" t="s">
        <v>690</v>
      </c>
      <c r="B51" s="188"/>
      <c r="C51" s="188"/>
      <c r="D51" s="188"/>
      <c r="E51" s="188"/>
      <c r="F51" s="188"/>
      <c r="G51" s="188"/>
      <c r="H51" s="189">
        <v>14189184</v>
      </c>
      <c r="I51" s="189">
        <v>15181776</v>
      </c>
      <c r="J51" s="178">
        <f>SUM(B51+D51+F51+H51)</f>
        <v>14189184</v>
      </c>
      <c r="K51" s="178">
        <v>15181776</v>
      </c>
      <c r="L51" s="407" t="s">
        <v>768</v>
      </c>
    </row>
    <row r="52" spans="1:12" ht="14.25" customHeight="1" x14ac:dyDescent="0.25">
      <c r="A52" s="232" t="s">
        <v>766</v>
      </c>
      <c r="B52" s="188"/>
      <c r="C52" s="188"/>
      <c r="D52" s="188"/>
      <c r="E52" s="188"/>
      <c r="F52" s="188"/>
      <c r="G52" s="188"/>
      <c r="H52" s="189">
        <v>2500000</v>
      </c>
      <c r="I52" s="189">
        <v>2500000</v>
      </c>
      <c r="J52" s="178">
        <f t="shared" ref="J52:K56" si="2">SUM(B52+D52+F52+H52)</f>
        <v>2500000</v>
      </c>
      <c r="K52" s="178">
        <f t="shared" si="2"/>
        <v>2500000</v>
      </c>
      <c r="L52" s="190"/>
    </row>
    <row r="53" spans="1:12" ht="14.25" customHeight="1" x14ac:dyDescent="0.25">
      <c r="A53" s="232" t="s">
        <v>705</v>
      </c>
      <c r="B53" s="188"/>
      <c r="C53" s="188"/>
      <c r="D53" s="188"/>
      <c r="E53" s="188"/>
      <c r="F53" s="188"/>
      <c r="G53" s="188"/>
      <c r="H53" s="189">
        <v>500000</v>
      </c>
      <c r="I53" s="189">
        <v>500000</v>
      </c>
      <c r="J53" s="178">
        <f t="shared" si="2"/>
        <v>500000</v>
      </c>
      <c r="K53" s="178">
        <f>SUM(C53+E53+G53+I53)</f>
        <v>500000</v>
      </c>
      <c r="L53" s="379" t="s">
        <v>752</v>
      </c>
    </row>
    <row r="54" spans="1:12" ht="14.25" customHeight="1" x14ac:dyDescent="0.25">
      <c r="A54" s="232" t="s">
        <v>707</v>
      </c>
      <c r="B54" s="188"/>
      <c r="C54" s="188"/>
      <c r="D54" s="188"/>
      <c r="E54" s="188"/>
      <c r="F54" s="188"/>
      <c r="G54" s="188"/>
      <c r="H54" s="189"/>
      <c r="I54" s="189">
        <v>500000</v>
      </c>
      <c r="J54" s="178">
        <f>SUM(B54+D54+F54+H54)</f>
        <v>0</v>
      </c>
      <c r="K54" s="178">
        <f>SUM(C54+E54+G54+I54)</f>
        <v>500000</v>
      </c>
      <c r="L54" s="190"/>
    </row>
    <row r="55" spans="1:12" ht="32.25" customHeight="1" x14ac:dyDescent="0.25">
      <c r="A55" s="373" t="s">
        <v>751</v>
      </c>
      <c r="B55" s="188"/>
      <c r="C55" s="188"/>
      <c r="D55" s="188"/>
      <c r="E55" s="188"/>
      <c r="F55" s="188"/>
      <c r="G55" s="188"/>
      <c r="H55" s="189">
        <v>800000</v>
      </c>
      <c r="I55" s="189">
        <v>0</v>
      </c>
      <c r="J55" s="178">
        <f>SUM(B55+D55+F55+H55)</f>
        <v>800000</v>
      </c>
      <c r="K55" s="178"/>
      <c r="L55" s="190"/>
    </row>
    <row r="56" spans="1:12" ht="19.5" customHeight="1" x14ac:dyDescent="0.25">
      <c r="A56" s="373" t="s">
        <v>767</v>
      </c>
      <c r="B56" s="188"/>
      <c r="C56" s="188"/>
      <c r="D56" s="188"/>
      <c r="E56" s="188"/>
      <c r="F56" s="188"/>
      <c r="G56" s="188"/>
      <c r="H56" s="189">
        <v>1000000</v>
      </c>
      <c r="I56" s="189">
        <v>0</v>
      </c>
      <c r="J56" s="178">
        <f t="shared" si="2"/>
        <v>1000000</v>
      </c>
      <c r="K56" s="178">
        <f t="shared" si="2"/>
        <v>0</v>
      </c>
      <c r="L56" s="190"/>
    </row>
    <row r="57" spans="1:12" s="226" customFormat="1" ht="19.149999999999999" customHeight="1" thickBot="1" x14ac:dyDescent="0.25">
      <c r="A57" s="376" t="s">
        <v>610</v>
      </c>
      <c r="B57" s="377">
        <v>518620</v>
      </c>
      <c r="C57" s="377">
        <v>0</v>
      </c>
      <c r="D57" s="377">
        <v>67421</v>
      </c>
      <c r="E57" s="377">
        <v>0</v>
      </c>
      <c r="F57" s="377">
        <f>F10+F23+F31</f>
        <v>7420000</v>
      </c>
      <c r="G57" s="377">
        <f>G10+G23+G31</f>
        <v>8420000</v>
      </c>
      <c r="H57" s="377">
        <f>H7+H27+H35</f>
        <v>73589184</v>
      </c>
      <c r="I57" s="377">
        <f>I7+I27+I35</f>
        <v>63781776</v>
      </c>
      <c r="J57" s="377">
        <f>J7+J10+J23+J27+J31+J35</f>
        <v>81595225</v>
      </c>
      <c r="K57" s="377">
        <f>K7+K10+K23+K27+K31+K35</f>
        <v>72201776</v>
      </c>
      <c r="L57" s="378"/>
    </row>
    <row r="58" spans="1:12" ht="7.9" customHeight="1" x14ac:dyDescent="0.2">
      <c r="J58" s="225"/>
      <c r="K58" s="225"/>
      <c r="L58" s="225"/>
    </row>
    <row r="59" spans="1:12" ht="6.6" customHeight="1" x14ac:dyDescent="0.2">
      <c r="J59" s="225"/>
      <c r="K59" s="225"/>
      <c r="L59" s="225"/>
    </row>
    <row r="60" spans="1:12" ht="14.25" customHeight="1" x14ac:dyDescent="0.2">
      <c r="J60" s="225"/>
      <c r="K60" s="225"/>
      <c r="L60" s="225"/>
    </row>
    <row r="61" spans="1:12" ht="14.25" customHeight="1" x14ac:dyDescent="0.2">
      <c r="J61" s="225"/>
      <c r="K61" s="225"/>
      <c r="L61" s="225"/>
    </row>
    <row r="62" spans="1:12" ht="14.25" customHeight="1" x14ac:dyDescent="0.2">
      <c r="J62" s="225"/>
      <c r="K62" s="225"/>
      <c r="L62" s="225"/>
    </row>
    <row r="63" spans="1:12" ht="14.25" customHeight="1" x14ac:dyDescent="0.2">
      <c r="J63" s="225"/>
      <c r="K63" s="225"/>
      <c r="L63" s="225"/>
    </row>
  </sheetData>
  <mergeCells count="7">
    <mergeCell ref="L1:L3"/>
    <mergeCell ref="A1:A3"/>
    <mergeCell ref="B1:C1"/>
    <mergeCell ref="D1:E1"/>
    <mergeCell ref="F1:G1"/>
    <mergeCell ref="H1:I1"/>
    <mergeCell ref="J1:K1"/>
  </mergeCells>
  <pageMargins left="0.74803149606299213" right="0.74803149606299213" top="0.6919642857142857" bottom="0.59055118110236227" header="0.51181102362204722" footer="0.31496062992125984"/>
  <pageSetup paperSize="9" scale="60" orientation="landscape" r:id="rId1"/>
  <headerFooter alignWithMargins="0">
    <oddHeader>&amp;L&amp;"Arial CE,Félkövér" &amp;C&amp;"Arial CE,Félkövér"&amp;13 3.3 Egyéb támogatások &amp;RAdatok Ft-ban</oddHeader>
    <oddFooter>&amp;C&amp;Z&amp;F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view="pageLayout" zoomScaleSheetLayoutView="100" workbookViewId="0">
      <selection activeCell="B27" sqref="B27"/>
    </sheetView>
  </sheetViews>
  <sheetFormatPr defaultColWidth="9.140625" defaultRowHeight="15" x14ac:dyDescent="0.2"/>
  <cols>
    <col min="1" max="1" width="48.28515625" style="208" customWidth="1"/>
    <col min="2" max="2" width="15" style="209" customWidth="1"/>
    <col min="3" max="3" width="17.85546875" style="209" customWidth="1"/>
    <col min="4" max="4" width="20.28515625" style="209" customWidth="1"/>
    <col min="5" max="5" width="12.42578125" style="208" bestFit="1" customWidth="1"/>
    <col min="6" max="16384" width="9.140625" style="208"/>
  </cols>
  <sheetData>
    <row r="1" spans="1:5" ht="32.25" thickBot="1" x14ac:dyDescent="0.25">
      <c r="D1" s="512" t="s">
        <v>819</v>
      </c>
    </row>
    <row r="2" spans="1:5" s="212" customFormat="1" ht="63" x14ac:dyDescent="0.2">
      <c r="A2" s="210" t="s">
        <v>0</v>
      </c>
      <c r="B2" s="211" t="s">
        <v>786</v>
      </c>
      <c r="C2" s="211" t="s">
        <v>820</v>
      </c>
      <c r="D2" s="513" t="s">
        <v>821</v>
      </c>
    </row>
    <row r="3" spans="1:5" x14ac:dyDescent="0.2">
      <c r="A3" s="514" t="s">
        <v>647</v>
      </c>
      <c r="B3" s="403"/>
      <c r="C3" s="403"/>
      <c r="D3" s="397"/>
      <c r="E3" s="213"/>
    </row>
    <row r="4" spans="1:5" x14ac:dyDescent="0.2">
      <c r="A4" s="515" t="s">
        <v>822</v>
      </c>
      <c r="B4" s="516">
        <v>194186726</v>
      </c>
      <c r="C4" s="516">
        <v>3683053712</v>
      </c>
      <c r="D4" s="517">
        <f>SUM(B4:C4)</f>
        <v>3877240438</v>
      </c>
      <c r="E4" s="213"/>
    </row>
    <row r="5" spans="1:5" ht="29.45" customHeight="1" x14ac:dyDescent="0.2">
      <c r="A5" s="401" t="s">
        <v>823</v>
      </c>
      <c r="B5" s="402">
        <v>17400000</v>
      </c>
      <c r="C5" s="402">
        <v>160000000</v>
      </c>
      <c r="D5" s="517">
        <f>SUM(B5:C5)</f>
        <v>177400000</v>
      </c>
      <c r="E5" s="213"/>
    </row>
    <row r="6" spans="1:5" ht="29.45" customHeight="1" x14ac:dyDescent="0.2">
      <c r="A6" s="540" t="s">
        <v>824</v>
      </c>
      <c r="B6" s="214">
        <v>5625000</v>
      </c>
      <c r="C6" s="402">
        <v>106874596</v>
      </c>
      <c r="D6" s="517">
        <f t="shared" ref="D6:D9" si="0">SUM(B6:C6)</f>
        <v>112499596</v>
      </c>
      <c r="E6" s="518"/>
    </row>
    <row r="7" spans="1:5" x14ac:dyDescent="0.2">
      <c r="A7" s="537" t="s">
        <v>825</v>
      </c>
      <c r="B7" s="538">
        <v>10000000</v>
      </c>
      <c r="C7" s="539">
        <v>10000000</v>
      </c>
      <c r="D7" s="517">
        <f t="shared" si="0"/>
        <v>20000000</v>
      </c>
    </row>
    <row r="8" spans="1:5" x14ac:dyDescent="0.2">
      <c r="A8" s="519" t="s">
        <v>648</v>
      </c>
      <c r="B8" s="403"/>
      <c r="C8" s="403"/>
      <c r="D8" s="520">
        <f t="shared" si="0"/>
        <v>0</v>
      </c>
      <c r="E8" s="213"/>
    </row>
    <row r="9" spans="1:5" x14ac:dyDescent="0.2">
      <c r="A9" s="396" t="s">
        <v>649</v>
      </c>
      <c r="B9" s="403">
        <v>5000000</v>
      </c>
      <c r="C9" s="403"/>
      <c r="D9" s="520">
        <f t="shared" si="0"/>
        <v>5000000</v>
      </c>
      <c r="E9" s="213"/>
    </row>
    <row r="10" spans="1:5" ht="42.75" customHeight="1" x14ac:dyDescent="0.2">
      <c r="A10" s="521" t="s">
        <v>826</v>
      </c>
      <c r="B10" s="403">
        <v>18000000</v>
      </c>
      <c r="C10" s="403">
        <v>9500000</v>
      </c>
      <c r="D10" s="522">
        <f>SUM(B10:C10)</f>
        <v>27500000</v>
      </c>
      <c r="E10" s="213"/>
    </row>
    <row r="11" spans="1:5" x14ac:dyDescent="0.2">
      <c r="A11" s="521" t="s">
        <v>827</v>
      </c>
      <c r="B11" s="403">
        <v>5000000</v>
      </c>
      <c r="C11" s="403"/>
      <c r="D11" s="520">
        <f t="shared" ref="D11:D18" si="1">SUM(B11:C11)</f>
        <v>5000000</v>
      </c>
      <c r="E11" s="213"/>
    </row>
    <row r="12" spans="1:5" x14ac:dyDescent="0.2">
      <c r="A12" s="396" t="s">
        <v>712</v>
      </c>
      <c r="B12" s="403">
        <v>102496000</v>
      </c>
      <c r="C12" s="403"/>
      <c r="D12" s="522">
        <f t="shared" si="1"/>
        <v>102496000</v>
      </c>
      <c r="E12" s="213"/>
    </row>
    <row r="13" spans="1:5" x14ac:dyDescent="0.2">
      <c r="A13" s="396" t="s">
        <v>828</v>
      </c>
      <c r="B13" s="403">
        <v>60000000</v>
      </c>
      <c r="C13" s="403"/>
      <c r="D13" s="522">
        <f t="shared" si="1"/>
        <v>60000000</v>
      </c>
      <c r="E13" s="213"/>
    </row>
    <row r="14" spans="1:5" x14ac:dyDescent="0.2">
      <c r="A14" s="396" t="s">
        <v>829</v>
      </c>
      <c r="B14" s="403">
        <v>15000000</v>
      </c>
      <c r="C14" s="403"/>
      <c r="D14" s="522">
        <f t="shared" si="1"/>
        <v>15000000</v>
      </c>
      <c r="E14" s="213"/>
    </row>
    <row r="15" spans="1:5" x14ac:dyDescent="0.2">
      <c r="A15" s="396" t="s">
        <v>830</v>
      </c>
      <c r="B15" s="403">
        <v>3880000</v>
      </c>
      <c r="C15" s="403"/>
      <c r="D15" s="522">
        <f t="shared" si="1"/>
        <v>3880000</v>
      </c>
      <c r="E15" s="518"/>
    </row>
    <row r="16" spans="1:5" x14ac:dyDescent="0.2">
      <c r="A16" s="523" t="s">
        <v>831</v>
      </c>
      <c r="B16" s="524">
        <v>8000000</v>
      </c>
      <c r="C16" s="524"/>
      <c r="D16" s="522">
        <f t="shared" si="1"/>
        <v>8000000</v>
      </c>
      <c r="E16" s="518"/>
    </row>
    <row r="17" spans="1:5" x14ac:dyDescent="0.2">
      <c r="A17" s="515" t="s">
        <v>832</v>
      </c>
      <c r="B17" s="516">
        <v>15000000</v>
      </c>
      <c r="C17" s="516"/>
      <c r="D17" s="612">
        <f t="shared" si="1"/>
        <v>15000000</v>
      </c>
      <c r="E17" s="518"/>
    </row>
    <row r="18" spans="1:5" x14ac:dyDescent="0.2">
      <c r="A18" s="515" t="s">
        <v>833</v>
      </c>
      <c r="B18" s="516">
        <v>73311274</v>
      </c>
      <c r="C18" s="516"/>
      <c r="D18" s="612">
        <f t="shared" si="1"/>
        <v>73311274</v>
      </c>
      <c r="E18" s="518"/>
    </row>
    <row r="19" spans="1:5" s="215" customFormat="1" ht="17.25" customHeight="1" x14ac:dyDescent="0.2">
      <c r="A19" s="515" t="s">
        <v>650</v>
      </c>
      <c r="B19" s="516">
        <f>SUM(B4:B18)</f>
        <v>532899000</v>
      </c>
      <c r="C19" s="516">
        <f t="shared" ref="C19:D19" si="2">SUM(C4:C15)</f>
        <v>3969428308</v>
      </c>
      <c r="D19" s="517">
        <f t="shared" si="2"/>
        <v>4406016034</v>
      </c>
      <c r="E19" s="214"/>
    </row>
    <row r="20" spans="1:5" ht="4.5" customHeight="1" thickBot="1" x14ac:dyDescent="0.25">
      <c r="A20" s="525"/>
      <c r="B20" s="526"/>
      <c r="C20" s="526"/>
      <c r="D20" s="527"/>
    </row>
    <row r="21" spans="1:5" x14ac:dyDescent="0.2">
      <c r="A21" s="216"/>
    </row>
    <row r="22" spans="1:5" x14ac:dyDescent="0.2">
      <c r="A22" s="216"/>
    </row>
    <row r="23" spans="1:5" x14ac:dyDescent="0.2">
      <c r="A23" s="216"/>
    </row>
    <row r="24" spans="1:5" x14ac:dyDescent="0.2">
      <c r="A24" s="216"/>
    </row>
    <row r="25" spans="1:5" x14ac:dyDescent="0.2">
      <c r="A25" s="216"/>
    </row>
    <row r="26" spans="1:5" x14ac:dyDescent="0.2">
      <c r="A26" s="216"/>
    </row>
    <row r="27" spans="1:5" x14ac:dyDescent="0.2">
      <c r="A27" s="216"/>
    </row>
    <row r="28" spans="1:5" x14ac:dyDescent="0.2">
      <c r="A28" s="216"/>
    </row>
    <row r="29" spans="1:5" x14ac:dyDescent="0.2">
      <c r="A29" s="216"/>
    </row>
    <row r="30" spans="1:5" x14ac:dyDescent="0.2">
      <c r="A30" s="216"/>
    </row>
    <row r="31" spans="1:5" x14ac:dyDescent="0.2">
      <c r="A31" s="216"/>
    </row>
    <row r="32" spans="1:5" x14ac:dyDescent="0.2">
      <c r="A32" s="216"/>
    </row>
    <row r="33" spans="1:1" x14ac:dyDescent="0.2">
      <c r="A33" s="216"/>
    </row>
    <row r="34" spans="1:1" x14ac:dyDescent="0.2">
      <c r="A34" s="216"/>
    </row>
    <row r="35" spans="1:1" x14ac:dyDescent="0.2">
      <c r="A35" s="216"/>
    </row>
    <row r="36" spans="1:1" x14ac:dyDescent="0.2">
      <c r="A36" s="216"/>
    </row>
    <row r="37" spans="1:1" x14ac:dyDescent="0.2">
      <c r="A37" s="216"/>
    </row>
    <row r="38" spans="1:1" x14ac:dyDescent="0.2">
      <c r="A38" s="216"/>
    </row>
    <row r="39" spans="1:1" x14ac:dyDescent="0.2">
      <c r="A39" s="216"/>
    </row>
    <row r="40" spans="1:1" x14ac:dyDescent="0.2">
      <c r="A40" s="216"/>
    </row>
    <row r="41" spans="1:1" x14ac:dyDescent="0.2">
      <c r="A41" s="216"/>
    </row>
    <row r="42" spans="1:1" x14ac:dyDescent="0.2">
      <c r="A42" s="216"/>
    </row>
    <row r="43" spans="1:1" x14ac:dyDescent="0.2">
      <c r="A43" s="216"/>
    </row>
    <row r="44" spans="1:1" x14ac:dyDescent="0.2">
      <c r="A44" s="216"/>
    </row>
    <row r="45" spans="1:1" x14ac:dyDescent="0.2">
      <c r="A45" s="216"/>
    </row>
    <row r="46" spans="1:1" x14ac:dyDescent="0.2">
      <c r="A46" s="216"/>
    </row>
    <row r="47" spans="1:1" x14ac:dyDescent="0.2">
      <c r="A47" s="216"/>
    </row>
    <row r="48" spans="1:1" x14ac:dyDescent="0.2">
      <c r="A48" s="216"/>
    </row>
  </sheetData>
  <printOptions horizontalCentered="1"/>
  <pageMargins left="0.59055118110236227" right="0.59055118110236227" top="1.1811023622047245" bottom="0.39370078740157483" header="0.31496062992125984" footer="0.31496062992125984"/>
  <pageSetup paperSize="9" scale="79" orientation="portrait" r:id="rId1"/>
  <headerFooter alignWithMargins="0">
    <oddHeader>&amp;C&amp;"Arial,Félkövér" 
3.4. &amp;12Vagyongazdálkodás 2026. évi kiadási terve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showRowColHeaders="0" view="pageLayout" topLeftCell="A10" zoomScale="84" zoomScaleNormal="100" zoomScaleSheetLayoutView="100" zoomScalePageLayoutView="84" workbookViewId="0">
      <selection activeCell="B43" sqref="B43:B44"/>
    </sheetView>
  </sheetViews>
  <sheetFormatPr defaultColWidth="9.140625" defaultRowHeight="15" x14ac:dyDescent="0.2"/>
  <cols>
    <col min="1" max="1" width="62" style="217" customWidth="1"/>
    <col min="2" max="2" width="16" style="217" bestFit="1" customWidth="1"/>
    <col min="3" max="3" width="15.7109375" style="217" customWidth="1"/>
    <col min="4" max="16384" width="9.140625" style="217"/>
  </cols>
  <sheetData>
    <row r="1" spans="1:3" ht="15.75" thickBot="1" x14ac:dyDescent="0.25"/>
    <row r="2" spans="1:3" x14ac:dyDescent="0.2">
      <c r="A2" s="528" t="s">
        <v>0</v>
      </c>
      <c r="B2" s="529">
        <v>2026</v>
      </c>
    </row>
    <row r="3" spans="1:3" x14ac:dyDescent="0.2">
      <c r="A3" s="530" t="s">
        <v>651</v>
      </c>
      <c r="B3" s="531"/>
    </row>
    <row r="4" spans="1:3" x14ac:dyDescent="0.2">
      <c r="A4" s="394" t="s">
        <v>652</v>
      </c>
      <c r="B4" s="395">
        <v>200000</v>
      </c>
    </row>
    <row r="5" spans="1:3" x14ac:dyDescent="0.2">
      <c r="A5" s="394" t="s">
        <v>834</v>
      </c>
      <c r="B5" s="395">
        <v>750000</v>
      </c>
    </row>
    <row r="6" spans="1:3" x14ac:dyDescent="0.2">
      <c r="A6" s="394" t="s">
        <v>653</v>
      </c>
      <c r="B6" s="395">
        <v>600000</v>
      </c>
    </row>
    <row r="7" spans="1:3" x14ac:dyDescent="0.2">
      <c r="A7" s="394" t="s">
        <v>835</v>
      </c>
      <c r="B7" s="395">
        <v>45000000</v>
      </c>
    </row>
    <row r="8" spans="1:3" x14ac:dyDescent="0.2">
      <c r="A8" s="394" t="s">
        <v>836</v>
      </c>
      <c r="B8" s="395">
        <v>3000000</v>
      </c>
    </row>
    <row r="9" spans="1:3" x14ac:dyDescent="0.2">
      <c r="A9" s="394" t="s">
        <v>837</v>
      </c>
      <c r="B9" s="395">
        <v>2000000</v>
      </c>
    </row>
    <row r="10" spans="1:3" x14ac:dyDescent="0.2">
      <c r="A10" s="394" t="s">
        <v>654</v>
      </c>
      <c r="B10" s="395">
        <v>3000000</v>
      </c>
    </row>
    <row r="11" spans="1:3" x14ac:dyDescent="0.2">
      <c r="A11" s="394" t="s">
        <v>655</v>
      </c>
      <c r="B11" s="395">
        <v>1000000</v>
      </c>
    </row>
    <row r="12" spans="1:3" x14ac:dyDescent="0.2">
      <c r="A12" s="394" t="s">
        <v>656</v>
      </c>
      <c r="B12" s="800">
        <v>7500000</v>
      </c>
    </row>
    <row r="13" spans="1:3" x14ac:dyDescent="0.2">
      <c r="A13" s="394" t="s">
        <v>657</v>
      </c>
      <c r="B13" s="801"/>
      <c r="C13" s="218"/>
    </row>
    <row r="14" spans="1:3" x14ac:dyDescent="0.2">
      <c r="A14" s="532" t="s">
        <v>658</v>
      </c>
      <c r="B14" s="531"/>
    </row>
    <row r="15" spans="1:3" x14ac:dyDescent="0.2">
      <c r="A15" s="394" t="s">
        <v>659</v>
      </c>
      <c r="B15" s="395">
        <v>2000000</v>
      </c>
    </row>
    <row r="16" spans="1:3" x14ac:dyDescent="0.2">
      <c r="A16" s="394" t="s">
        <v>838</v>
      </c>
      <c r="B16" s="395">
        <v>480000</v>
      </c>
    </row>
    <row r="17" spans="1:2" x14ac:dyDescent="0.2">
      <c r="A17" s="394" t="s">
        <v>660</v>
      </c>
      <c r="B17" s="395">
        <v>500000</v>
      </c>
    </row>
    <row r="18" spans="1:2" x14ac:dyDescent="0.2">
      <c r="A18" s="394" t="s">
        <v>661</v>
      </c>
      <c r="B18" s="395">
        <v>600000</v>
      </c>
    </row>
    <row r="19" spans="1:2" x14ac:dyDescent="0.2">
      <c r="A19" s="394" t="s">
        <v>662</v>
      </c>
      <c r="B19" s="395">
        <v>1500000</v>
      </c>
    </row>
    <row r="20" spans="1:2" s="208" customFormat="1" x14ac:dyDescent="0.2">
      <c r="A20" s="396" t="s">
        <v>774</v>
      </c>
      <c r="B20" s="397">
        <v>600000</v>
      </c>
    </row>
    <row r="21" spans="1:2" x14ac:dyDescent="0.2">
      <c r="A21" s="533" t="s">
        <v>663</v>
      </c>
      <c r="B21" s="395">
        <v>600000</v>
      </c>
    </row>
    <row r="22" spans="1:2" ht="30" x14ac:dyDescent="0.2">
      <c r="A22" s="394" t="s">
        <v>664</v>
      </c>
      <c r="B22" s="395">
        <v>1000000</v>
      </c>
    </row>
    <row r="23" spans="1:2" x14ac:dyDescent="0.2">
      <c r="A23" s="394" t="s">
        <v>696</v>
      </c>
      <c r="B23" s="395">
        <v>3300000</v>
      </c>
    </row>
    <row r="24" spans="1:2" ht="23.25" customHeight="1" x14ac:dyDescent="0.2">
      <c r="A24" s="394" t="s">
        <v>665</v>
      </c>
      <c r="B24" s="395">
        <v>4000000</v>
      </c>
    </row>
    <row r="25" spans="1:2" x14ac:dyDescent="0.2">
      <c r="A25" s="394" t="s">
        <v>839</v>
      </c>
      <c r="B25" s="395">
        <v>1500000</v>
      </c>
    </row>
    <row r="26" spans="1:2" x14ac:dyDescent="0.2">
      <c r="A26" s="394" t="s">
        <v>840</v>
      </c>
      <c r="B26" s="534"/>
    </row>
    <row r="27" spans="1:2" ht="32.25" customHeight="1" x14ac:dyDescent="0.2">
      <c r="A27" s="394" t="s">
        <v>666</v>
      </c>
      <c r="B27" s="395">
        <v>1500000</v>
      </c>
    </row>
    <row r="28" spans="1:2" x14ac:dyDescent="0.2">
      <c r="A28" s="394" t="s">
        <v>667</v>
      </c>
      <c r="B28" s="395">
        <v>9952000</v>
      </c>
    </row>
    <row r="29" spans="1:2" s="208" customFormat="1" x14ac:dyDescent="0.2">
      <c r="A29" s="396" t="s">
        <v>841</v>
      </c>
      <c r="B29" s="397"/>
    </row>
    <row r="30" spans="1:2" x14ac:dyDescent="0.2">
      <c r="A30" s="394" t="s">
        <v>668</v>
      </c>
      <c r="B30" s="395">
        <v>500000</v>
      </c>
    </row>
    <row r="31" spans="1:2" x14ac:dyDescent="0.2">
      <c r="A31" s="394" t="s">
        <v>669</v>
      </c>
      <c r="B31" s="395">
        <v>500000</v>
      </c>
    </row>
    <row r="32" spans="1:2" x14ac:dyDescent="0.2">
      <c r="A32" s="394" t="s">
        <v>670</v>
      </c>
      <c r="B32" s="395">
        <v>15000000</v>
      </c>
    </row>
    <row r="33" spans="1:2" x14ac:dyDescent="0.2">
      <c r="A33" s="394" t="s">
        <v>711</v>
      </c>
      <c r="B33" s="397">
        <v>39418000</v>
      </c>
    </row>
    <row r="34" spans="1:2" x14ac:dyDescent="0.2">
      <c r="A34" s="394" t="s">
        <v>671</v>
      </c>
      <c r="B34" s="395">
        <v>3000000</v>
      </c>
    </row>
    <row r="35" spans="1:2" x14ac:dyDescent="0.2">
      <c r="A35" s="394" t="s">
        <v>672</v>
      </c>
      <c r="B35" s="395">
        <v>12000000</v>
      </c>
    </row>
    <row r="36" spans="1:2" ht="30" x14ac:dyDescent="0.2">
      <c r="A36" s="394" t="s">
        <v>842</v>
      </c>
      <c r="B36" s="395">
        <v>1000000</v>
      </c>
    </row>
    <row r="37" spans="1:2" x14ac:dyDescent="0.2">
      <c r="A37" s="394" t="s">
        <v>673</v>
      </c>
      <c r="B37" s="395">
        <v>1000000</v>
      </c>
    </row>
    <row r="38" spans="1:2" x14ac:dyDescent="0.2">
      <c r="A38" s="394" t="s">
        <v>843</v>
      </c>
      <c r="B38" s="395"/>
    </row>
    <row r="39" spans="1:2" x14ac:dyDescent="0.2">
      <c r="A39" s="394" t="s">
        <v>674</v>
      </c>
      <c r="B39" s="395">
        <v>18000000</v>
      </c>
    </row>
    <row r="40" spans="1:2" s="219" customFormat="1" ht="14.25" x14ac:dyDescent="0.2">
      <c r="A40" s="398" t="s">
        <v>844</v>
      </c>
      <c r="B40" s="399">
        <v>8000000</v>
      </c>
    </row>
    <row r="41" spans="1:2" s="219" customFormat="1" ht="14.25" x14ac:dyDescent="0.2">
      <c r="A41" s="398" t="s">
        <v>675</v>
      </c>
      <c r="B41" s="535">
        <f>SUM(B3:B40)</f>
        <v>189000000</v>
      </c>
    </row>
    <row r="42" spans="1:2" s="219" customFormat="1" ht="14.25" x14ac:dyDescent="0.2">
      <c r="A42" s="398" t="s">
        <v>676</v>
      </c>
      <c r="B42" s="400">
        <v>532899000</v>
      </c>
    </row>
    <row r="43" spans="1:2" s="219" customFormat="1" ht="14.25" x14ac:dyDescent="0.2">
      <c r="A43" s="536" t="s">
        <v>677</v>
      </c>
      <c r="B43" s="400">
        <v>0</v>
      </c>
    </row>
    <row r="44" spans="1:2" x14ac:dyDescent="0.2">
      <c r="A44" s="536" t="s">
        <v>678</v>
      </c>
      <c r="B44" s="613">
        <f>B41+B42</f>
        <v>721899000</v>
      </c>
    </row>
    <row r="66" spans="1:2" x14ac:dyDescent="0.2">
      <c r="A66" s="220"/>
      <c r="B66" s="220"/>
    </row>
    <row r="67" spans="1:2" x14ac:dyDescent="0.2">
      <c r="A67" s="220"/>
      <c r="B67" s="220"/>
    </row>
    <row r="68" spans="1:2" x14ac:dyDescent="0.2">
      <c r="A68" s="220"/>
      <c r="B68" s="220"/>
    </row>
  </sheetData>
  <mergeCells count="1">
    <mergeCell ref="B12:B13"/>
  </mergeCells>
  <printOptions horizontalCentered="1"/>
  <pageMargins left="0.59055118110236227" right="0.59055118110236227" top="1.1811023622047245" bottom="0.47244094488188981" header="0.51181102362204722" footer="0.31496062992125984"/>
  <pageSetup paperSize="9" orientation="portrait" r:id="rId1"/>
  <headerFooter alignWithMargins="0">
    <oddHeader xml:space="preserve">&amp;C&amp;"Arial,Félkövér"&amp;12 3.4.1.   2026. évi vagyongazdálkodási kiadások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18</vt:i4>
      </vt:variant>
    </vt:vector>
  </HeadingPairs>
  <TitlesOfParts>
    <vt:vector size="32" baseType="lpstr">
      <vt:lpstr>3. mell.</vt:lpstr>
      <vt:lpstr>3.1. Kiadások nagytábla</vt:lpstr>
      <vt:lpstr>3.1.1 kötelező nem kötelező</vt:lpstr>
      <vt:lpstr>3.2. Kiad.Címrend </vt:lpstr>
      <vt:lpstr>3.2.1 költségvetési kiadások</vt:lpstr>
      <vt:lpstr>3.2.1 finanszírozási kiadás</vt:lpstr>
      <vt:lpstr>3.3 Egyéb támogatások</vt:lpstr>
      <vt:lpstr>3.4.</vt:lpstr>
      <vt:lpstr>3.4.1</vt:lpstr>
      <vt:lpstr>3.4.2 EU-s támogatás.</vt:lpstr>
      <vt:lpstr>3.4.3 közbeszerzési terv</vt:lpstr>
      <vt:lpstr>3.4.4</vt:lpstr>
      <vt:lpstr>3.4.5.</vt:lpstr>
      <vt:lpstr> 3.6.Szállítók-vevők</vt:lpstr>
      <vt:lpstr>'3.1.1 kötelező nem kötelező'!Nyomtatási_cím</vt:lpstr>
      <vt:lpstr>'3.2. Kiad.Címrend '!Nyomtatási_cím</vt:lpstr>
      <vt:lpstr>'3.2.1 költségvetési kiadások'!Nyomtatási_cím</vt:lpstr>
      <vt:lpstr>'3.3 Egyéb támogatások'!Nyomtatási_cím</vt:lpstr>
      <vt:lpstr>'3.4.'!Nyomtatási_cím</vt:lpstr>
      <vt:lpstr>'3.4.1'!Nyomtatási_cím</vt:lpstr>
      <vt:lpstr>'3.4.2 EU-s támogatás.'!Nyomtatási_cím</vt:lpstr>
      <vt:lpstr>' 3.6.Szállítók-vevők'!Nyomtatási_terület</vt:lpstr>
      <vt:lpstr>'3. mell.'!Nyomtatási_terület</vt:lpstr>
      <vt:lpstr>'3.1. Kiadások nagytábla'!Nyomtatási_terület</vt:lpstr>
      <vt:lpstr>'3.1.1 kötelező nem kötelező'!Nyomtatási_terület</vt:lpstr>
      <vt:lpstr>'3.2. Kiad.Címrend '!Nyomtatási_terület</vt:lpstr>
      <vt:lpstr>'3.2.1 finanszírozási kiadás'!Nyomtatási_terület</vt:lpstr>
      <vt:lpstr>'3.2.1 költségvetési kiadások'!Nyomtatási_terület</vt:lpstr>
      <vt:lpstr>'3.3 Egyéb támogatások'!Nyomtatási_terület</vt:lpstr>
      <vt:lpstr>'3.4.'!Nyomtatási_terület</vt:lpstr>
      <vt:lpstr>'3.4.1'!Nyomtatási_terület</vt:lpstr>
      <vt:lpstr>'3.4.2 EU-s támogatás.'!Nyomtatási_terület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februári testületi ülésre</dc:title>
  <dc:creator>Polgármesteri Hivatal Csongrád</dc:creator>
  <cp:lastModifiedBy>Kádár Szélné Solti Renáta</cp:lastModifiedBy>
  <cp:lastPrinted>2026-02-12T14:06:50Z</cp:lastPrinted>
  <dcterms:created xsi:type="dcterms:W3CDTF">1999-12-07T09:08:36Z</dcterms:created>
  <dcterms:modified xsi:type="dcterms:W3CDTF">2026-02-12T14:07:02Z</dcterms:modified>
</cp:coreProperties>
</file>