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5" yWindow="105" windowWidth="18450" windowHeight="10845" tabRatio="596" activeTab="5"/>
  </bookViews>
  <sheets>
    <sheet name="2." sheetId="19" r:id="rId1"/>
    <sheet name="2.1" sheetId="20" r:id="rId2"/>
    <sheet name="2.1.2." sheetId="23" r:id="rId3"/>
    <sheet name="2.1.3." sheetId="16" r:id="rId4"/>
    <sheet name="2.1.4." sheetId="17" r:id="rId5"/>
    <sheet name="2.1.5" sheetId="21" r:id="rId6"/>
  </sheets>
  <definedNames>
    <definedName name="_xlnm.Print_Titles" localSheetId="0">'2.'!$1:$4</definedName>
    <definedName name="_xlnm.Print_Area" localSheetId="0">'2.'!$A$1:$E$527</definedName>
    <definedName name="_xlnm.Print_Area" localSheetId="1">'2.1'!$A$1:$W$72</definedName>
    <definedName name="_xlnm.Print_Area" localSheetId="2">'2.1.2.'!$A$1:$F$120</definedName>
    <definedName name="_xlnm.Print_Area" localSheetId="3">'2.1.3.'!$A$3:$B$216</definedName>
    <definedName name="_xlnm.Print_Area" localSheetId="5">'2.1.5'!$A$1:$P$27</definedName>
  </definedNames>
  <calcPr calcId="124519"/>
</workbook>
</file>

<file path=xl/calcChain.xml><?xml version="1.0" encoding="utf-8"?>
<calcChain xmlns="http://schemas.openxmlformats.org/spreadsheetml/2006/main">
  <c r="E115" i="23"/>
  <c r="E51"/>
  <c r="E119"/>
  <c r="E13" s="1"/>
  <c r="E82"/>
  <c r="E8" s="1"/>
  <c r="E68"/>
  <c r="E11" s="1"/>
  <c r="E60"/>
  <c r="E12" s="1"/>
  <c r="E50"/>
  <c r="E49"/>
  <c r="E40"/>
  <c r="E34"/>
  <c r="E29"/>
  <c r="E20"/>
  <c r="E19"/>
  <c r="D14"/>
  <c r="E6"/>
  <c r="E5"/>
  <c r="E4"/>
  <c r="M26" i="21"/>
  <c r="I26"/>
  <c r="H26"/>
  <c r="M25"/>
  <c r="J25"/>
  <c r="J24"/>
  <c r="J23"/>
  <c r="M22"/>
  <c r="J22"/>
  <c r="J21"/>
  <c r="M20"/>
  <c r="J20"/>
  <c r="M19"/>
  <c r="J19"/>
  <c r="M18"/>
  <c r="M17"/>
  <c r="J17"/>
  <c r="J16"/>
  <c r="J15"/>
  <c r="M14"/>
  <c r="J14"/>
  <c r="M13"/>
  <c r="J13"/>
  <c r="M12"/>
  <c r="J12"/>
  <c r="M11"/>
  <c r="J11"/>
  <c r="M10"/>
  <c r="J10"/>
  <c r="M9"/>
  <c r="J9"/>
  <c r="J8"/>
  <c r="M7"/>
  <c r="J7"/>
  <c r="J6"/>
  <c r="M5"/>
  <c r="J5"/>
  <c r="J4"/>
  <c r="J26" s="1"/>
  <c r="E9" i="23" l="1"/>
  <c r="E21"/>
  <c r="E3" s="1"/>
  <c r="B205" i="16"/>
  <c r="B211"/>
  <c r="B155"/>
  <c r="E445" i="19"/>
  <c r="E406"/>
  <c r="D406"/>
  <c r="C406"/>
  <c r="B406"/>
  <c r="D285"/>
  <c r="C285"/>
  <c r="E489"/>
  <c r="E490"/>
  <c r="E491"/>
  <c r="E492"/>
  <c r="E493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5"/>
  <c r="E517"/>
  <c r="E518"/>
  <c r="E519"/>
  <c r="E520"/>
  <c r="E522"/>
  <c r="E524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E352"/>
  <c r="E353"/>
  <c r="E355"/>
  <c r="E357"/>
  <c r="E358"/>
  <c r="E329"/>
  <c r="E330"/>
  <c r="E332"/>
  <c r="E333"/>
  <c r="E335"/>
  <c r="E336"/>
  <c r="E337"/>
  <c r="E338"/>
  <c r="E339"/>
  <c r="E340"/>
  <c r="E341"/>
  <c r="E342"/>
  <c r="E343"/>
  <c r="E344"/>
  <c r="E345"/>
  <c r="E346"/>
  <c r="E347"/>
  <c r="E348"/>
  <c r="E349"/>
  <c r="E350"/>
  <c r="D366"/>
  <c r="D365"/>
  <c r="D364"/>
  <c r="D363"/>
  <c r="D362"/>
  <c r="D361"/>
  <c r="D360"/>
  <c r="D359"/>
  <c r="D358"/>
  <c r="D357"/>
  <c r="C357"/>
  <c r="C358"/>
  <c r="B358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E208"/>
  <c r="E209"/>
  <c r="E211"/>
  <c r="E212"/>
  <c r="E214"/>
  <c r="E215"/>
  <c r="E216"/>
  <c r="E217"/>
  <c r="E219"/>
  <c r="E220"/>
  <c r="E221"/>
  <c r="E222"/>
  <c r="E223"/>
  <c r="E225"/>
  <c r="E226"/>
  <c r="E228"/>
  <c r="E229"/>
  <c r="E231"/>
  <c r="E232"/>
  <c r="E236"/>
  <c r="E237"/>
  <c r="E392"/>
  <c r="E397"/>
  <c r="E398"/>
  <c r="D390"/>
  <c r="W71" i="20"/>
  <c r="E370" i="19"/>
  <c r="E372"/>
  <c r="E373"/>
  <c r="E375"/>
  <c r="E376"/>
  <c r="E377"/>
  <c r="E379"/>
  <c r="E380"/>
  <c r="E381"/>
  <c r="E382"/>
  <c r="E383"/>
  <c r="E384"/>
  <c r="E385"/>
  <c r="E386"/>
  <c r="E387"/>
  <c r="E389"/>
  <c r="E409"/>
  <c r="E410"/>
  <c r="E412"/>
  <c r="E413"/>
  <c r="E415"/>
  <c r="E416"/>
  <c r="E417"/>
  <c r="E418"/>
  <c r="E419"/>
  <c r="E420"/>
  <c r="E421"/>
  <c r="E422"/>
  <c r="E423"/>
  <c r="E425"/>
  <c r="E426"/>
  <c r="E427"/>
  <c r="E428"/>
  <c r="E429"/>
  <c r="E430"/>
  <c r="E431"/>
  <c r="E432"/>
  <c r="E437"/>
  <c r="E438"/>
  <c r="E439"/>
  <c r="E440"/>
  <c r="E442"/>
  <c r="E444"/>
  <c r="E449"/>
  <c r="E450"/>
  <c r="E451"/>
  <c r="E462"/>
  <c r="E463"/>
  <c r="E466"/>
  <c r="E467"/>
  <c r="E469"/>
  <c r="E470"/>
  <c r="E486"/>
  <c r="E369"/>
  <c r="D486"/>
  <c r="D470"/>
  <c r="C470"/>
  <c r="D451"/>
  <c r="C451"/>
  <c r="D325"/>
  <c r="E288"/>
  <c r="E289"/>
  <c r="E291"/>
  <c r="E292"/>
  <c r="E294"/>
  <c r="E295"/>
  <c r="E296"/>
  <c r="E297"/>
  <c r="E299"/>
  <c r="E302"/>
  <c r="E305"/>
  <c r="E308"/>
  <c r="E309"/>
  <c r="E325"/>
  <c r="D309"/>
  <c r="D84"/>
  <c r="E75"/>
  <c r="D68"/>
  <c r="E47"/>
  <c r="E48"/>
  <c r="E50"/>
  <c r="E51"/>
  <c r="E53"/>
  <c r="E54"/>
  <c r="E55"/>
  <c r="E56"/>
  <c r="E58"/>
  <c r="E59"/>
  <c r="E60"/>
  <c r="E61"/>
  <c r="E64"/>
  <c r="E65"/>
  <c r="E67"/>
  <c r="E14" i="23" l="1"/>
  <c r="W57" i="20"/>
  <c r="W58"/>
  <c r="W46"/>
  <c r="W47"/>
  <c r="W48"/>
  <c r="W49"/>
  <c r="W55"/>
  <c r="W56"/>
  <c r="W31"/>
  <c r="W33"/>
  <c r="W34"/>
  <c r="W35"/>
  <c r="W36"/>
  <c r="W37"/>
  <c r="W39"/>
  <c r="W40"/>
  <c r="W43"/>
  <c r="W18"/>
  <c r="W19"/>
  <c r="W20"/>
  <c r="W21"/>
  <c r="W22"/>
  <c r="W23"/>
  <c r="W24"/>
  <c r="W25"/>
  <c r="W27"/>
  <c r="W16"/>
  <c r="W14"/>
  <c r="W11"/>
  <c r="W6"/>
  <c r="W7"/>
  <c r="W8"/>
  <c r="W4"/>
  <c r="D204" i="19" l="1"/>
  <c r="E195"/>
  <c r="E196"/>
  <c r="E188"/>
  <c r="D188"/>
  <c r="E187"/>
  <c r="E185"/>
  <c r="E184"/>
  <c r="E182"/>
  <c r="E181"/>
  <c r="E180"/>
  <c r="E179"/>
  <c r="E178"/>
  <c r="E177"/>
  <c r="E176"/>
  <c r="E175"/>
  <c r="E174"/>
  <c r="E173"/>
  <c r="E171"/>
  <c r="E170"/>
  <c r="E168"/>
  <c r="E167"/>
  <c r="D164"/>
  <c r="C164"/>
  <c r="E155"/>
  <c r="E153"/>
  <c r="E164"/>
  <c r="E148"/>
  <c r="D148"/>
  <c r="E147"/>
  <c r="E145"/>
  <c r="E144"/>
  <c r="E142"/>
  <c r="E141"/>
  <c r="E140"/>
  <c r="E139"/>
  <c r="E138"/>
  <c r="E136"/>
  <c r="E135"/>
  <c r="E134"/>
  <c r="E133"/>
  <c r="E131"/>
  <c r="E130"/>
  <c r="E128"/>
  <c r="E127"/>
  <c r="D124"/>
  <c r="C124"/>
  <c r="E124"/>
  <c r="E115"/>
  <c r="E113"/>
  <c r="E108"/>
  <c r="D108"/>
  <c r="E107"/>
  <c r="E106"/>
  <c r="E104"/>
  <c r="E102"/>
  <c r="E101"/>
  <c r="E100"/>
  <c r="E99"/>
  <c r="E98"/>
  <c r="E97"/>
  <c r="E96"/>
  <c r="E95"/>
  <c r="E94"/>
  <c r="E93"/>
  <c r="E91"/>
  <c r="E90"/>
  <c r="E88"/>
  <c r="E87"/>
  <c r="E44"/>
  <c r="D44"/>
  <c r="E35"/>
  <c r="E28"/>
  <c r="D28"/>
  <c r="E27"/>
  <c r="E26"/>
  <c r="E25"/>
  <c r="E24"/>
  <c r="E22"/>
  <c r="E21"/>
  <c r="E20"/>
  <c r="E19"/>
  <c r="E18"/>
  <c r="E16"/>
  <c r="E15"/>
  <c r="E14"/>
  <c r="E13"/>
  <c r="E11"/>
  <c r="E10"/>
  <c r="E8"/>
  <c r="E7"/>
  <c r="D245" l="1"/>
  <c r="C245"/>
  <c r="E245"/>
  <c r="D430"/>
  <c r="D446" s="1"/>
  <c r="D526" s="1"/>
  <c r="C430"/>
  <c r="W10" i="20" l="1"/>
  <c r="V71"/>
  <c r="U71"/>
  <c r="T71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V65"/>
  <c r="U65"/>
  <c r="V64"/>
  <c r="U64"/>
  <c r="V63"/>
  <c r="U63"/>
  <c r="V62"/>
  <c r="U62"/>
  <c r="V61"/>
  <c r="U61"/>
  <c r="V60"/>
  <c r="U60"/>
  <c r="T60"/>
  <c r="T70" s="1"/>
  <c r="V59"/>
  <c r="U59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V57"/>
  <c r="U57"/>
  <c r="T57"/>
  <c r="V56"/>
  <c r="U56"/>
  <c r="T56"/>
  <c r="V55"/>
  <c r="U55"/>
  <c r="T55"/>
  <c r="V54"/>
  <c r="U54"/>
  <c r="T54"/>
  <c r="V53"/>
  <c r="U53"/>
  <c r="T53"/>
  <c r="V52"/>
  <c r="U52"/>
  <c r="T52"/>
  <c r="V51"/>
  <c r="U51"/>
  <c r="T51"/>
  <c r="V50"/>
  <c r="U50"/>
  <c r="T50"/>
  <c r="V49"/>
  <c r="U49"/>
  <c r="T49"/>
  <c r="V48"/>
  <c r="U48"/>
  <c r="T48"/>
  <c r="V47"/>
  <c r="U47"/>
  <c r="T47"/>
  <c r="V46"/>
  <c r="U46"/>
  <c r="T46"/>
  <c r="V45"/>
  <c r="U45"/>
  <c r="T45"/>
  <c r="V44"/>
  <c r="U44"/>
  <c r="T44"/>
  <c r="V43"/>
  <c r="U43"/>
  <c r="T43"/>
  <c r="V42"/>
  <c r="U42"/>
  <c r="T42"/>
  <c r="V41"/>
  <c r="U41"/>
  <c r="T41"/>
  <c r="V40"/>
  <c r="U40"/>
  <c r="T40"/>
  <c r="V39"/>
  <c r="U39"/>
  <c r="T39"/>
  <c r="V38"/>
  <c r="U38"/>
  <c r="T38"/>
  <c r="V37"/>
  <c r="U37"/>
  <c r="T37"/>
  <c r="V36"/>
  <c r="U36"/>
  <c r="T36"/>
  <c r="V35"/>
  <c r="U35"/>
  <c r="T35"/>
  <c r="V34"/>
  <c r="U34"/>
  <c r="T34"/>
  <c r="V33"/>
  <c r="U33"/>
  <c r="T33"/>
  <c r="V32"/>
  <c r="U32"/>
  <c r="T32"/>
  <c r="V31"/>
  <c r="U31"/>
  <c r="T31"/>
  <c r="V30"/>
  <c r="U30"/>
  <c r="T30"/>
  <c r="V29"/>
  <c r="U29"/>
  <c r="T29"/>
  <c r="V28"/>
  <c r="U28"/>
  <c r="T28"/>
  <c r="V27"/>
  <c r="U27"/>
  <c r="T27"/>
  <c r="V26"/>
  <c r="U26"/>
  <c r="T26"/>
  <c r="V25"/>
  <c r="U25"/>
  <c r="T25"/>
  <c r="V24"/>
  <c r="U24"/>
  <c r="T24"/>
  <c r="V23"/>
  <c r="U23"/>
  <c r="T23"/>
  <c r="V22"/>
  <c r="U22"/>
  <c r="T22"/>
  <c r="V21"/>
  <c r="U21"/>
  <c r="T21"/>
  <c r="V20"/>
  <c r="U20"/>
  <c r="T20"/>
  <c r="V19"/>
  <c r="U19"/>
  <c r="T19"/>
  <c r="V18"/>
  <c r="U18"/>
  <c r="T18"/>
  <c r="V17"/>
  <c r="U17"/>
  <c r="V16"/>
  <c r="U16"/>
  <c r="T16"/>
  <c r="T15"/>
  <c r="V14"/>
  <c r="V58" s="1"/>
  <c r="U14"/>
  <c r="U58" s="1"/>
  <c r="T14"/>
  <c r="T58" s="1"/>
  <c r="S12"/>
  <c r="S72" s="1"/>
  <c r="R12"/>
  <c r="R72" s="1"/>
  <c r="Q12"/>
  <c r="Q72" s="1"/>
  <c r="P12"/>
  <c r="P72" s="1"/>
  <c r="O12"/>
  <c r="O72" s="1"/>
  <c r="N12"/>
  <c r="N72" s="1"/>
  <c r="M12"/>
  <c r="M72" s="1"/>
  <c r="L12"/>
  <c r="L72" s="1"/>
  <c r="K12"/>
  <c r="K72" s="1"/>
  <c r="J12"/>
  <c r="J72" s="1"/>
  <c r="I12"/>
  <c r="I72" s="1"/>
  <c r="H12"/>
  <c r="H72" s="1"/>
  <c r="G12"/>
  <c r="G72" s="1"/>
  <c r="F12"/>
  <c r="F72" s="1"/>
  <c r="E12"/>
  <c r="E72" s="1"/>
  <c r="D12"/>
  <c r="D72" s="1"/>
  <c r="C12"/>
  <c r="C72" s="1"/>
  <c r="B12"/>
  <c r="B72" s="1"/>
  <c r="V11"/>
  <c r="U11"/>
  <c r="T11"/>
  <c r="V10"/>
  <c r="U10"/>
  <c r="T10"/>
  <c r="V9"/>
  <c r="U9"/>
  <c r="T9"/>
  <c r="V8"/>
  <c r="U8"/>
  <c r="T8"/>
  <c r="V7"/>
  <c r="U7"/>
  <c r="T7"/>
  <c r="V6"/>
  <c r="U6"/>
  <c r="T6"/>
  <c r="V5"/>
  <c r="U5"/>
  <c r="T5"/>
  <c r="V4"/>
  <c r="U4"/>
  <c r="T4"/>
  <c r="T12" s="1"/>
  <c r="T72" s="1"/>
  <c r="B111" i="16"/>
  <c r="E276" i="19"/>
  <c r="E271"/>
  <c r="E272"/>
  <c r="E249"/>
  <c r="E251"/>
  <c r="E252"/>
  <c r="E254"/>
  <c r="E255"/>
  <c r="E256"/>
  <c r="E257"/>
  <c r="E258"/>
  <c r="E259"/>
  <c r="E260"/>
  <c r="E261"/>
  <c r="E262"/>
  <c r="E263"/>
  <c r="E264"/>
  <c r="E265"/>
  <c r="E266"/>
  <c r="E268"/>
  <c r="E248"/>
  <c r="D269"/>
  <c r="W5" i="20" l="1"/>
  <c r="V70"/>
  <c r="U70"/>
  <c r="V12"/>
  <c r="V72" s="1"/>
  <c r="W9"/>
  <c r="U12"/>
  <c r="W12" s="1"/>
  <c r="U72" l="1"/>
  <c r="W72" s="1"/>
  <c r="C518" i="19"/>
  <c r="B518"/>
  <c r="C486"/>
  <c r="B486"/>
  <c r="B430"/>
  <c r="C390"/>
  <c r="B390"/>
  <c r="C365"/>
  <c r="C525" s="1"/>
  <c r="E525" s="1"/>
  <c r="B365"/>
  <c r="B525" s="1"/>
  <c r="C364"/>
  <c r="C524" s="1"/>
  <c r="B364"/>
  <c r="B524" s="1"/>
  <c r="C363"/>
  <c r="C523" s="1"/>
  <c r="B363"/>
  <c r="B523" s="1"/>
  <c r="C362"/>
  <c r="C522" s="1"/>
  <c r="B362"/>
  <c r="B522" s="1"/>
  <c r="C361"/>
  <c r="C521" s="1"/>
  <c r="B361"/>
  <c r="B521" s="1"/>
  <c r="C360"/>
  <c r="C520" s="1"/>
  <c r="B360"/>
  <c r="B520" s="1"/>
  <c r="C359"/>
  <c r="C519" s="1"/>
  <c r="B359"/>
  <c r="B519" s="1"/>
  <c r="C517"/>
  <c r="B357"/>
  <c r="B517" s="1"/>
  <c r="C356"/>
  <c r="C516" s="1"/>
  <c r="B356"/>
  <c r="B516" s="1"/>
  <c r="C355"/>
  <c r="C515" s="1"/>
  <c r="B355"/>
  <c r="B515" s="1"/>
  <c r="C354"/>
  <c r="C514" s="1"/>
  <c r="B354"/>
  <c r="B514" s="1"/>
  <c r="C353"/>
  <c r="C513" s="1"/>
  <c r="B353"/>
  <c r="B513" s="1"/>
  <c r="C352"/>
  <c r="C512" s="1"/>
  <c r="B352"/>
  <c r="B512" s="1"/>
  <c r="C351"/>
  <c r="C511" s="1"/>
  <c r="B351"/>
  <c r="B511" s="1"/>
  <c r="C349"/>
  <c r="C509" s="1"/>
  <c r="B349"/>
  <c r="B509" s="1"/>
  <c r="C348"/>
  <c r="C508" s="1"/>
  <c r="B348"/>
  <c r="B508" s="1"/>
  <c r="C347"/>
  <c r="C507" s="1"/>
  <c r="B347"/>
  <c r="B507" s="1"/>
  <c r="C346"/>
  <c r="C506" s="1"/>
  <c r="B346"/>
  <c r="B506" s="1"/>
  <c r="C345"/>
  <c r="C505" s="1"/>
  <c r="B345"/>
  <c r="B505" s="1"/>
  <c r="C344"/>
  <c r="C504" s="1"/>
  <c r="B344"/>
  <c r="B504" s="1"/>
  <c r="C343"/>
  <c r="C503" s="1"/>
  <c r="B343"/>
  <c r="B503" s="1"/>
  <c r="C342"/>
  <c r="C502" s="1"/>
  <c r="B342"/>
  <c r="B502" s="1"/>
  <c r="C341"/>
  <c r="C501" s="1"/>
  <c r="B341"/>
  <c r="B501" s="1"/>
  <c r="C340"/>
  <c r="C500" s="1"/>
  <c r="B340"/>
  <c r="B500" s="1"/>
  <c r="C339"/>
  <c r="C499" s="1"/>
  <c r="B339"/>
  <c r="B499" s="1"/>
  <c r="C338"/>
  <c r="C498" s="1"/>
  <c r="B338"/>
  <c r="B498" s="1"/>
  <c r="C337"/>
  <c r="C497" s="1"/>
  <c r="B337"/>
  <c r="B497" s="1"/>
  <c r="C336"/>
  <c r="C496" s="1"/>
  <c r="B336"/>
  <c r="B496" s="1"/>
  <c r="C335"/>
  <c r="C495" s="1"/>
  <c r="B335"/>
  <c r="B495" s="1"/>
  <c r="C334"/>
  <c r="C494" s="1"/>
  <c r="B334"/>
  <c r="B494" s="1"/>
  <c r="C333"/>
  <c r="C493" s="1"/>
  <c r="B333"/>
  <c r="B493" s="1"/>
  <c r="C332"/>
  <c r="C492" s="1"/>
  <c r="B332"/>
  <c r="B492" s="1"/>
  <c r="C331"/>
  <c r="C491" s="1"/>
  <c r="B331"/>
  <c r="B491" s="1"/>
  <c r="C330"/>
  <c r="C490" s="1"/>
  <c r="B330"/>
  <c r="B490" s="1"/>
  <c r="C329"/>
  <c r="C489" s="1"/>
  <c r="B329"/>
  <c r="B489" s="1"/>
  <c r="C309"/>
  <c r="B309"/>
  <c r="B325" s="1"/>
  <c r="C269"/>
  <c r="B269"/>
  <c r="B285" s="1"/>
  <c r="B245"/>
  <c r="C188"/>
  <c r="C204" s="1"/>
  <c r="E204" s="1"/>
  <c r="B188"/>
  <c r="B204" s="1"/>
  <c r="C148"/>
  <c r="B148"/>
  <c r="B164" s="1"/>
  <c r="C108"/>
  <c r="B108"/>
  <c r="B124" s="1"/>
  <c r="C68"/>
  <c r="B68"/>
  <c r="B84" s="1"/>
  <c r="C28"/>
  <c r="C44" s="1"/>
  <c r="B28"/>
  <c r="B44" s="1"/>
  <c r="E390" l="1"/>
  <c r="C84"/>
  <c r="E84" s="1"/>
  <c r="E68"/>
  <c r="E285"/>
  <c r="E269"/>
  <c r="C350"/>
  <c r="C510" s="1"/>
  <c r="B366"/>
  <c r="B350"/>
  <c r="B510" s="1"/>
  <c r="C446"/>
  <c r="C325"/>
  <c r="C366" s="1"/>
  <c r="E366" s="1"/>
  <c r="B446"/>
  <c r="B526" s="1"/>
  <c r="E446" l="1"/>
  <c r="C526"/>
  <c r="E526"/>
  <c r="B29" i="16" l="1"/>
  <c r="C18" i="17"/>
  <c r="B127" i="16" l="1"/>
  <c r="B98"/>
  <c r="B102" s="1"/>
  <c r="B83" l="1"/>
  <c r="B58" l="1"/>
  <c r="B22" l="1"/>
  <c r="B215" s="1"/>
</calcChain>
</file>

<file path=xl/comments1.xml><?xml version="1.0" encoding="utf-8"?>
<comments xmlns="http://schemas.openxmlformats.org/spreadsheetml/2006/main">
  <authors>
    <author>user</author>
  </authors>
  <commentList>
    <comment ref="E39" authorId="0">
      <text>
        <r>
          <rPr>
            <b/>
            <sz val="9"/>
            <color indexed="81"/>
            <rFont val="Tahoma"/>
            <family val="2"/>
            <charset val="238"/>
          </rPr>
          <t>user:</t>
        </r>
        <r>
          <rPr>
            <sz val="9"/>
            <color indexed="81"/>
            <rFont val="Tahoma"/>
            <family val="2"/>
            <charset val="238"/>
          </rPr>
          <t xml:space="preserve">
rovarírtás máshol van elszámolva</t>
        </r>
      </text>
    </comment>
  </commentList>
</comments>
</file>

<file path=xl/sharedStrings.xml><?xml version="1.0" encoding="utf-8"?>
<sst xmlns="http://schemas.openxmlformats.org/spreadsheetml/2006/main" count="1201" uniqueCount="523">
  <si>
    <t>Megnevezés</t>
  </si>
  <si>
    <t>Összes kiadás</t>
  </si>
  <si>
    <t>Dologi kiadás</t>
  </si>
  <si>
    <t xml:space="preserve">     Személyi juttatás</t>
  </si>
  <si>
    <t xml:space="preserve">Egyéb működési célú kiadás </t>
  </si>
  <si>
    <t>Ellátottak pénzbeni jutt.</t>
  </si>
  <si>
    <t>Beruházás, felújítás</t>
  </si>
  <si>
    <t>Intézmény összesen</t>
  </si>
  <si>
    <t xml:space="preserve">Önkormányzati feladat összesen </t>
  </si>
  <si>
    <t xml:space="preserve">Hivatali feladatok összesen </t>
  </si>
  <si>
    <t>Önkormányzat összesen:</t>
  </si>
  <si>
    <t xml:space="preserve">INTÉZMÉNYEK ÖSSZESEN </t>
  </si>
  <si>
    <t>011220 Adó-, vám- és jövedéki igazgatás</t>
  </si>
  <si>
    <t>013350 Az önkormányzati vagyonnal való gazdálkodással kapcsolatos feladatok</t>
  </si>
  <si>
    <t xml:space="preserve">018010 Önkormányzatok elszámolásai a központi költségvetéssel </t>
  </si>
  <si>
    <t xml:space="preserve">061030 Lakáshoz jutást segítő támogatások </t>
  </si>
  <si>
    <t xml:space="preserve">064010 Közvilágítás </t>
  </si>
  <si>
    <t xml:space="preserve">074032 Ifjúsági-egészségügyi gondozás </t>
  </si>
  <si>
    <t>081030 Sportlétesítmények, edzőtáborok működtetése és fejlesztése</t>
  </si>
  <si>
    <t xml:space="preserve">082091 Közművelődés - közösségi és társadalmi részvétel fejlesztése </t>
  </si>
  <si>
    <t xml:space="preserve">084031 Civil szervezetek működési támogatása </t>
  </si>
  <si>
    <t>098032 Pedagógiai szakmai szolgáltatások működtetési feladatai</t>
  </si>
  <si>
    <t>104051 Gyermekvédelmi pénzbeli és természetbeni ellátások</t>
  </si>
  <si>
    <t xml:space="preserve">107060 Egyéb szociális pénzbeli és természetbeni ellátások, támogatások </t>
  </si>
  <si>
    <t xml:space="preserve">011130 Önkormányzatok és önkormányzati hivatalok jogalkotó és igazgatási tevékenysége </t>
  </si>
  <si>
    <t>031030 Közterület rendjének fenntartása</t>
  </si>
  <si>
    <t>105010 Munkanélküli aktív korúak ellátásai</t>
  </si>
  <si>
    <t xml:space="preserve">106020 Lakásfenntartással, lakhatással összefüggő ellátások </t>
  </si>
  <si>
    <t xml:space="preserve">Járulék </t>
  </si>
  <si>
    <t xml:space="preserve">1. GESZ </t>
  </si>
  <si>
    <t xml:space="preserve">2. Városellátó Intézmény </t>
  </si>
  <si>
    <t xml:space="preserve">3. Óvodák Igazgatósága </t>
  </si>
  <si>
    <t>4. Városi Könyvt.és Inf.Kp.</t>
  </si>
  <si>
    <t xml:space="preserve">018030 Támogatási célú finanszírozási műveletek </t>
  </si>
  <si>
    <t xml:space="preserve">ATMÖT-nek pénzeszköz átadás családsegítő szolgálatra </t>
  </si>
  <si>
    <t>Települési támogatás</t>
  </si>
  <si>
    <t xml:space="preserve">5. Művelődési Központ és Városi Galéria </t>
  </si>
  <si>
    <t>6. Alkotóház</t>
  </si>
  <si>
    <t xml:space="preserve">7. Dr. Szarka Ödön Egyesített Eü. és Szociális Int. </t>
  </si>
  <si>
    <t>10. Hivatali feladat</t>
  </si>
  <si>
    <t>083030 Egyéb kiadói tevékenység</t>
  </si>
  <si>
    <t>084070 A fiatalok társadalmi integrációját segítő struktúra, szakmai szolgáltatások fejlesztése, működtetése</t>
  </si>
  <si>
    <t>9. Önkormányzati feladatok</t>
  </si>
  <si>
    <t xml:space="preserve">041237 Közfoglalkoztatási Mintaprogram </t>
  </si>
  <si>
    <t xml:space="preserve">041233 Hosszabb időtartamú közfoglalkoztatás </t>
  </si>
  <si>
    <t xml:space="preserve">045140 Városi és elővárosi közúti személyszállítás </t>
  </si>
  <si>
    <t>074051 Nem fertőző megbetegedések megelőzése</t>
  </si>
  <si>
    <t>083050 Televíziós műsorszolgáltatás</t>
  </si>
  <si>
    <t>098032 Pedagógiai szakmai szolgáltatás</t>
  </si>
  <si>
    <t>Forgatási célú finanszírozási műveletek (bankbetét)</t>
  </si>
  <si>
    <t>016020 Országos és helyi népszavazáshoz kapcsolódó tevékenység</t>
  </si>
  <si>
    <t xml:space="preserve">1.GESZ  </t>
  </si>
  <si>
    <t xml:space="preserve">személyi juttatások </t>
  </si>
  <si>
    <t xml:space="preserve">munkaadókat terhelő jár. és szociális hozzájárulási adó </t>
  </si>
  <si>
    <t>dologi kiadások</t>
  </si>
  <si>
    <t xml:space="preserve"> -Szakmai anyagok beszerzése</t>
  </si>
  <si>
    <t>- Üzemeltetési anyagok beszerzése</t>
  </si>
  <si>
    <t>-Árubeszerzés</t>
  </si>
  <si>
    <t>-Informatikai szolgáltatás igénybevétele</t>
  </si>
  <si>
    <t>- Egyéb kommunikációs szolgáltatás</t>
  </si>
  <si>
    <t>- Közüzemi díjak</t>
  </si>
  <si>
    <t>- Bérleti és lízing díjak</t>
  </si>
  <si>
    <t>- Karbantartás, kisjavítási szolg.</t>
  </si>
  <si>
    <t>- Közvetített szolgáltatás</t>
  </si>
  <si>
    <t>-Szakmai tevékenységet segítő szolgáltatások</t>
  </si>
  <si>
    <t>-Egyéb szolgáltatások</t>
  </si>
  <si>
    <t>-Kiküldetés kiadásai</t>
  </si>
  <si>
    <t xml:space="preserve">-Működési célú ÁFA </t>
  </si>
  <si>
    <t>- Kamatkiadások</t>
  </si>
  <si>
    <t>- Egyéb dologi kiadások</t>
  </si>
  <si>
    <t>dologi kiadások összesen:</t>
  </si>
  <si>
    <t xml:space="preserve">ellátottak pénzbeli juttatásai </t>
  </si>
  <si>
    <t xml:space="preserve">egyéb működési célú kiadások : </t>
  </si>
  <si>
    <t xml:space="preserve">      ebből  egyéb működési célú támogatás ÁHT-on belülre </t>
  </si>
  <si>
    <t xml:space="preserve">                 egyéb működési célú kölcsönök ÁHT-on belülre</t>
  </si>
  <si>
    <t xml:space="preserve">                 egyéb működési célú kölcsönök ÁHT-on kívülre</t>
  </si>
  <si>
    <t xml:space="preserve">beruházások  </t>
  </si>
  <si>
    <t>felújítások</t>
  </si>
  <si>
    <t xml:space="preserve">egyéb felhalmozási célú kiadások </t>
  </si>
  <si>
    <t xml:space="preserve">          ebből felhalmozási célú tám. ÁHT-on belülre</t>
  </si>
  <si>
    <t xml:space="preserve">                    felhalmozási célú kölcsönök ÁHT-on belülre</t>
  </si>
  <si>
    <t xml:space="preserve">                    lakástámogatás</t>
  </si>
  <si>
    <t xml:space="preserve">                   felhalmozási célú tám. ÁHT-on kívülre </t>
  </si>
  <si>
    <t xml:space="preserve">                   felhalmozási célú kölcsönök ÁHT-on kívülre </t>
  </si>
  <si>
    <t>finanszírozási kiadások( hitelek, kölcsönök törlesztése)</t>
  </si>
  <si>
    <t>Összesen :</t>
  </si>
  <si>
    <t xml:space="preserve">2.Városellátó Intézmény </t>
  </si>
  <si>
    <t xml:space="preserve">3.Óvodák Igazgatósága </t>
  </si>
  <si>
    <t>4. Csongrádi Információs Központ</t>
  </si>
  <si>
    <t>5.Művelődési Központ és Városi Galéria</t>
  </si>
  <si>
    <t>6. Piroskavárosi Idősek Otthona</t>
  </si>
  <si>
    <t>7. Dr. Szarka Ö. Egyesített Eü.és Szociális intézmény</t>
  </si>
  <si>
    <t>8. Alkotóház</t>
  </si>
  <si>
    <t>9. Hivatali feladatok</t>
  </si>
  <si>
    <t>10. Önkormányzati feladatok</t>
  </si>
  <si>
    <t xml:space="preserve">11.Homokhátsági Konzorcium Munkaszervezet </t>
  </si>
  <si>
    <t xml:space="preserve">074054 Komplex egészségfejlesztési program </t>
  </si>
  <si>
    <t>Likvid hitel törlesztés</t>
  </si>
  <si>
    <t xml:space="preserve">Nagyboldogasszony Katolikus Ált. Isk. tanulóinak kedvezményes étkeztetése, ösztöndíj program </t>
  </si>
  <si>
    <t xml:space="preserve">Esély Szociális és Gyermekjóléti Alapellátási Központ támogatása </t>
  </si>
  <si>
    <t>- Vásárolt élelmezés</t>
  </si>
  <si>
    <t xml:space="preserve">11. Cs.V.Ö. Homokhátság Gesztor Intézménye </t>
  </si>
  <si>
    <t xml:space="preserve">Fejlesztési hitel tőke törlesztés </t>
  </si>
  <si>
    <t>-  Reklám- és propagandakiadások</t>
  </si>
  <si>
    <t xml:space="preserve">                 egyéb működési célú támogatás ÁHT-on kívülre</t>
  </si>
  <si>
    <t>- Fizetendő ÁFA</t>
  </si>
  <si>
    <t>Nagyboldogasszony templom orgona felújítás</t>
  </si>
  <si>
    <t>8. Piroskavárosi Szociális, Család és Gyermekjóléti Intézmény</t>
  </si>
  <si>
    <t>Közmű Kft. támogatása</t>
  </si>
  <si>
    <t>Sportegyesületek pályázati önereje</t>
  </si>
  <si>
    <t>- Tőketörlesztés + kamatkiadás</t>
  </si>
  <si>
    <t>- Tőketörlesztés + Kamatkiadás</t>
  </si>
  <si>
    <t xml:space="preserve">072311 Háziorvosi alapellátás </t>
  </si>
  <si>
    <t>Szolidaritási hozzájárulás</t>
  </si>
  <si>
    <t>1 fő asszisztens bér + járulék (2 hóra)</t>
  </si>
  <si>
    <t xml:space="preserve">074011 Foglalkozás-egészségügyi ellátás </t>
  </si>
  <si>
    <t xml:space="preserve">076062 Egészségügyi referens </t>
  </si>
  <si>
    <t xml:space="preserve">081045 Sportegyesületek támogatása, bizottsági keret </t>
  </si>
  <si>
    <t>081045 Sportorvosi ellátás</t>
  </si>
  <si>
    <t xml:space="preserve">074040 Fertőző megbetegedések megelőzése </t>
  </si>
  <si>
    <t>Autómentes Nap</t>
  </si>
  <si>
    <t>ATMÖT</t>
  </si>
  <si>
    <t>Intézmény/feladat</t>
  </si>
  <si>
    <t>Összeg Ft-ban</t>
  </si>
  <si>
    <t xml:space="preserve">           2.1.3. Pénzforgalomban megvalósult beruházási, felújítási feladatok</t>
  </si>
  <si>
    <t>%</t>
  </si>
  <si>
    <t xml:space="preserve">Módosított
 XII.31.
</t>
  </si>
  <si>
    <t>Teljesített XII.31.</t>
  </si>
  <si>
    <t xml:space="preserve"> </t>
  </si>
  <si>
    <t>Csongrád Városi Önkormányzat</t>
  </si>
  <si>
    <t>1.      Kommunális adó elengedés</t>
  </si>
  <si>
    <t>Helyi rendelet alapján, a szükséges nyilatkozatok benyújtása után</t>
  </si>
  <si>
    <t xml:space="preserve">        - 70 éven felüliek, kommunális beruházások </t>
  </si>
  <si>
    <t>Ft</t>
  </si>
  <si>
    <t>        - 3 vagy több gyermeket nevelő családok esetében</t>
  </si>
  <si>
    <t xml:space="preserve">        - Egyedi méltányosság </t>
  </si>
  <si>
    <t>2.      Iparűzési adó</t>
  </si>
  <si>
    <t>Csongrádi Alkotóház</t>
  </si>
  <si>
    <t>Gazdasági Ellátó Szervezet</t>
  </si>
  <si>
    <t>Óvodák Igazgatósága</t>
  </si>
  <si>
    <t>Beruházás</t>
  </si>
  <si>
    <t>Összesen:</t>
  </si>
  <si>
    <t>Csongrádi Információs Központ</t>
  </si>
  <si>
    <t xml:space="preserve">Összesen: </t>
  </si>
  <si>
    <t>Művelődési Központ és Városi Galéria</t>
  </si>
  <si>
    <t>Felújítás</t>
  </si>
  <si>
    <t>Dr. Szarka Ödön Egyesíett Eü-i és Szociális Intézmény</t>
  </si>
  <si>
    <t>Piroskavárosi Szociális Család és Gyermekjóléti Intézmény</t>
  </si>
  <si>
    <t>Polgármesteri Hivatal</t>
  </si>
  <si>
    <t>Csongrád Városi  Önkormányzat</t>
  </si>
  <si>
    <t>Városellátó Intézmény</t>
  </si>
  <si>
    <t>MINDÖSSZESEN:</t>
  </si>
  <si>
    <t>2.1.2 Helyi adókból megvalósult feladatok</t>
  </si>
  <si>
    <t>Tény</t>
  </si>
  <si>
    <t>Aszfaltburkolati utak, kátyúzás, foltszerű javítások, útkez. Költségei</t>
  </si>
  <si>
    <t>Külterületi utak, karbantartás</t>
  </si>
  <si>
    <t>KRESZ-táblák cseréje, pótlása, forgalomtechnikai eszközök beszerzése, Útburkolati jelek festése</t>
  </si>
  <si>
    <t>Állategészségügyi telep működése</t>
  </si>
  <si>
    <t>Parkfenntartás és parki eszközök : növény beszerzés stb</t>
  </si>
  <si>
    <t>Közterületi fák növényvédelme</t>
  </si>
  <si>
    <t>Balesetveszélyes fák nyesése</t>
  </si>
  <si>
    <t>Közterületi rágcsálóírtás</t>
  </si>
  <si>
    <t>Szúnyogírtás</t>
  </si>
  <si>
    <t>összesen</t>
  </si>
  <si>
    <t>Szállító</t>
  </si>
  <si>
    <t>Számlaszám</t>
  </si>
  <si>
    <t>Megjegyzés</t>
  </si>
  <si>
    <t>Aszfaltburkolatú utak kátyúzása, foltszerű javítások</t>
  </si>
  <si>
    <t>Bodrogi Bau Kft.</t>
  </si>
  <si>
    <t>Stravia viafalt</t>
  </si>
  <si>
    <t>KRESZ-táblák cseréje, pótlása, forgalomtechnikai eszközök beszerzése, és útburkolati jelek festése</t>
  </si>
  <si>
    <t>Medivia Kft</t>
  </si>
  <si>
    <t>G-ROAD KFT</t>
  </si>
  <si>
    <t>dolomit</t>
  </si>
  <si>
    <t xml:space="preserve">dolomit </t>
  </si>
  <si>
    <t>összesen:</t>
  </si>
  <si>
    <t>Állategészségügyi telep működtetése</t>
  </si>
  <si>
    <t>Személyi juttatások</t>
  </si>
  <si>
    <t>Gyepmesteri telep fenntartásához szükséges bérek összege</t>
  </si>
  <si>
    <t>Személyi juttatások járuléka</t>
  </si>
  <si>
    <t>Bérek járulék összege</t>
  </si>
  <si>
    <t xml:space="preserve">Dologi kiadások </t>
  </si>
  <si>
    <t>Fenntartásához szükséges dologi jellegű kiadások</t>
  </si>
  <si>
    <t>Corax-Bioner Biotechnológia Zrt.</t>
  </si>
  <si>
    <t>Nagyné Varga Éva ev.</t>
  </si>
  <si>
    <t>Közterületi hulladék elhelyezési költsége</t>
  </si>
  <si>
    <t xml:space="preserve">Közterületi hulladék </t>
  </si>
  <si>
    <t>Palásti Antal Zsolt</t>
  </si>
  <si>
    <t>favágás</t>
  </si>
  <si>
    <t>Szűcs Tibor (Szücsidekor)</t>
  </si>
  <si>
    <t>2 millió Ft adóalapot meg nem haladó
vállalkozók mentessége</t>
  </si>
  <si>
    <t>2021. évi eredeti
 Ft-ban</t>
  </si>
  <si>
    <t>Módosított
XII. 31.</t>
  </si>
  <si>
    <t>Tény
XII. 31.</t>
  </si>
  <si>
    <t>terv</t>
  </si>
  <si>
    <t>2 db sátor EFI működéshez</t>
  </si>
  <si>
    <t>2 db hűtőszekrény</t>
  </si>
  <si>
    <t>1 db mosógép</t>
  </si>
  <si>
    <t>2021. évi 
terv</t>
  </si>
  <si>
    <t xml:space="preserve">011130 Önkormányzatok és önkormányzati hivatalok jogalkotó és általános igazgatási tevékenysége </t>
  </si>
  <si>
    <t>Család és Gyermekjóléti Kp.</t>
  </si>
  <si>
    <t>056010 Komplex környezetvédelmi programok támogatása</t>
  </si>
  <si>
    <t>106020 Lakásfenntartással, lakhatással kapcs. ellát.</t>
  </si>
  <si>
    <t>Ózongenerátor</t>
  </si>
  <si>
    <t>Mini hűtő</t>
  </si>
  <si>
    <t>Kerti kiülő</t>
  </si>
  <si>
    <t>Használt számítógép és tartozékok</t>
  </si>
  <si>
    <t>Szárítógép</t>
  </si>
  <si>
    <t>Szekrény</t>
  </si>
  <si>
    <t>Sharp 65 UHD Android LED TV</t>
  </si>
  <si>
    <t>Whirpool FFb 9458 WV mosógép</t>
  </si>
  <si>
    <t>100 nm tető héjazat csere, ereszcsatorna csere</t>
  </si>
  <si>
    <t xml:space="preserve">Beruházás: </t>
  </si>
  <si>
    <t xml:space="preserve">                           2021. évben </t>
  </si>
  <si>
    <t>Web kamera</t>
  </si>
  <si>
    <t>Klíma (konyha)</t>
  </si>
  <si>
    <t>Klíma (iroda)</t>
  </si>
  <si>
    <t xml:space="preserve">Számítógépek </t>
  </si>
  <si>
    <t xml:space="preserve">EFOP eszköz vásárlás </t>
  </si>
  <si>
    <t>Wifi kiépítés</t>
  </si>
  <si>
    <t>Klíma 2 db</t>
  </si>
  <si>
    <t>Bokros könyvtár bútorzat</t>
  </si>
  <si>
    <t>Díszterem felújítás</t>
  </si>
  <si>
    <t>Telefon Samsung Galaxy 1 db</t>
  </si>
  <si>
    <t>Bútor (Mérnöki Iroda)</t>
  </si>
  <si>
    <t>Nyomtató 1 db</t>
  </si>
  <si>
    <t>Szervízkocsi (takarításhoz)</t>
  </si>
  <si>
    <t>Nilfisk padlótisztító berendezés</t>
  </si>
  <si>
    <t>Nilfisk Hepa porszívó berendezés</t>
  </si>
  <si>
    <t>Nilfisk Aero porszívó berendezés</t>
  </si>
  <si>
    <t>Mosógép</t>
  </si>
  <si>
    <t>Irattároló szekrény 5 db</t>
  </si>
  <si>
    <t>Laplábas íróasztal 2 db</t>
  </si>
  <si>
    <t>Görgős konténer 2 db</t>
  </si>
  <si>
    <t>Irattároló szekrény  1 db</t>
  </si>
  <si>
    <t>4 db Polar klíma</t>
  </si>
  <si>
    <t>Számítógép HP használt</t>
  </si>
  <si>
    <t>Szoftver Macrium Server</t>
  </si>
  <si>
    <t>Not HD laptop</t>
  </si>
  <si>
    <t>Iiyama Prolite Monitor</t>
  </si>
  <si>
    <t>Számítógép Lenovo használt</t>
  </si>
  <si>
    <t xml:space="preserve">Fujitsu monitor </t>
  </si>
  <si>
    <t>Számítógép ASUS</t>
  </si>
  <si>
    <t>Dell laptop 1 db</t>
  </si>
  <si>
    <t xml:space="preserve">Monitor 2 db AOC </t>
  </si>
  <si>
    <t>Szerver, memória, merevlemez DEL server</t>
  </si>
  <si>
    <t>Havaria építési rekontrukciók Alföldvíz Zrt.</t>
  </si>
  <si>
    <t>Havaria gépi rekontrukciók Alföldvíz Zrt.</t>
  </si>
  <si>
    <t>Platánfa Óvoda felújítása</t>
  </si>
  <si>
    <t>TOP-2.1.1-15-CS1-2016-00020 Barnamezős terület rehabilitációja,</t>
  </si>
  <si>
    <t>Körös-torok tájékoztató táblák kihelyezése</t>
  </si>
  <si>
    <t>József A. utca 9/B. lakás stabilizálás</t>
  </si>
  <si>
    <t>LTE felhős vadkamera</t>
  </si>
  <si>
    <t>Szoftverbeszerzés számítógépekhez</t>
  </si>
  <si>
    <t xml:space="preserve">Ipari park csomópont tervezés </t>
  </si>
  <si>
    <t>Hársfa Gyöngyvirág utca közötti út (Négyöles) tervezése</t>
  </si>
  <si>
    <t>Batsányi János Gimnázium energetikai felújítási terv</t>
  </si>
  <si>
    <t>Galéria nyílászáró csere, akadálymentesítés CLLD</t>
  </si>
  <si>
    <t>Ingatlanvásárlás 499/6 (Platán)</t>
  </si>
  <si>
    <t>Járdaépítés 2021 lakossági</t>
  </si>
  <si>
    <t xml:space="preserve">Kertészeti terv Szentháromság-Hunyadi tér </t>
  </si>
  <si>
    <t>Ipari park útburkolat kiépítése</t>
  </si>
  <si>
    <t>Belvízelvezetés Fohász utca, Kétágú utca, Sport utca</t>
  </si>
  <si>
    <t>Zöldkert utca 2./2 lakás felújítása</t>
  </si>
  <si>
    <t>Tari László Múzeum melléképület és raktárépület felújítás</t>
  </si>
  <si>
    <t xml:space="preserve">Mellkompressziós eszköz (OMSZ) </t>
  </si>
  <si>
    <t xml:space="preserve">Településrendezési terv módosítás </t>
  </si>
  <si>
    <t>Zsírfogó ( Széchenyi tálaló konyha)</t>
  </si>
  <si>
    <t>Kamerarendszer Bercsényi u. és Betontelep</t>
  </si>
  <si>
    <t>Klíma berendezés Bercsényi telep</t>
  </si>
  <si>
    <t>TOP-7. Attila utcai játszótér</t>
  </si>
  <si>
    <t>Biztonsági hinta vásárlása</t>
  </si>
  <si>
    <t>Vagyongazdálkodási feladat</t>
  </si>
  <si>
    <t>Favizsgáló készülék</t>
  </si>
  <si>
    <t>Külterületi utak felújítás tervezése VP 6-7.2.1.1-21 pályázat</t>
  </si>
  <si>
    <t>Barnamezős beruházáshoz kapacsolódó eszközök beszerzése</t>
  </si>
  <si>
    <t>Széchenyi úti bölcsőde felújítás végszámla (garanciális visszatartás) kifizetése</t>
  </si>
  <si>
    <t xml:space="preserve">Vagyongazdálkodás összesen: </t>
  </si>
  <si>
    <t>Felhalmozási célú támogatások nyújtása</t>
  </si>
  <si>
    <t>Lakáshoz jutást segítő támogatások, kölcsönök</t>
  </si>
  <si>
    <t>KEHOP 2.2.2-15-2015-00045 Szennyvíztisztító felúj. és csatornahálózat fejlesztés</t>
  </si>
  <si>
    <t xml:space="preserve">Ingatlanvásárlás 4926 hrsz.(Kis-Tisza utca) </t>
  </si>
  <si>
    <t>Látványraktár vitrinek beszerzése</t>
  </si>
  <si>
    <t>Kávéfőző</t>
  </si>
  <si>
    <t>Pénztárgép</t>
  </si>
  <si>
    <t>Élezőgép</t>
  </si>
  <si>
    <t>Mikró</t>
  </si>
  <si>
    <t>Monitor</t>
  </si>
  <si>
    <t>Router (Tourinform)</t>
  </si>
  <si>
    <t>Xerox nyomtató</t>
  </si>
  <si>
    <t>Slag</t>
  </si>
  <si>
    <t>Hangszer készlet</t>
  </si>
  <si>
    <t>Tükör</t>
  </si>
  <si>
    <t>Függönyök</t>
  </si>
  <si>
    <t>Babakocsi</t>
  </si>
  <si>
    <t>Bélyegzők</t>
  </si>
  <si>
    <t>Szerszámok</t>
  </si>
  <si>
    <t>Lombgyűjtő kosár</t>
  </si>
  <si>
    <t>Komód</t>
  </si>
  <si>
    <t>Lámpa</t>
  </si>
  <si>
    <t>Mosogatógép 2 db</t>
  </si>
  <si>
    <t>Mérleg</t>
  </si>
  <si>
    <t>Játékok</t>
  </si>
  <si>
    <t>Cd- rádió</t>
  </si>
  <si>
    <t>Tűzoltó készülék</t>
  </si>
  <si>
    <t>Gyermek kerékpár</t>
  </si>
  <si>
    <t>Router</t>
  </si>
  <si>
    <t>Számítógép</t>
  </si>
  <si>
    <t>Babzsákfotel</t>
  </si>
  <si>
    <t>Vonalkód olvasó</t>
  </si>
  <si>
    <t>Ülőke</t>
  </si>
  <si>
    <t>Karnis</t>
  </si>
  <si>
    <t>Dohányzóasztal</t>
  </si>
  <si>
    <t>Mobil paraván</t>
  </si>
  <si>
    <t>Fejhallgató</t>
  </si>
  <si>
    <t>Webkamera</t>
  </si>
  <si>
    <t>Vízforraló, kávéfőző</t>
  </si>
  <si>
    <t>Vasaló</t>
  </si>
  <si>
    <t>Porszívó</t>
  </si>
  <si>
    <t>Szövet paraván</t>
  </si>
  <si>
    <t>Kanapé, babzsákfotel</t>
  </si>
  <si>
    <t>Térkép</t>
  </si>
  <si>
    <t>Könyvek</t>
  </si>
  <si>
    <t>Külső adathordozó</t>
  </si>
  <si>
    <t>Lábtörlő</t>
  </si>
  <si>
    <t>Sátor</t>
  </si>
  <si>
    <t>Klíma</t>
  </si>
  <si>
    <t>Lombfúvó</t>
  </si>
  <si>
    <t>Vágógép</t>
  </si>
  <si>
    <t>Karaktercipő</t>
  </si>
  <si>
    <t>Szintező</t>
  </si>
  <si>
    <t>Íróasztal</t>
  </si>
  <si>
    <t>Tálaló garnitúra</t>
  </si>
  <si>
    <t>Nyomtató Hp Laserjet</t>
  </si>
  <si>
    <t>Útfelújítási terv Szentháromság-Hunyadi tér</t>
  </si>
  <si>
    <t>PH udvari raktár betonozás és kazánház tetőszigetelés</t>
  </si>
  <si>
    <t xml:space="preserve">Közművelődés-Közösségi és társadalmi részvétel fejlesztése </t>
  </si>
  <si>
    <t>Laminált parketta</t>
  </si>
  <si>
    <t>Összesen</t>
  </si>
  <si>
    <t>Játszókert kialakítása Dózsa Gy. téri park EFOP 3.9.2.</t>
  </si>
  <si>
    <t>Nyílászáró csere Fő utca 2-4. fsz.</t>
  </si>
  <si>
    <t>Bokros utca 42. mérőszekrény előleg MVM</t>
  </si>
  <si>
    <t>Bokros uta 16. szám alatti ingatlan 3/10 tul. hányad megvásárlása</t>
  </si>
  <si>
    <t>Térfigyelő kamerák cseréje és telepítés</t>
  </si>
  <si>
    <t>Tompa Mihály u. 14. lakás felújítás</t>
  </si>
  <si>
    <t>Muskátli 1. üzlethelyiség felújítása</t>
  </si>
  <si>
    <t>Ingatlanvásárlás Mars melletti parkoló részére 0505/125</t>
  </si>
  <si>
    <t>U-12 Galambász Egyesület részére épület felúj. kialakítás a Polg. Hiv. udvari épületből</t>
  </si>
  <si>
    <t>Régészeti raktár fűtéskorszerűsítés Laczkó Róbert</t>
  </si>
  <si>
    <t>Fő utca 2-4. ruházati üzlet nyílászáró csere</t>
  </si>
  <si>
    <t>Iskola utca 2. IV/30. nyílászáró csere</t>
  </si>
  <si>
    <t>Dózsa Gy. tér 2. 2/7. lakás fűtéskorszerűsítés</t>
  </si>
  <si>
    <t>Számítógép, laptop beszerzés</t>
  </si>
  <si>
    <t xml:space="preserve">                      2.1.4 Közvetett támogatásokat tartalmazó kimutatás 2021.</t>
  </si>
  <si>
    <t>20 millió Ft adóalapot meg nem haladó vállalkozók mentessége</t>
  </si>
  <si>
    <t>érintett ingatlan/helyiség</t>
  </si>
  <si>
    <t>használó szerv</t>
  </si>
  <si>
    <t>szerződés időtartama</t>
  </si>
  <si>
    <t>térítésmentes/kedvezményes helyiséghasználat</t>
  </si>
  <si>
    <t>Számítási segédlet</t>
  </si>
  <si>
    <t>Rezsi költség</t>
  </si>
  <si>
    <t>használt m2</t>
  </si>
  <si>
    <t>óra</t>
  </si>
  <si>
    <t>egységár 2021</t>
  </si>
  <si>
    <t xml:space="preserve">minimum díj összege 
Ft </t>
  </si>
  <si>
    <t>előírt díj (bruttó)/év
Ft</t>
  </si>
  <si>
    <t xml:space="preserve">kedvezmény összege (bruttó)
Ft </t>
  </si>
  <si>
    <t>Alkalom</t>
  </si>
  <si>
    <t>Összes alkalom</t>
  </si>
  <si>
    <t>Ft/Óra/terem</t>
  </si>
  <si>
    <t>Terem</t>
  </si>
  <si>
    <t>térít-e a használó az intézményt terhelő rezsi költségből</t>
  </si>
  <si>
    <t>Szentháromság tér 8.</t>
  </si>
  <si>
    <t>Csongrádi Színtársulat*</t>
  </si>
  <si>
    <t>Klub fennállásáig</t>
  </si>
  <si>
    <t>x</t>
  </si>
  <si>
    <t>MK/8 terem</t>
  </si>
  <si>
    <t>CSŰR Broadway*</t>
  </si>
  <si>
    <t>Röpülj Páva Kör*</t>
  </si>
  <si>
    <t>László Imre Baráti Kör*</t>
  </si>
  <si>
    <t>Stéhlik Lajos Képzőművészeti Kör</t>
  </si>
  <si>
    <t>T/1</t>
  </si>
  <si>
    <t>Hagyományörző kézimunka szakkör</t>
  </si>
  <si>
    <t>Művelődési Kp-ban működő civil szervezetek:</t>
  </si>
  <si>
    <t>Városi Nyugdíjas Klub</t>
  </si>
  <si>
    <t>Egyetértés Nyugdíjas Klub</t>
  </si>
  <si>
    <t>Pedagógus Nyugdíjas Klub</t>
  </si>
  <si>
    <t xml:space="preserve">Csongrád-Bokros Árpád vezér u. 2. </t>
  </si>
  <si>
    <t>Kossuth Nyugdíjas Klub Bokros</t>
  </si>
  <si>
    <t>Klub fennállásásig</t>
  </si>
  <si>
    <t>KÉK</t>
  </si>
  <si>
    <t>Biokultúra Egyesület</t>
  </si>
  <si>
    <t xml:space="preserve">a kávézóban </t>
  </si>
  <si>
    <t>Kertbarát Klub</t>
  </si>
  <si>
    <t>Bölcső Nagycsaládosok Egyesülete</t>
  </si>
  <si>
    <t>konf.</t>
  </si>
  <si>
    <t>Művelődési Kp.   Díszterem, +technika</t>
  </si>
  <si>
    <t>Csongrádi iskolák (4)</t>
  </si>
  <si>
    <t>Évi 1 alkalom
3 órás igénybevétel</t>
  </si>
  <si>
    <t>Művelődési Kp. 
Díszterem, +technika</t>
  </si>
  <si>
    <t>Csongrádi  óvodák (5)</t>
  </si>
  <si>
    <t>MK</t>
  </si>
  <si>
    <t>Bokrosi Művelődési Ház
Nagyterem + technika</t>
  </si>
  <si>
    <t>Csongrád-Bokros    Árpád vezér u. 2.</t>
  </si>
  <si>
    <t>Iskola</t>
  </si>
  <si>
    <t>Óvoda</t>
  </si>
  <si>
    <t>Csongrád Tv Kft.</t>
  </si>
  <si>
    <t>tárgy év</t>
  </si>
  <si>
    <t>Bokros Mh.</t>
  </si>
  <si>
    <t>Összes kedvezmény:</t>
  </si>
  <si>
    <t>*-gal jelöltek előadásaiból átengedett jegybevétel van.</t>
  </si>
  <si>
    <t>2.1.5. Az önkormányzat által adott közvetett támogatások az érvényben levő hosszabb távra szóló szerződések alapján 2021.</t>
  </si>
  <si>
    <t>Ipari Park Szolgáltatóház osztópárkány</t>
  </si>
  <si>
    <t xml:space="preserve">Csapadékvíz csatorna fenntartás, belvízvédelem </t>
  </si>
  <si>
    <t>V2123/02227</t>
  </si>
  <si>
    <t xml:space="preserve">Úttal kapcsolatos munkálatok a helyi adók terhére felhasznált szakmai </t>
  </si>
  <si>
    <t xml:space="preserve">Raktári anyag anyagfelhasználása út szakfeladatra </t>
  </si>
  <si>
    <t>1808/2021</t>
  </si>
  <si>
    <t>sebességcsökkentő fekete vég, küszöb</t>
  </si>
  <si>
    <t>1570/2021</t>
  </si>
  <si>
    <t>oldószer</t>
  </si>
  <si>
    <t>1481/2021</t>
  </si>
  <si>
    <t>oldószer, hígító</t>
  </si>
  <si>
    <t>SZD/2021-000757</t>
  </si>
  <si>
    <t>festő sablon</t>
  </si>
  <si>
    <t>SZD/2021-000704</t>
  </si>
  <si>
    <t>öntapadós tájékoztató matrica 1 színnel nyomva</t>
  </si>
  <si>
    <t>GR/2021-000086</t>
  </si>
  <si>
    <t>GR/2021-000012</t>
  </si>
  <si>
    <t xml:space="preserve">KOVI-Növénypatika Kft </t>
  </si>
  <si>
    <t>KVNVN-2021-865</t>
  </si>
  <si>
    <t xml:space="preserve">kétnyári növény </t>
  </si>
  <si>
    <t>KVNVN-2021-223</t>
  </si>
  <si>
    <t>KVNVN-2021-222</t>
  </si>
  <si>
    <t>gömbkőris, gimnáziumi füvesítés</t>
  </si>
  <si>
    <t xml:space="preserve">Ház-dekor Bt. </t>
  </si>
  <si>
    <t>BHAZ00012/2021</t>
  </si>
  <si>
    <t xml:space="preserve">Juhosné Égető Andrea e.v. </t>
  </si>
  <si>
    <t xml:space="preserve">JE-2021-77 </t>
  </si>
  <si>
    <t>emelőgép bérlés</t>
  </si>
  <si>
    <t xml:space="preserve">JE-2021-18 </t>
  </si>
  <si>
    <t xml:space="preserve">Raktári anyag anyagfelhasználása park szakfeladatra </t>
  </si>
  <si>
    <t>KS2100751</t>
  </si>
  <si>
    <t xml:space="preserve">szúnyogírtó szer </t>
  </si>
  <si>
    <t>KS2100715</t>
  </si>
  <si>
    <t>szúnyogírtó szer</t>
  </si>
  <si>
    <t>KS2100611</t>
  </si>
  <si>
    <t>Szemp Air Légiszolgáltató Kft.</t>
  </si>
  <si>
    <t>2021/00029/Ft</t>
  </si>
  <si>
    <t>földi kémiai imágóírtás</t>
  </si>
  <si>
    <t>2021/00014/ft</t>
  </si>
  <si>
    <t>légi bilológiai lárvaírtás</t>
  </si>
  <si>
    <t>Bogármérnökség KFT.</t>
  </si>
  <si>
    <t>BOGAR-2021-312</t>
  </si>
  <si>
    <t>földi biológiai csípőszúnyog-lárva írtás</t>
  </si>
  <si>
    <t>BOGAR-2021-264</t>
  </si>
  <si>
    <t>WRCSA6409997</t>
  </si>
  <si>
    <t>WRCSA6409938</t>
  </si>
  <si>
    <t>WRCSA6137413</t>
  </si>
  <si>
    <t>WRCSA6051181</t>
  </si>
  <si>
    <t>WRCSA6051163</t>
  </si>
  <si>
    <t>CS-8026</t>
  </si>
  <si>
    <t>CS-7988</t>
  </si>
  <si>
    <t>CS-7939</t>
  </si>
  <si>
    <t>CS-7851</t>
  </si>
  <si>
    <t>CS-7792</t>
  </si>
  <si>
    <t>CS-7741</t>
  </si>
  <si>
    <t>CS-7683</t>
  </si>
  <si>
    <t>CS-7616</t>
  </si>
  <si>
    <t>CS-7551</t>
  </si>
  <si>
    <t>CS-7483</t>
  </si>
  <si>
    <t>CS-7389</t>
  </si>
  <si>
    <t xml:space="preserve">2021-000031 </t>
  </si>
  <si>
    <t xml:space="preserve">2021-000027 </t>
  </si>
  <si>
    <t xml:space="preserve">2021-000023 </t>
  </si>
  <si>
    <t xml:space="preserve">2021-000020 </t>
  </si>
  <si>
    <t xml:space="preserve">2021-000016 </t>
  </si>
  <si>
    <t xml:space="preserve">2021-000013 </t>
  </si>
  <si>
    <t xml:space="preserve">2021-000009 </t>
  </si>
  <si>
    <t xml:space="preserve">2021-000006 </t>
  </si>
  <si>
    <t xml:space="preserve">2021-000007 </t>
  </si>
  <si>
    <t xml:space="preserve">2021-000004 </t>
  </si>
  <si>
    <t xml:space="preserve">2021-000001 </t>
  </si>
  <si>
    <t xml:space="preserve">2021-000002 </t>
  </si>
  <si>
    <t xml:space="preserve">Bodor Csongor </t>
  </si>
  <si>
    <t xml:space="preserve">BODOR-2021-28 </t>
  </si>
  <si>
    <t xml:space="preserve">BODOR-2021-29 </t>
  </si>
  <si>
    <t xml:space="preserve">BODOR-2021-34 </t>
  </si>
  <si>
    <t xml:space="preserve">BODOR-2021-30 </t>
  </si>
  <si>
    <t xml:space="preserve">BODOR-2021-19 </t>
  </si>
  <si>
    <t xml:space="preserve">Bodor-2021-4 </t>
  </si>
  <si>
    <t xml:space="preserve">BODOR-2021-13 </t>
  </si>
  <si>
    <t xml:space="preserve">BODOR-2021-10 </t>
  </si>
  <si>
    <t xml:space="preserve">BODOR-2021-8 </t>
  </si>
  <si>
    <t xml:space="preserve">BODOR-2021-9 </t>
  </si>
  <si>
    <t xml:space="preserve">BODOR-2021-5 </t>
  </si>
  <si>
    <t xml:space="preserve">Bodor-2021-7 </t>
  </si>
  <si>
    <t>KVNVN-2021-229</t>
  </si>
  <si>
    <t>KVNVN-2021-230</t>
  </si>
  <si>
    <t>KVNVN-2021-226</t>
  </si>
  <si>
    <t>tuskómarás</t>
  </si>
  <si>
    <t>KVNVN-2021-225</t>
  </si>
  <si>
    <t xml:space="preserve">Toldi Miklós </t>
  </si>
  <si>
    <t xml:space="preserve">TM-2021-18 </t>
  </si>
  <si>
    <t>fakitermelés</t>
  </si>
  <si>
    <t xml:space="preserve">TM-2021-1 </t>
  </si>
  <si>
    <t xml:space="preserve">fakitermelés </t>
  </si>
  <si>
    <t>BOGAR-2021-612</t>
  </si>
  <si>
    <t>Csongrádi Víz- és Kommunális Szolg.Kft.</t>
  </si>
  <si>
    <t>Kiegyenlítés dát.</t>
  </si>
  <si>
    <t>gömbkőris 32db, gömbakác 10db, gömbjuhar 2db, ligustrum 1db</t>
  </si>
  <si>
    <t>Parkfenntartás és parki eszközök:
növény beszerzés stb.</t>
  </si>
  <si>
    <t>rágcsáló és rovarírtás</t>
  </si>
  <si>
    <t>Közterületi hulladék elhelyezés</t>
  </si>
  <si>
    <t>park anyagfelhasználás</t>
  </si>
  <si>
    <t>park üzemanyag felhasználás</t>
  </si>
  <si>
    <t>földi biológiai csípőszúnyog-lárva írtás 1 alkalom</t>
  </si>
  <si>
    <t>Összeg (Ft)</t>
  </si>
  <si>
    <t>úttal kapcsolatos üzemanyagh</t>
  </si>
  <si>
    <t>Kisfaludy Strandfejlesztési kons. Körös-torok lépcsőlejárók, tusolók</t>
  </si>
  <si>
    <t xml:space="preserve">Barna mezős beruházáshoz kapcsolódó kiegészítő munkák, víz, szennyvíz, csapadékvíz elvezetés, tűzivíztároló, parkoló építés </t>
  </si>
  <si>
    <t>Fejlesztési hitel törlesztése</t>
  </si>
  <si>
    <t>háziorvos, védőnő, 
gyermekorvos</t>
  </si>
</sst>
</file>

<file path=xl/styles.xml><?xml version="1.0" encoding="utf-8"?>
<styleSheet xmlns="http://schemas.openxmlformats.org/spreadsheetml/2006/main">
  <numFmts count="6">
    <numFmt numFmtId="43" formatCode="_-* #,##0.00\ _F_t_-;\-* #,##0.00\ _F_t_-;_-* &quot;-&quot;??\ _F_t_-;_-@_-"/>
    <numFmt numFmtId="164" formatCode="_-* #,##0\ _F_t_-;\-* #,##0\ _F_t_-;_-* &quot;-&quot;??\ _F_t_-;_-@_-"/>
    <numFmt numFmtId="165" formatCode="yyyy\.mm\.dd\."/>
    <numFmt numFmtId="166" formatCode="#,##0;[Red]\-#,##0"/>
    <numFmt numFmtId="167" formatCode="0.0"/>
    <numFmt numFmtId="168" formatCode="#,##0.0"/>
  </numFmts>
  <fonts count="50">
    <font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Arial CE"/>
      <charset val="238"/>
    </font>
    <font>
      <b/>
      <u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1"/>
      <name val="Times New Roman"/>
      <family val="1"/>
    </font>
    <font>
      <sz val="11"/>
      <name val="Arial CE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i/>
      <u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indexed="60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Arial CE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b/>
      <sz val="13"/>
      <name val="Arial CE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rgb="FF000000"/>
      <name val="Tahoma"/>
      <family val="2"/>
      <charset val="238"/>
    </font>
    <font>
      <b/>
      <sz val="11"/>
      <name val="Arial CE"/>
      <charset val="238"/>
    </font>
    <font>
      <sz val="9"/>
      <name val="Tahoma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color rgb="FF000000"/>
      <name val="Tahoma"/>
      <family val="2"/>
      <charset val="238"/>
    </font>
    <font>
      <b/>
      <sz val="12"/>
      <name val="Arial CE"/>
      <charset val="238"/>
    </font>
    <font>
      <sz val="8.8000000000000007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" fillId="0" borderId="0"/>
  </cellStyleXfs>
  <cellXfs count="419">
    <xf numFmtId="0" fontId="0" fillId="0" borderId="0" xfId="0"/>
    <xf numFmtId="1" fontId="3" fillId="0" borderId="2" xfId="0" applyNumberFormat="1" applyFont="1" applyFill="1" applyBorder="1"/>
    <xf numFmtId="1" fontId="4" fillId="2" borderId="2" xfId="0" applyNumberFormat="1" applyFont="1" applyFill="1" applyBorder="1" applyAlignment="1">
      <alignment vertical="center"/>
    </xf>
    <xf numFmtId="1" fontId="2" fillId="2" borderId="2" xfId="0" applyNumberFormat="1" applyFont="1" applyFill="1" applyBorder="1" applyAlignment="1">
      <alignment vertical="center"/>
    </xf>
    <xf numFmtId="1" fontId="3" fillId="2" borderId="2" xfId="0" applyNumberFormat="1" applyFont="1" applyFill="1" applyBorder="1" applyAlignment="1">
      <alignment vertical="center"/>
    </xf>
    <xf numFmtId="1" fontId="6" fillId="2" borderId="2" xfId="0" applyNumberFormat="1" applyFont="1" applyFill="1" applyBorder="1" applyAlignment="1">
      <alignment vertical="center"/>
    </xf>
    <xf numFmtId="1" fontId="8" fillId="2" borderId="2" xfId="0" applyNumberFormat="1" applyFont="1" applyFill="1" applyBorder="1"/>
    <xf numFmtId="1" fontId="3" fillId="2" borderId="2" xfId="0" applyNumberFormat="1" applyFont="1" applyFill="1" applyBorder="1"/>
    <xf numFmtId="1" fontId="2" fillId="2" borderId="2" xfId="0" applyNumberFormat="1" applyFont="1" applyFill="1" applyBorder="1"/>
    <xf numFmtId="1" fontId="10" fillId="2" borderId="2" xfId="0" applyNumberFormat="1" applyFont="1" applyFill="1" applyBorder="1" applyAlignment="1">
      <alignment horizontal="center" vertical="center"/>
    </xf>
    <xf numFmtId="3" fontId="10" fillId="2" borderId="2" xfId="0" applyNumberFormat="1" applyFont="1" applyFill="1" applyBorder="1" applyAlignment="1">
      <alignment horizontal="center" vertical="center"/>
    </xf>
    <xf numFmtId="1" fontId="6" fillId="0" borderId="2" xfId="0" applyNumberFormat="1" applyFont="1" applyBorder="1" applyAlignment="1">
      <alignment vertical="center"/>
    </xf>
    <xf numFmtId="49" fontId="10" fillId="0" borderId="1" xfId="0" applyNumberFormat="1" applyFont="1" applyBorder="1"/>
    <xf numFmtId="49" fontId="9" fillId="0" borderId="1" xfId="0" applyNumberFormat="1" applyFont="1" applyBorder="1"/>
    <xf numFmtId="1" fontId="9" fillId="0" borderId="2" xfId="0" applyNumberFormat="1" applyFont="1" applyBorder="1"/>
    <xf numFmtId="49" fontId="9" fillId="0" borderId="1" xfId="0" applyNumberFormat="1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left"/>
    </xf>
    <xf numFmtId="1" fontId="10" fillId="0" borderId="2" xfId="0" applyNumberFormat="1" applyFont="1" applyBorder="1" applyAlignment="1">
      <alignment horizontal="left"/>
    </xf>
    <xf numFmtId="1" fontId="8" fillId="0" borderId="2" xfId="0" applyNumberFormat="1" applyFont="1" applyBorder="1"/>
    <xf numFmtId="49" fontId="13" fillId="0" borderId="1" xfId="0" applyNumberFormat="1" applyFont="1" applyBorder="1" applyAlignment="1">
      <alignment horizontal="justify" vertical="center" wrapText="1"/>
    </xf>
    <xf numFmtId="49" fontId="10" fillId="0" borderId="1" xfId="0" applyNumberFormat="1" applyFont="1" applyBorder="1" applyAlignment="1">
      <alignment horizontal="justify" vertical="center" wrapText="1"/>
    </xf>
    <xf numFmtId="1" fontId="10" fillId="0" borderId="2" xfId="0" applyNumberFormat="1" applyFont="1" applyBorder="1" applyAlignment="1">
      <alignment horizontal="center" vertical="center"/>
    </xf>
    <xf numFmtId="49" fontId="8" fillId="0" borderId="1" xfId="0" applyNumberFormat="1" applyFont="1" applyBorder="1"/>
    <xf numFmtId="1" fontId="7" fillId="0" borderId="2" xfId="0" applyNumberFormat="1" applyFont="1" applyBorder="1" applyAlignment="1">
      <alignment horizontal="left"/>
    </xf>
    <xf numFmtId="49" fontId="13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left"/>
    </xf>
    <xf numFmtId="49" fontId="8" fillId="0" borderId="10" xfId="0" applyNumberFormat="1" applyFont="1" applyBorder="1" applyAlignment="1">
      <alignment horizontal="centerContinuous" vertical="center"/>
    </xf>
    <xf numFmtId="1" fontId="8" fillId="0" borderId="10" xfId="0" applyNumberFormat="1" applyFont="1" applyBorder="1" applyAlignment="1">
      <alignment horizontal="centerContinuous" vertical="center" wrapText="1"/>
    </xf>
    <xf numFmtId="1" fontId="7" fillId="0" borderId="2" xfId="0" applyNumberFormat="1" applyFont="1" applyBorder="1" applyAlignment="1">
      <alignment vertical="center"/>
    </xf>
    <xf numFmtId="49" fontId="8" fillId="0" borderId="11" xfId="0" applyNumberFormat="1" applyFont="1" applyBorder="1" applyAlignment="1">
      <alignment horizontal="centerContinuous" vertical="center"/>
    </xf>
    <xf numFmtId="1" fontId="8" fillId="0" borderId="12" xfId="0" applyNumberFormat="1" applyFont="1" applyBorder="1" applyAlignment="1">
      <alignment horizontal="centerContinuous" vertical="center" wrapText="1"/>
    </xf>
    <xf numFmtId="49" fontId="8" fillId="0" borderId="12" xfId="0" applyNumberFormat="1" applyFont="1" applyBorder="1" applyAlignment="1">
      <alignment horizontal="centerContinuous" vertical="center"/>
    </xf>
    <xf numFmtId="1" fontId="8" fillId="0" borderId="9" xfId="0" applyNumberFormat="1" applyFont="1" applyBorder="1" applyAlignment="1">
      <alignment horizontal="center" wrapText="1"/>
    </xf>
    <xf numFmtId="1" fontId="8" fillId="0" borderId="13" xfId="0" applyNumberFormat="1" applyFont="1" applyBorder="1" applyAlignment="1">
      <alignment horizontal="center" wrapText="1"/>
    </xf>
    <xf numFmtId="49" fontId="5" fillId="0" borderId="14" xfId="0" applyNumberFormat="1" applyFont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center" vertical="center"/>
    </xf>
    <xf numFmtId="1" fontId="5" fillId="0" borderId="14" xfId="0" applyNumberFormat="1" applyFont="1" applyBorder="1" applyAlignment="1">
      <alignment horizontal="center" vertical="center"/>
    </xf>
    <xf numFmtId="49" fontId="8" fillId="0" borderId="4" xfId="0" applyNumberFormat="1" applyFont="1" applyBorder="1"/>
    <xf numFmtId="1" fontId="7" fillId="0" borderId="3" xfId="0" applyNumberFormat="1" applyFont="1" applyBorder="1"/>
    <xf numFmtId="1" fontId="7" fillId="0" borderId="2" xfId="0" applyNumberFormat="1" applyFont="1" applyBorder="1"/>
    <xf numFmtId="49" fontId="7" fillId="0" borderId="1" xfId="0" applyNumberFormat="1" applyFont="1" applyBorder="1"/>
    <xf numFmtId="49" fontId="7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right"/>
    </xf>
    <xf numFmtId="3" fontId="8" fillId="0" borderId="2" xfId="0" applyNumberFormat="1" applyFont="1" applyFill="1" applyBorder="1" applyAlignment="1">
      <alignment horizontal="right"/>
    </xf>
    <xf numFmtId="1" fontId="7" fillId="0" borderId="5" xfId="0" applyNumberFormat="1" applyFont="1" applyBorder="1"/>
    <xf numFmtId="49" fontId="10" fillId="0" borderId="1" xfId="0" applyNumberFormat="1" applyFont="1" applyBorder="1" applyAlignment="1">
      <alignment horizontal="center"/>
    </xf>
    <xf numFmtId="0" fontId="14" fillId="0" borderId="2" xfId="0" applyFont="1" applyBorder="1"/>
    <xf numFmtId="0" fontId="15" fillId="0" borderId="2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1" fontId="6" fillId="0" borderId="3" xfId="0" applyNumberFormat="1" applyFont="1" applyBorder="1" applyAlignment="1">
      <alignment vertical="center"/>
    </xf>
    <xf numFmtId="0" fontId="14" fillId="0" borderId="2" xfId="0" applyFont="1" applyBorder="1" applyAlignment="1">
      <alignment wrapText="1"/>
    </xf>
    <xf numFmtId="0" fontId="17" fillId="0" borderId="2" xfId="0" applyFont="1" applyBorder="1"/>
    <xf numFmtId="3" fontId="14" fillId="0" borderId="2" xfId="0" applyNumberFormat="1" applyFont="1" applyBorder="1"/>
    <xf numFmtId="0" fontId="18" fillId="0" borderId="2" xfId="0" applyFont="1" applyBorder="1"/>
    <xf numFmtId="0" fontId="18" fillId="0" borderId="15" xfId="0" applyFont="1" applyFill="1" applyBorder="1"/>
    <xf numFmtId="3" fontId="18" fillId="0" borderId="15" xfId="0" applyNumberFormat="1" applyFont="1" applyBorder="1"/>
    <xf numFmtId="0" fontId="14" fillId="0" borderId="18" xfId="0" applyFont="1" applyBorder="1"/>
    <xf numFmtId="3" fontId="14" fillId="0" borderId="18" xfId="0" applyNumberFormat="1" applyFont="1" applyBorder="1"/>
    <xf numFmtId="0" fontId="18" fillId="0" borderId="15" xfId="0" applyFont="1" applyBorder="1"/>
    <xf numFmtId="3" fontId="15" fillId="0" borderId="2" xfId="0" applyNumberFormat="1" applyFont="1" applyBorder="1"/>
    <xf numFmtId="0" fontId="15" fillId="0" borderId="2" xfId="0" applyFont="1" applyBorder="1"/>
    <xf numFmtId="3" fontId="14" fillId="0" borderId="2" xfId="0" applyNumberFormat="1" applyFont="1" applyBorder="1" applyAlignment="1">
      <alignment horizontal="right"/>
    </xf>
    <xf numFmtId="0" fontId="14" fillId="0" borderId="2" xfId="0" applyFont="1" applyBorder="1" applyAlignment="1"/>
    <xf numFmtId="3" fontId="18" fillId="0" borderId="2" xfId="0" applyNumberFormat="1" applyFont="1" applyFill="1" applyBorder="1"/>
    <xf numFmtId="0" fontId="17" fillId="0" borderId="15" xfId="0" applyFont="1" applyBorder="1"/>
    <xf numFmtId="0" fontId="14" fillId="0" borderId="0" xfId="0" applyFont="1"/>
    <xf numFmtId="0" fontId="15" fillId="0" borderId="0" xfId="0" applyFont="1" applyAlignment="1">
      <alignment horizontal="center"/>
    </xf>
    <xf numFmtId="3" fontId="14" fillId="0" borderId="0" xfId="0" applyNumberFormat="1" applyFont="1"/>
    <xf numFmtId="0" fontId="17" fillId="0" borderId="2" xfId="0" applyFont="1" applyFill="1" applyBorder="1"/>
    <xf numFmtId="0" fontId="14" fillId="0" borderId="2" xfId="0" applyFont="1" applyFill="1" applyBorder="1"/>
    <xf numFmtId="3" fontId="15" fillId="0" borderId="2" xfId="0" applyNumberFormat="1" applyFont="1" applyFill="1" applyBorder="1"/>
    <xf numFmtId="0" fontId="15" fillId="0" borderId="2" xfId="0" applyFont="1" applyFill="1" applyBorder="1"/>
    <xf numFmtId="0" fontId="0" fillId="0" borderId="2" xfId="0" applyBorder="1"/>
    <xf numFmtId="3" fontId="0" fillId="0" borderId="2" xfId="0" applyNumberFormat="1" applyBorder="1"/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8" xfId="0" applyBorder="1"/>
    <xf numFmtId="0" fontId="16" fillId="0" borderId="5" xfId="0" applyFont="1" applyBorder="1"/>
    <xf numFmtId="1" fontId="12" fillId="0" borderId="3" xfId="0" applyNumberFormat="1" applyFont="1" applyBorder="1" applyAlignment="1">
      <alignment vertical="center"/>
    </xf>
    <xf numFmtId="38" fontId="7" fillId="0" borderId="7" xfId="5" applyNumberFormat="1" applyFont="1" applyFill="1" applyBorder="1" applyAlignment="1"/>
    <xf numFmtId="164" fontId="7" fillId="0" borderId="5" xfId="5" applyNumberFormat="1" applyFont="1" applyFill="1" applyBorder="1" applyAlignment="1"/>
    <xf numFmtId="1" fontId="9" fillId="0" borderId="3" xfId="0" applyNumberFormat="1" applyFont="1" applyBorder="1"/>
    <xf numFmtId="164" fontId="8" fillId="0" borderId="2" xfId="5" applyNumberFormat="1" applyFont="1" applyFill="1" applyBorder="1" applyAlignment="1">
      <alignment horizontal="right"/>
    </xf>
    <xf numFmtId="164" fontId="8" fillId="0" borderId="5" xfId="5" applyNumberFormat="1" applyFont="1" applyFill="1" applyBorder="1" applyAlignment="1">
      <alignment horizontal="right"/>
    </xf>
    <xf numFmtId="1" fontId="9" fillId="0" borderId="3" xfId="0" applyNumberFormat="1" applyFont="1" applyBorder="1" applyAlignment="1">
      <alignment horizontal="center"/>
    </xf>
    <xf numFmtId="1" fontId="10" fillId="0" borderId="3" xfId="0" applyNumberFormat="1" applyFont="1" applyBorder="1" applyAlignment="1">
      <alignment horizontal="left"/>
    </xf>
    <xf numFmtId="38" fontId="10" fillId="0" borderId="5" xfId="5" applyNumberFormat="1" applyFont="1" applyFill="1" applyBorder="1" applyAlignment="1">
      <alignment horizontal="left"/>
    </xf>
    <xf numFmtId="164" fontId="7" fillId="0" borderId="5" xfId="5" applyNumberFormat="1" applyFont="1" applyFill="1" applyBorder="1" applyAlignment="1">
      <alignment horizontal="right"/>
    </xf>
    <xf numFmtId="164" fontId="8" fillId="0" borderId="2" xfId="5" applyNumberFormat="1" applyFont="1" applyFill="1" applyBorder="1" applyAlignment="1"/>
    <xf numFmtId="38" fontId="7" fillId="0" borderId="5" xfId="5" applyNumberFormat="1" applyFont="1" applyFill="1" applyBorder="1" applyAlignment="1"/>
    <xf numFmtId="38" fontId="9" fillId="0" borderId="5" xfId="5" applyNumberFormat="1" applyFont="1" applyFill="1" applyBorder="1" applyAlignment="1"/>
    <xf numFmtId="1" fontId="8" fillId="0" borderId="3" xfId="0" applyNumberFormat="1" applyFont="1" applyBorder="1"/>
    <xf numFmtId="38" fontId="10" fillId="0" borderId="5" xfId="5" applyNumberFormat="1" applyFont="1" applyFill="1" applyBorder="1" applyAlignment="1"/>
    <xf numFmtId="164" fontId="10" fillId="0" borderId="5" xfId="5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64" fontId="7" fillId="0" borderId="5" xfId="5" applyNumberFormat="1" applyFont="1" applyFill="1" applyBorder="1" applyAlignment="1">
      <alignment horizontal="left"/>
    </xf>
    <xf numFmtId="1" fontId="7" fillId="0" borderId="3" xfId="0" applyNumberFormat="1" applyFont="1" applyBorder="1" applyAlignment="1">
      <alignment horizontal="left"/>
    </xf>
    <xf numFmtId="164" fontId="7" fillId="0" borderId="5" xfId="5" applyNumberFormat="1" applyFont="1" applyBorder="1" applyAlignment="1">
      <alignment horizontal="left"/>
    </xf>
    <xf numFmtId="164" fontId="8" fillId="0" borderId="5" xfId="5" applyNumberFormat="1" applyFont="1" applyBorder="1"/>
    <xf numFmtId="164" fontId="8" fillId="0" borderId="2" xfId="5" applyNumberFormat="1" applyFont="1" applyBorder="1"/>
    <xf numFmtId="164" fontId="7" fillId="0" borderId="5" xfId="5" applyNumberFormat="1" applyFont="1" applyBorder="1"/>
    <xf numFmtId="164" fontId="7" fillId="0" borderId="2" xfId="5" applyNumberFormat="1" applyFont="1" applyBorder="1"/>
    <xf numFmtId="164" fontId="8" fillId="0" borderId="22" xfId="5" applyNumberFormat="1" applyFont="1" applyBorder="1"/>
    <xf numFmtId="1" fontId="14" fillId="0" borderId="3" xfId="0" applyNumberFormat="1" applyFont="1" applyBorder="1"/>
    <xf numFmtId="164" fontId="7" fillId="0" borderId="5" xfId="5" applyNumberFormat="1" applyFont="1" applyFill="1" applyBorder="1" applyAlignment="1">
      <alignment horizontal="center"/>
    </xf>
    <xf numFmtId="167" fontId="7" fillId="0" borderId="17" xfId="0" applyNumberFormat="1" applyFont="1" applyBorder="1" applyAlignment="1">
      <alignment horizontal="right"/>
    </xf>
    <xf numFmtId="1" fontId="23" fillId="2" borderId="2" xfId="0" applyNumberFormat="1" applyFont="1" applyFill="1" applyBorder="1" applyAlignment="1">
      <alignment horizontal="center" wrapText="1"/>
    </xf>
    <xf numFmtId="1" fontId="23" fillId="2" borderId="5" xfId="0" applyNumberFormat="1" applyFont="1" applyFill="1" applyBorder="1" applyAlignment="1">
      <alignment horizontal="center" vertical="center" wrapText="1"/>
    </xf>
    <xf numFmtId="1" fontId="24" fillId="2" borderId="2" xfId="0" applyNumberFormat="1" applyFont="1" applyFill="1" applyBorder="1" applyAlignment="1">
      <alignment horizontal="center" vertical="center"/>
    </xf>
    <xf numFmtId="1" fontId="23" fillId="0" borderId="2" xfId="0" applyNumberFormat="1" applyFont="1" applyFill="1" applyBorder="1"/>
    <xf numFmtId="3" fontId="25" fillId="0" borderId="2" xfId="0" applyNumberFormat="1" applyFont="1" applyFill="1" applyBorder="1" applyAlignment="1"/>
    <xf numFmtId="3" fontId="25" fillId="0" borderId="2" xfId="0" applyNumberFormat="1" applyFont="1" applyFill="1" applyBorder="1" applyAlignment="1">
      <alignment horizontal="center"/>
    </xf>
    <xf numFmtId="3" fontId="25" fillId="0" borderId="2" xfId="0" applyNumberFormat="1" applyFont="1" applyFill="1" applyBorder="1"/>
    <xf numFmtId="3" fontId="26" fillId="2" borderId="2" xfId="0" applyNumberFormat="1" applyFont="1" applyFill="1" applyBorder="1" applyAlignment="1"/>
    <xf numFmtId="1" fontId="23" fillId="2" borderId="2" xfId="0" applyNumberFormat="1" applyFont="1" applyFill="1" applyBorder="1"/>
    <xf numFmtId="3" fontId="25" fillId="2" borderId="2" xfId="0" applyNumberFormat="1" applyFont="1" applyFill="1" applyBorder="1" applyAlignment="1"/>
    <xf numFmtId="1" fontId="21" fillId="2" borderId="2" xfId="0" applyNumberFormat="1" applyFont="1" applyFill="1" applyBorder="1"/>
    <xf numFmtId="1" fontId="21" fillId="2" borderId="2" xfId="0" applyNumberFormat="1" applyFont="1" applyFill="1" applyBorder="1" applyAlignment="1">
      <alignment wrapText="1"/>
    </xf>
    <xf numFmtId="1" fontId="24" fillId="2" borderId="2" xfId="0" applyNumberFormat="1" applyFont="1" applyFill="1" applyBorder="1"/>
    <xf numFmtId="1" fontId="27" fillId="2" borderId="2" xfId="0" applyNumberFormat="1" applyFont="1" applyFill="1" applyBorder="1" applyAlignment="1">
      <alignment wrapText="1"/>
    </xf>
    <xf numFmtId="0" fontId="27" fillId="2" borderId="2" xfId="0" applyFont="1" applyFill="1" applyBorder="1" applyAlignment="1">
      <alignment horizontal="justify" vertical="center" wrapText="1"/>
    </xf>
    <xf numFmtId="0" fontId="24" fillId="2" borderId="2" xfId="0" applyFont="1" applyFill="1" applyBorder="1" applyAlignment="1">
      <alignment horizontal="center" vertical="center" wrapText="1"/>
    </xf>
    <xf numFmtId="3" fontId="26" fillId="2" borderId="2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justify" vertical="center" wrapText="1"/>
    </xf>
    <xf numFmtId="3" fontId="25" fillId="2" borderId="2" xfId="0" applyNumberFormat="1" applyFont="1" applyFill="1" applyBorder="1"/>
    <xf numFmtId="3" fontId="24" fillId="2" borderId="2" xfId="0" applyNumberFormat="1" applyFont="1" applyFill="1" applyBorder="1" applyAlignment="1">
      <alignment horizontal="center" vertical="center" wrapText="1"/>
    </xf>
    <xf numFmtId="0" fontId="27" fillId="0" borderId="1" xfId="0" applyFont="1" applyBorder="1"/>
    <xf numFmtId="3" fontId="21" fillId="2" borderId="2" xfId="0" applyNumberFormat="1" applyFont="1" applyFill="1" applyBorder="1" applyAlignment="1"/>
    <xf numFmtId="3" fontId="18" fillId="0" borderId="15" xfId="0" applyNumberFormat="1" applyFont="1" applyFill="1" applyBorder="1"/>
    <xf numFmtId="0" fontId="28" fillId="0" borderId="2" xfId="0" applyFont="1" applyBorder="1"/>
    <xf numFmtId="0" fontId="29" fillId="0" borderId="2" xfId="0" applyFont="1" applyBorder="1"/>
    <xf numFmtId="167" fontId="23" fillId="2" borderId="2" xfId="0" applyNumberFormat="1" applyFont="1" applyFill="1" applyBorder="1" applyAlignment="1">
      <alignment horizontal="center" vertical="center" wrapText="1"/>
    </xf>
    <xf numFmtId="167" fontId="24" fillId="2" borderId="2" xfId="0" applyNumberFormat="1" applyFont="1" applyFill="1" applyBorder="1" applyAlignment="1">
      <alignment horizontal="center" vertical="center"/>
    </xf>
    <xf numFmtId="167" fontId="23" fillId="0" borderId="2" xfId="0" applyNumberFormat="1" applyFont="1" applyFill="1" applyBorder="1" applyAlignment="1"/>
    <xf numFmtId="167" fontId="8" fillId="2" borderId="2" xfId="0" applyNumberFormat="1" applyFont="1" applyFill="1" applyBorder="1"/>
    <xf numFmtId="167" fontId="3" fillId="2" borderId="2" xfId="0" applyNumberFormat="1" applyFont="1" applyFill="1" applyBorder="1"/>
    <xf numFmtId="167" fontId="8" fillId="0" borderId="10" xfId="0" applyNumberFormat="1" applyFont="1" applyBorder="1" applyAlignment="1">
      <alignment horizontal="centerContinuous" vertical="center" wrapText="1"/>
    </xf>
    <xf numFmtId="167" fontId="8" fillId="0" borderId="12" xfId="0" applyNumberFormat="1" applyFont="1" applyBorder="1" applyAlignment="1">
      <alignment horizontal="centerContinuous" vertical="center" wrapText="1"/>
    </xf>
    <xf numFmtId="167" fontId="7" fillId="0" borderId="17" xfId="0" applyNumberFormat="1" applyFont="1" applyBorder="1" applyAlignment="1">
      <alignment vertical="center"/>
    </xf>
    <xf numFmtId="167" fontId="5" fillId="0" borderId="6" xfId="0" applyNumberFormat="1" applyFont="1" applyBorder="1" applyAlignment="1">
      <alignment horizontal="center" vertical="center"/>
    </xf>
    <xf numFmtId="167" fontId="7" fillId="0" borderId="16" xfId="5" applyNumberFormat="1" applyFont="1" applyFill="1" applyBorder="1" applyAlignment="1"/>
    <xf numFmtId="167" fontId="7" fillId="0" borderId="17" xfId="5" applyNumberFormat="1" applyFont="1" applyFill="1" applyBorder="1" applyAlignment="1"/>
    <xf numFmtId="167" fontId="9" fillId="0" borderId="17" xfId="0" applyNumberFormat="1" applyFont="1" applyBorder="1"/>
    <xf numFmtId="167" fontId="7" fillId="0" borderId="17" xfId="0" applyNumberFormat="1" applyFont="1" applyBorder="1"/>
    <xf numFmtId="167" fontId="7" fillId="0" borderId="17" xfId="0" applyNumberFormat="1" applyFont="1" applyBorder="1" applyAlignment="1">
      <alignment horizontal="left"/>
    </xf>
    <xf numFmtId="167" fontId="7" fillId="0" borderId="17" xfId="5" applyNumberFormat="1" applyFont="1" applyBorder="1"/>
    <xf numFmtId="167" fontId="7" fillId="0" borderId="2" xfId="0" applyNumberFormat="1" applyFont="1" applyBorder="1"/>
    <xf numFmtId="167" fontId="8" fillId="0" borderId="17" xfId="0" applyNumberFormat="1" applyFont="1" applyFill="1" applyBorder="1" applyAlignment="1">
      <alignment horizontal="right"/>
    </xf>
    <xf numFmtId="0" fontId="30" fillId="0" borderId="15" xfId="0" applyFont="1" applyBorder="1"/>
    <xf numFmtId="3" fontId="30" fillId="0" borderId="15" xfId="0" applyNumberFormat="1" applyFont="1" applyBorder="1"/>
    <xf numFmtId="0" fontId="18" fillId="0" borderId="20" xfId="0" applyFont="1" applyBorder="1"/>
    <xf numFmtId="0" fontId="14" fillId="0" borderId="20" xfId="0" applyFont="1" applyBorder="1"/>
    <xf numFmtId="3" fontId="14" fillId="0" borderId="20" xfId="0" applyNumberFormat="1" applyFont="1" applyBorder="1"/>
    <xf numFmtId="0" fontId="18" fillId="0" borderId="26" xfId="0" applyFont="1" applyBorder="1"/>
    <xf numFmtId="3" fontId="15" fillId="0" borderId="26" xfId="0" applyNumberFormat="1" applyFont="1" applyBorder="1"/>
    <xf numFmtId="3" fontId="14" fillId="0" borderId="2" xfId="0" applyNumberFormat="1" applyFont="1" applyFill="1" applyBorder="1"/>
    <xf numFmtId="0" fontId="14" fillId="0" borderId="20" xfId="0" applyFont="1" applyBorder="1" applyAlignment="1"/>
    <xf numFmtId="3" fontId="14" fillId="0" borderId="20" xfId="0" applyNumberFormat="1" applyFont="1" applyBorder="1" applyAlignment="1">
      <alignment horizontal="right"/>
    </xf>
    <xf numFmtId="0" fontId="18" fillId="0" borderId="26" xfId="0" applyFont="1" applyBorder="1" applyAlignment="1"/>
    <xf numFmtId="3" fontId="18" fillId="0" borderId="26" xfId="0" applyNumberFormat="1" applyFont="1" applyBorder="1" applyAlignment="1">
      <alignment horizontal="right"/>
    </xf>
    <xf numFmtId="0" fontId="14" fillId="0" borderId="2" xfId="0" applyFont="1" applyBorder="1" applyAlignment="1">
      <alignment horizontal="justify" vertical="top" wrapText="1"/>
    </xf>
    <xf numFmtId="3" fontId="14" fillId="0" borderId="2" xfId="0" applyNumberFormat="1" applyFont="1" applyBorder="1" applyAlignment="1">
      <alignment horizontal="right" vertical="top" wrapText="1"/>
    </xf>
    <xf numFmtId="3" fontId="14" fillId="0" borderId="2" xfId="0" applyNumberFormat="1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3" fontId="14" fillId="0" borderId="18" xfId="0" applyNumberFormat="1" applyFont="1" applyBorder="1" applyAlignment="1">
      <alignment horizontal="right" vertical="top" wrapText="1"/>
    </xf>
    <xf numFmtId="0" fontId="0" fillId="0" borderId="8" xfId="0" applyBorder="1" applyAlignment="1"/>
    <xf numFmtId="0" fontId="0" fillId="0" borderId="3" xfId="0" applyBorder="1" applyAlignment="1"/>
    <xf numFmtId="0" fontId="0" fillId="0" borderId="2" xfId="0" applyBorder="1" applyAlignment="1">
      <alignment horizontal="left" vertical="center" wrapText="1"/>
    </xf>
    <xf numFmtId="3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3" fontId="16" fillId="0" borderId="2" xfId="0" applyNumberFormat="1" applyFont="1" applyBorder="1"/>
    <xf numFmtId="0" fontId="16" fillId="0" borderId="2" xfId="0" applyFont="1" applyBorder="1"/>
    <xf numFmtId="0" fontId="8" fillId="0" borderId="0" xfId="9" applyFont="1" applyFill="1" applyBorder="1" applyAlignment="1">
      <alignment horizontal="center" vertical="center" wrapText="1"/>
    </xf>
    <xf numFmtId="0" fontId="31" fillId="0" borderId="34" xfId="9" applyFont="1" applyFill="1" applyBorder="1" applyAlignment="1">
      <alignment horizontal="center" vertical="center" wrapText="1"/>
    </xf>
    <xf numFmtId="0" fontId="8" fillId="0" borderId="31" xfId="9" applyFont="1" applyFill="1" applyBorder="1" applyAlignment="1">
      <alignment horizontal="center" vertical="center" wrapText="1"/>
    </xf>
    <xf numFmtId="1" fontId="8" fillId="0" borderId="31" xfId="9" applyNumberFormat="1" applyFont="1" applyFill="1" applyBorder="1" applyAlignment="1">
      <alignment horizontal="center" vertical="center" wrapText="1"/>
    </xf>
    <xf numFmtId="0" fontId="7" fillId="0" borderId="29" xfId="9" applyFont="1" applyFill="1" applyBorder="1" applyAlignment="1">
      <alignment horizontal="center" vertical="center" wrapText="1"/>
    </xf>
    <xf numFmtId="0" fontId="7" fillId="0" borderId="32" xfId="9" applyFont="1" applyFill="1" applyBorder="1" applyAlignment="1">
      <alignment horizontal="center" vertical="center" wrapText="1"/>
    </xf>
    <xf numFmtId="0" fontId="7" fillId="0" borderId="33" xfId="9" applyFont="1" applyFill="1" applyBorder="1" applyAlignment="1">
      <alignment horizontal="center" vertical="center" wrapText="1"/>
    </xf>
    <xf numFmtId="0" fontId="31" fillId="0" borderId="35" xfId="9" applyFont="1" applyFill="1" applyBorder="1" applyAlignment="1">
      <alignment horizontal="center" vertical="center" wrapText="1"/>
    </xf>
    <xf numFmtId="0" fontId="8" fillId="0" borderId="36" xfId="9" applyFont="1" applyFill="1" applyBorder="1" applyAlignment="1">
      <alignment horizontal="center" vertical="center" wrapText="1"/>
    </xf>
    <xf numFmtId="0" fontId="7" fillId="0" borderId="26" xfId="9" applyFont="1" applyFill="1" applyBorder="1" applyAlignment="1">
      <alignment horizontal="left" vertical="center" wrapText="1"/>
    </xf>
    <xf numFmtId="0" fontId="9" fillId="0" borderId="26" xfId="9" applyFont="1" applyFill="1" applyBorder="1" applyAlignment="1">
      <alignment horizontal="left" vertical="center" wrapText="1"/>
    </xf>
    <xf numFmtId="0" fontId="7" fillId="0" borderId="26" xfId="9" applyFont="1" applyFill="1" applyBorder="1" applyAlignment="1">
      <alignment horizontal="center" vertical="center" wrapText="1"/>
    </xf>
    <xf numFmtId="3" fontId="7" fillId="0" borderId="37" xfId="9" applyNumberFormat="1" applyFont="1" applyFill="1" applyBorder="1" applyAlignment="1">
      <alignment horizontal="center" vertical="center" wrapText="1"/>
    </xf>
    <xf numFmtId="3" fontId="32" fillId="0" borderId="26" xfId="9" applyNumberFormat="1" applyFont="1" applyFill="1" applyBorder="1" applyAlignment="1">
      <alignment horizontal="right" vertical="center" wrapText="1"/>
    </xf>
    <xf numFmtId="0" fontId="7" fillId="0" borderId="38" xfId="9" applyFont="1" applyFill="1" applyBorder="1" applyAlignment="1">
      <alignment horizontal="center" vertical="center" wrapText="1"/>
    </xf>
    <xf numFmtId="0" fontId="7" fillId="0" borderId="21" xfId="9" applyFont="1" applyFill="1" applyBorder="1" applyAlignment="1">
      <alignment horizontal="center" vertical="center" wrapText="1"/>
    </xf>
    <xf numFmtId="0" fontId="7" fillId="0" borderId="25" xfId="9" applyFont="1" applyFill="1" applyBorder="1" applyAlignment="1">
      <alignment horizontal="center" vertical="center" wrapText="1"/>
    </xf>
    <xf numFmtId="0" fontId="7" fillId="0" borderId="35" xfId="9" applyFont="1" applyFill="1" applyBorder="1" applyAlignment="1">
      <alignment horizontal="center" vertical="center" wrapText="1"/>
    </xf>
    <xf numFmtId="0" fontId="8" fillId="0" borderId="39" xfId="9" applyFont="1" applyFill="1" applyBorder="1" applyAlignment="1">
      <alignment horizontal="left" vertical="center" wrapText="1"/>
    </xf>
    <xf numFmtId="0" fontId="7" fillId="0" borderId="2" xfId="9" applyFont="1" applyFill="1" applyBorder="1" applyAlignment="1">
      <alignment horizontal="left" vertical="center" wrapText="1"/>
    </xf>
    <xf numFmtId="0" fontId="9" fillId="0" borderId="2" xfId="9" applyFont="1" applyFill="1" applyBorder="1" applyAlignment="1">
      <alignment horizontal="left" vertical="center" wrapText="1"/>
    </xf>
    <xf numFmtId="0" fontId="7" fillId="0" borderId="2" xfId="9" applyFont="1" applyFill="1" applyBorder="1" applyAlignment="1">
      <alignment horizontal="center" vertical="center" wrapText="1"/>
    </xf>
    <xf numFmtId="3" fontId="7" fillId="0" borderId="2" xfId="9" applyNumberFormat="1" applyFont="1" applyFill="1" applyBorder="1" applyAlignment="1">
      <alignment horizontal="center" vertical="center" wrapText="1"/>
    </xf>
    <xf numFmtId="3" fontId="32" fillId="0" borderId="2" xfId="9" applyNumberFormat="1" applyFont="1" applyFill="1" applyBorder="1" applyAlignment="1">
      <alignment horizontal="right" vertical="center" wrapText="1"/>
    </xf>
    <xf numFmtId="0" fontId="32" fillId="0" borderId="2" xfId="9" applyFont="1" applyFill="1" applyBorder="1" applyAlignment="1">
      <alignment horizontal="center" vertical="center" wrapText="1"/>
    </xf>
    <xf numFmtId="0" fontId="7" fillId="0" borderId="3" xfId="9" applyFont="1" applyFill="1" applyBorder="1" applyAlignment="1">
      <alignment horizontal="left" vertical="center" wrapText="1"/>
    </xf>
    <xf numFmtId="0" fontId="7" fillId="0" borderId="5" xfId="9" applyFont="1" applyFill="1" applyBorder="1" applyAlignment="1">
      <alignment horizontal="left" vertical="center" wrapText="1"/>
    </xf>
    <xf numFmtId="0" fontId="7" fillId="0" borderId="0" xfId="9" applyFont="1" applyFill="1" applyBorder="1" applyAlignment="1">
      <alignment horizontal="left" vertical="center" wrapText="1"/>
    </xf>
    <xf numFmtId="0" fontId="33" fillId="0" borderId="39" xfId="9" applyFont="1" applyFill="1" applyBorder="1" applyAlignment="1">
      <alignment horizontal="left" vertical="center" wrapText="1"/>
    </xf>
    <xf numFmtId="3" fontId="32" fillId="0" borderId="2" xfId="9" applyNumberFormat="1" applyFont="1" applyFill="1" applyBorder="1" applyAlignment="1">
      <alignment horizontal="center" vertical="center" wrapText="1"/>
    </xf>
    <xf numFmtId="3" fontId="7" fillId="0" borderId="0" xfId="9" applyNumberFormat="1" applyFont="1" applyFill="1" applyBorder="1" applyAlignment="1">
      <alignment horizontal="center" vertical="center" wrapText="1"/>
    </xf>
    <xf numFmtId="0" fontId="8" fillId="0" borderId="45" xfId="9" applyFont="1" applyFill="1" applyBorder="1" applyAlignment="1">
      <alignment horizontal="center" vertical="center" wrapText="1"/>
    </xf>
    <xf numFmtId="1" fontId="8" fillId="0" borderId="45" xfId="9" applyNumberFormat="1" applyFont="1" applyFill="1" applyBorder="1" applyAlignment="1">
      <alignment horizontal="center" vertical="center" wrapText="1"/>
    </xf>
    <xf numFmtId="3" fontId="8" fillId="0" borderId="45" xfId="9" applyNumberFormat="1" applyFont="1" applyFill="1" applyBorder="1" applyAlignment="1">
      <alignment horizontal="right" vertical="center" wrapText="1"/>
    </xf>
    <xf numFmtId="0" fontId="7" fillId="0" borderId="0" xfId="9" applyFont="1" applyFill="1" applyBorder="1" applyAlignment="1">
      <alignment horizontal="center" vertical="center" wrapText="1"/>
    </xf>
    <xf numFmtId="0" fontId="7" fillId="0" borderId="46" xfId="9" applyFont="1" applyFill="1" applyBorder="1" applyAlignment="1">
      <alignment horizontal="center" vertical="center" wrapText="1"/>
    </xf>
    <xf numFmtId="1" fontId="7" fillId="0" borderId="0" xfId="9" applyNumberFormat="1" applyFont="1" applyFill="1" applyBorder="1" applyAlignment="1">
      <alignment horizontal="center" vertical="center" wrapText="1"/>
    </xf>
    <xf numFmtId="0" fontId="34" fillId="0" borderId="2" xfId="9" applyFont="1" applyFill="1" applyBorder="1" applyAlignment="1">
      <alignment horizontal="center" vertical="center" wrapText="1"/>
    </xf>
    <xf numFmtId="3" fontId="34" fillId="0" borderId="2" xfId="9" applyNumberFormat="1" applyFont="1" applyFill="1" applyBorder="1" applyAlignment="1">
      <alignment horizontal="center" vertical="center" wrapText="1"/>
    </xf>
    <xf numFmtId="3" fontId="34" fillId="0" borderId="2" xfId="9" applyNumberFormat="1" applyFont="1" applyFill="1" applyBorder="1" applyAlignment="1">
      <alignment horizontal="right" vertical="center" wrapText="1"/>
    </xf>
    <xf numFmtId="3" fontId="34" fillId="0" borderId="0" xfId="9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0" fillId="0" borderId="0" xfId="0" applyAlignment="1"/>
    <xf numFmtId="0" fontId="37" fillId="0" borderId="2" xfId="0" applyFont="1" applyBorder="1" applyAlignment="1">
      <alignment horizontal="left"/>
    </xf>
    <xf numFmtId="3" fontId="16" fillId="0" borderId="2" xfId="0" applyNumberFormat="1" applyFont="1" applyBorder="1" applyAlignment="1"/>
    <xf numFmtId="0" fontId="37" fillId="0" borderId="0" xfId="0" applyFont="1" applyAlignment="1">
      <alignment wrapText="1"/>
    </xf>
    <xf numFmtId="0" fontId="39" fillId="0" borderId="2" xfId="0" applyFont="1" applyBorder="1" applyAlignment="1">
      <alignment horizontal="center"/>
    </xf>
    <xf numFmtId="0" fontId="22" fillId="3" borderId="0" xfId="0" applyFont="1" applyFill="1"/>
    <xf numFmtId="0" fontId="41" fillId="2" borderId="2" xfId="0" applyFont="1" applyFill="1" applyBorder="1" applyAlignment="1">
      <alignment horizontal="center"/>
    </xf>
    <xf numFmtId="0" fontId="11" fillId="2" borderId="2" xfId="0" applyFont="1" applyFill="1" applyBorder="1" applyAlignment="1"/>
    <xf numFmtId="0" fontId="22" fillId="2" borderId="2" xfId="0" applyFont="1" applyFill="1" applyBorder="1"/>
    <xf numFmtId="0" fontId="40" fillId="2" borderId="2" xfId="0" applyFont="1" applyFill="1" applyBorder="1" applyAlignment="1">
      <alignment horizontal="left"/>
    </xf>
    <xf numFmtId="0" fontId="40" fillId="2" borderId="2" xfId="0" applyFont="1" applyFill="1" applyBorder="1" applyAlignment="1">
      <alignment horizontal="center"/>
    </xf>
    <xf numFmtId="0" fontId="41" fillId="2" borderId="2" xfId="0" applyFont="1" applyFill="1" applyBorder="1" applyAlignment="1">
      <alignment horizontal="left"/>
    </xf>
    <xf numFmtId="14" fontId="0" fillId="0" borderId="2" xfId="0" applyNumberFormat="1" applyBorder="1"/>
    <xf numFmtId="0" fontId="0" fillId="0" borderId="21" xfId="0" applyBorder="1"/>
    <xf numFmtId="14" fontId="0" fillId="0" borderId="0" xfId="0" applyNumberFormat="1" applyBorder="1"/>
    <xf numFmtId="14" fontId="39" fillId="0" borderId="0" xfId="0" applyNumberFormat="1" applyFont="1" applyBorder="1" applyAlignment="1">
      <alignment horizontal="right"/>
    </xf>
    <xf numFmtId="0" fontId="0" fillId="0" borderId="0" xfId="0" applyBorder="1"/>
    <xf numFmtId="0" fontId="22" fillId="4" borderId="0" xfId="0" applyFont="1" applyFill="1"/>
    <xf numFmtId="0" fontId="42" fillId="0" borderId="2" xfId="0" applyFont="1" applyBorder="1"/>
    <xf numFmtId="0" fontId="22" fillId="2" borderId="0" xfId="0" applyFont="1" applyFill="1" applyBorder="1"/>
    <xf numFmtId="14" fontId="16" fillId="2" borderId="8" xfId="0" applyNumberFormat="1" applyFont="1" applyFill="1" applyBorder="1"/>
    <xf numFmtId="0" fontId="0" fillId="2" borderId="5" xfId="0" applyFont="1" applyFill="1" applyBorder="1" applyAlignment="1" applyProtection="1">
      <alignment vertical="center"/>
    </xf>
    <xf numFmtId="0" fontId="0" fillId="2" borderId="2" xfId="0" applyFill="1" applyBorder="1"/>
    <xf numFmtId="14" fontId="0" fillId="2" borderId="2" xfId="0" applyNumberFormat="1" applyFill="1" applyBorder="1"/>
    <xf numFmtId="3" fontId="0" fillId="2" borderId="8" xfId="0" applyNumberFormat="1" applyFont="1" applyFill="1" applyBorder="1" applyAlignment="1" applyProtection="1">
      <alignment vertical="center"/>
    </xf>
    <xf numFmtId="0" fontId="45" fillId="2" borderId="2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left"/>
    </xf>
    <xf numFmtId="3" fontId="40" fillId="2" borderId="2" xfId="0" applyNumberFormat="1" applyFont="1" applyFill="1" applyBorder="1"/>
    <xf numFmtId="0" fontId="22" fillId="2" borderId="0" xfId="0" applyFont="1" applyFill="1"/>
    <xf numFmtId="0" fontId="41" fillId="0" borderId="2" xfId="0" applyFont="1" applyFill="1" applyBorder="1" applyAlignment="1">
      <alignment horizontal="left"/>
    </xf>
    <xf numFmtId="0" fontId="22" fillId="0" borderId="2" xfId="0" applyFont="1" applyFill="1" applyBorder="1"/>
    <xf numFmtId="0" fontId="11" fillId="0" borderId="2" xfId="0" applyFont="1" applyFill="1" applyBorder="1" applyAlignment="1">
      <alignment horizontal="left"/>
    </xf>
    <xf numFmtId="0" fontId="22" fillId="0" borderId="0" xfId="0" applyFont="1" applyFill="1" applyBorder="1"/>
    <xf numFmtId="0" fontId="0" fillId="0" borderId="15" xfId="0" applyBorder="1"/>
    <xf numFmtId="165" fontId="0" fillId="0" borderId="15" xfId="0" applyNumberFormat="1" applyFont="1" applyBorder="1" applyAlignment="1" applyProtection="1"/>
    <xf numFmtId="0" fontId="0" fillId="0" borderId="7" xfId="0" applyBorder="1"/>
    <xf numFmtId="0" fontId="0" fillId="0" borderId="19" xfId="0" applyBorder="1"/>
    <xf numFmtId="0" fontId="39" fillId="0" borderId="19" xfId="0" applyFont="1" applyBorder="1" applyAlignment="1">
      <alignment horizontal="right"/>
    </xf>
    <xf numFmtId="3" fontId="39" fillId="0" borderId="48" xfId="0" applyNumberFormat="1" applyFont="1" applyBorder="1"/>
    <xf numFmtId="0" fontId="0" fillId="4" borderId="0" xfId="0" applyFill="1" applyBorder="1"/>
    <xf numFmtId="0" fontId="0" fillId="4" borderId="0" xfId="0" applyFill="1"/>
    <xf numFmtId="3" fontId="41" fillId="0" borderId="2" xfId="0" applyNumberFormat="1" applyFont="1" applyFill="1" applyBorder="1"/>
    <xf numFmtId="0" fontId="22" fillId="0" borderId="0" xfId="0" applyFont="1" applyFill="1"/>
    <xf numFmtId="3" fontId="40" fillId="0" borderId="2" xfId="0" applyNumberFormat="1" applyFont="1" applyFill="1" applyBorder="1"/>
    <xf numFmtId="0" fontId="0" fillId="0" borderId="5" xfId="0" applyBorder="1"/>
    <xf numFmtId="0" fontId="39" fillId="0" borderId="8" xfId="0" applyFont="1" applyBorder="1" applyAlignment="1">
      <alignment horizontal="right"/>
    </xf>
    <xf numFmtId="3" fontId="39" fillId="0" borderId="8" xfId="0" applyNumberFormat="1" applyFont="1" applyBorder="1"/>
    <xf numFmtId="165" fontId="0" fillId="0" borderId="3" xfId="0" applyNumberFormat="1" applyFont="1" applyBorder="1" applyAlignment="1" applyProtection="1"/>
    <xf numFmtId="165" fontId="0" fillId="2" borderId="2" xfId="0" applyNumberFormat="1" applyFont="1" applyFill="1" applyBorder="1" applyAlignment="1" applyProtection="1"/>
    <xf numFmtId="3" fontId="0" fillId="2" borderId="2" xfId="0" applyNumberFormat="1" applyFont="1" applyFill="1" applyBorder="1" applyAlignment="1" applyProtection="1"/>
    <xf numFmtId="0" fontId="0" fillId="2" borderId="0" xfId="0" applyFill="1"/>
    <xf numFmtId="0" fontId="0" fillId="2" borderId="2" xfId="0" applyFill="1" applyBorder="1" applyAlignment="1" applyProtection="1"/>
    <xf numFmtId="165" fontId="39" fillId="2" borderId="2" xfId="0" applyNumberFormat="1" applyFont="1" applyFill="1" applyBorder="1" applyAlignment="1" applyProtection="1">
      <alignment horizontal="right"/>
    </xf>
    <xf numFmtId="3" fontId="39" fillId="2" borderId="2" xfId="0" applyNumberFormat="1" applyFont="1" applyFill="1" applyBorder="1" applyAlignment="1" applyProtection="1"/>
    <xf numFmtId="0" fontId="0" fillId="2" borderId="2" xfId="0" applyFont="1" applyFill="1" applyBorder="1" applyAlignment="1" applyProtection="1"/>
    <xf numFmtId="0" fontId="42" fillId="0" borderId="5" xfId="0" applyFont="1" applyBorder="1"/>
    <xf numFmtId="14" fontId="42" fillId="0" borderId="2" xfId="0" applyNumberFormat="1" applyFont="1" applyBorder="1"/>
    <xf numFmtId="0" fontId="22" fillId="2" borderId="2" xfId="0" applyFont="1" applyFill="1" applyBorder="1" applyAlignment="1" applyProtection="1">
      <alignment vertical="center"/>
    </xf>
    <xf numFmtId="14" fontId="40" fillId="2" borderId="2" xfId="0" applyNumberFormat="1" applyFont="1" applyFill="1" applyBorder="1" applyAlignment="1">
      <alignment horizontal="right"/>
    </xf>
    <xf numFmtId="0" fontId="42" fillId="5" borderId="2" xfId="0" applyFont="1" applyFill="1" applyBorder="1" applyAlignment="1">
      <alignment vertical="center"/>
    </xf>
    <xf numFmtId="0" fontId="42" fillId="0" borderId="2" xfId="0" applyFont="1" applyFill="1" applyBorder="1"/>
    <xf numFmtId="0" fontId="42" fillId="0" borderId="2" xfId="0" applyFont="1" applyFill="1" applyBorder="1" applyAlignment="1">
      <alignment vertical="center"/>
    </xf>
    <xf numFmtId="14" fontId="42" fillId="0" borderId="2" xfId="0" applyNumberFormat="1" applyFont="1" applyFill="1" applyBorder="1"/>
    <xf numFmtId="14" fontId="41" fillId="0" borderId="2" xfId="0" applyNumberFormat="1" applyFont="1" applyFill="1" applyBorder="1" applyAlignment="1">
      <alignment horizontal="right"/>
    </xf>
    <xf numFmtId="14" fontId="22" fillId="0" borderId="2" xfId="0" applyNumberFormat="1" applyFont="1" applyFill="1" applyBorder="1"/>
    <xf numFmtId="14" fontId="40" fillId="0" borderId="2" xfId="0" applyNumberFormat="1" applyFont="1" applyFill="1" applyBorder="1" applyAlignment="1">
      <alignment horizontal="right"/>
    </xf>
    <xf numFmtId="0" fontId="22" fillId="0" borderId="2" xfId="0" applyFont="1" applyFill="1" applyBorder="1" applyAlignment="1" applyProtection="1">
      <alignment vertical="center"/>
    </xf>
    <xf numFmtId="14" fontId="42" fillId="0" borderId="2" xfId="0" applyNumberFormat="1" applyFont="1" applyFill="1" applyBorder="1" applyAlignment="1">
      <alignment vertical="center"/>
    </xf>
    <xf numFmtId="0" fontId="46" fillId="0" borderId="2" xfId="0" applyFont="1" applyBorder="1" applyAlignment="1">
      <alignment horizontal="center"/>
    </xf>
    <xf numFmtId="0" fontId="39" fillId="2" borderId="2" xfId="0" applyFont="1" applyFill="1" applyBorder="1" applyAlignment="1">
      <alignment horizontal="left" wrapText="1"/>
    </xf>
    <xf numFmtId="3" fontId="0" fillId="0" borderId="2" xfId="0" applyNumberFormat="1" applyBorder="1" applyAlignment="1"/>
    <xf numFmtId="0" fontId="0" fillId="2" borderId="2" xfId="0" applyFont="1" applyFill="1" applyBorder="1"/>
    <xf numFmtId="0" fontId="0" fillId="2" borderId="0" xfId="0" applyFont="1" applyFill="1"/>
    <xf numFmtId="0" fontId="47" fillId="5" borderId="2" xfId="0" applyFont="1" applyFill="1" applyBorder="1" applyAlignment="1">
      <alignment vertical="center"/>
    </xf>
    <xf numFmtId="3" fontId="48" fillId="0" borderId="2" xfId="0" applyNumberFormat="1" applyFont="1" applyBorder="1" applyAlignment="1">
      <alignment wrapText="1"/>
    </xf>
    <xf numFmtId="0" fontId="0" fillId="0" borderId="20" xfId="0" applyBorder="1"/>
    <xf numFmtId="0" fontId="0" fillId="0" borderId="23" xfId="0" applyBorder="1"/>
    <xf numFmtId="0" fontId="39" fillId="0" borderId="23" xfId="0" applyFont="1" applyBorder="1" applyAlignment="1">
      <alignment horizontal="right"/>
    </xf>
    <xf numFmtId="0" fontId="37" fillId="0" borderId="5" xfId="0" applyFont="1" applyBorder="1" applyAlignment="1"/>
    <xf numFmtId="0" fontId="37" fillId="0" borderId="3" xfId="0" applyFont="1" applyBorder="1" applyAlignment="1"/>
    <xf numFmtId="0" fontId="16" fillId="0" borderId="2" xfId="0" applyFont="1" applyBorder="1" applyAlignment="1">
      <alignment horizontal="center"/>
    </xf>
    <xf numFmtId="0" fontId="45" fillId="2" borderId="2" xfId="0" applyFont="1" applyFill="1" applyBorder="1" applyAlignment="1"/>
    <xf numFmtId="0" fontId="49" fillId="2" borderId="0" xfId="0" applyFont="1" applyFill="1"/>
    <xf numFmtId="3" fontId="11" fillId="2" borderId="2" xfId="0" applyNumberFormat="1" applyFont="1" applyFill="1" applyBorder="1" applyAlignment="1">
      <alignment horizontal="right"/>
    </xf>
    <xf numFmtId="3" fontId="42" fillId="0" borderId="2" xfId="0" applyNumberFormat="1" applyFont="1" applyBorder="1"/>
    <xf numFmtId="3" fontId="40" fillId="2" borderId="2" xfId="0" applyNumberFormat="1" applyFont="1" applyFill="1" applyBorder="1" applyAlignment="1">
      <alignment horizontal="right"/>
    </xf>
    <xf numFmtId="3" fontId="41" fillId="2" borderId="2" xfId="0" applyNumberFormat="1" applyFont="1" applyFill="1" applyBorder="1" applyAlignment="1">
      <alignment horizontal="right"/>
    </xf>
    <xf numFmtId="3" fontId="41" fillId="0" borderId="2" xfId="0" applyNumberFormat="1" applyFont="1" applyFill="1" applyBorder="1" applyAlignment="1">
      <alignment horizontal="right"/>
    </xf>
    <xf numFmtId="0" fontId="22" fillId="2" borderId="3" xfId="0" applyFont="1" applyFill="1" applyBorder="1"/>
    <xf numFmtId="0" fontId="22" fillId="0" borderId="3" xfId="0" applyFont="1" applyFill="1" applyBorder="1"/>
    <xf numFmtId="0" fontId="40" fillId="3" borderId="38" xfId="0" applyFont="1" applyFill="1" applyBorder="1" applyAlignment="1">
      <alignment horizontal="center"/>
    </xf>
    <xf numFmtId="0" fontId="0" fillId="0" borderId="38" xfId="0" applyBorder="1"/>
    <xf numFmtId="0" fontId="22" fillId="4" borderId="38" xfId="0" applyFont="1" applyFill="1" applyBorder="1"/>
    <xf numFmtId="0" fontId="42" fillId="0" borderId="25" xfId="0" applyFont="1" applyBorder="1"/>
    <xf numFmtId="0" fontId="42" fillId="0" borderId="0" xfId="0" applyFont="1" applyBorder="1"/>
    <xf numFmtId="14" fontId="44" fillId="0" borderId="0" xfId="0" applyNumberFormat="1" applyFont="1" applyBorder="1"/>
    <xf numFmtId="0" fontId="42" fillId="0" borderId="38" xfId="0" applyFont="1" applyBorder="1"/>
    <xf numFmtId="0" fontId="42" fillId="5" borderId="25" xfId="0" applyFont="1" applyFill="1" applyBorder="1" applyAlignment="1">
      <alignment vertical="center"/>
    </xf>
    <xf numFmtId="0" fontId="44" fillId="0" borderId="0" xfId="0" applyFont="1" applyBorder="1"/>
    <xf numFmtId="0" fontId="39" fillId="0" borderId="38" xfId="0" applyFont="1" applyBorder="1" applyAlignment="1">
      <alignment horizontal="center"/>
    </xf>
    <xf numFmtId="0" fontId="41" fillId="2" borderId="38" xfId="0" applyFont="1" applyFill="1" applyBorder="1" applyAlignment="1">
      <alignment horizontal="center"/>
    </xf>
    <xf numFmtId="0" fontId="39" fillId="0" borderId="38" xfId="0" applyFont="1" applyBorder="1"/>
    <xf numFmtId="0" fontId="40" fillId="4" borderId="38" xfId="0" applyFont="1" applyFill="1" applyBorder="1"/>
    <xf numFmtId="0" fontId="40" fillId="2" borderId="38" xfId="0" applyFont="1" applyFill="1" applyBorder="1" applyAlignment="1">
      <alignment horizontal="center"/>
    </xf>
    <xf numFmtId="0" fontId="40" fillId="2" borderId="38" xfId="0" applyFont="1" applyFill="1" applyBorder="1"/>
    <xf numFmtId="0" fontId="40" fillId="0" borderId="38" xfId="0" applyFont="1" applyFill="1" applyBorder="1" applyAlignment="1">
      <alignment horizontal="center"/>
    </xf>
    <xf numFmtId="0" fontId="0" fillId="4" borderId="38" xfId="0" applyFill="1" applyBorder="1"/>
    <xf numFmtId="0" fontId="41" fillId="0" borderId="38" xfId="0" applyFont="1" applyFill="1" applyBorder="1"/>
    <xf numFmtId="0" fontId="40" fillId="0" borderId="38" xfId="0" applyFont="1" applyFill="1" applyBorder="1"/>
    <xf numFmtId="0" fontId="0" fillId="2" borderId="38" xfId="0" applyFill="1" applyBorder="1"/>
    <xf numFmtId="3" fontId="39" fillId="0" borderId="23" xfId="0" applyNumberFormat="1" applyFont="1" applyBorder="1"/>
    <xf numFmtId="0" fontId="40" fillId="2" borderId="0" xfId="0" applyFont="1" applyFill="1" applyBorder="1" applyAlignment="1">
      <alignment horizontal="center"/>
    </xf>
    <xf numFmtId="0" fontId="42" fillId="0" borderId="19" xfId="0" applyFont="1" applyBorder="1"/>
    <xf numFmtId="0" fontId="40" fillId="2" borderId="19" xfId="0" applyFont="1" applyFill="1" applyBorder="1" applyAlignment="1">
      <alignment horizontal="center"/>
    </xf>
    <xf numFmtId="0" fontId="39" fillId="0" borderId="2" xfId="0" applyFont="1" applyBorder="1" applyAlignment="1">
      <alignment horizontal="left"/>
    </xf>
    <xf numFmtId="0" fontId="39" fillId="0" borderId="15" xfId="0" applyFont="1" applyBorder="1" applyAlignment="1">
      <alignment horizontal="left"/>
    </xf>
    <xf numFmtId="165" fontId="39" fillId="2" borderId="2" xfId="0" applyNumberFormat="1" applyFont="1" applyFill="1" applyBorder="1" applyAlignment="1" applyProtection="1">
      <alignment horizontal="left"/>
    </xf>
    <xf numFmtId="14" fontId="16" fillId="2" borderId="5" xfId="0" applyNumberFormat="1" applyFont="1" applyFill="1" applyBorder="1"/>
    <xf numFmtId="3" fontId="11" fillId="2" borderId="2" xfId="0" applyNumberFormat="1" applyFont="1" applyFill="1" applyBorder="1" applyAlignment="1"/>
    <xf numFmtId="3" fontId="39" fillId="0" borderId="24" xfId="0" applyNumberFormat="1" applyFont="1" applyFill="1" applyBorder="1"/>
    <xf numFmtId="3" fontId="16" fillId="6" borderId="2" xfId="0" applyNumberFormat="1" applyFont="1" applyFill="1" applyBorder="1" applyAlignment="1"/>
    <xf numFmtId="4" fontId="16" fillId="6" borderId="2" xfId="0" applyNumberFormat="1" applyFont="1" applyFill="1" applyBorder="1" applyAlignment="1"/>
    <xf numFmtId="3" fontId="39" fillId="7" borderId="2" xfId="0" applyNumberFormat="1" applyFont="1" applyFill="1" applyBorder="1" applyAlignment="1">
      <alignment horizontal="center"/>
    </xf>
    <xf numFmtId="3" fontId="40" fillId="7" borderId="2" xfId="0" applyNumberFormat="1" applyFont="1" applyFill="1" applyBorder="1" applyAlignment="1">
      <alignment horizontal="center"/>
    </xf>
    <xf numFmtId="3" fontId="40" fillId="7" borderId="15" xfId="0" applyNumberFormat="1" applyFont="1" applyFill="1" applyBorder="1" applyAlignment="1">
      <alignment horizontal="center"/>
    </xf>
    <xf numFmtId="0" fontId="40" fillId="8" borderId="25" xfId="0" applyFont="1" applyFill="1" applyBorder="1" applyAlignment="1">
      <alignment horizontal="left"/>
    </xf>
    <xf numFmtId="0" fontId="40" fillId="8" borderId="0" xfId="0" applyFont="1" applyFill="1" applyBorder="1" applyAlignment="1">
      <alignment horizontal="center"/>
    </xf>
    <xf numFmtId="0" fontId="40" fillId="8" borderId="38" xfId="0" applyFont="1" applyFill="1" applyBorder="1" applyAlignment="1">
      <alignment horizontal="center"/>
    </xf>
    <xf numFmtId="0" fontId="43" fillId="8" borderId="5" xfId="0" applyFont="1" applyFill="1" applyBorder="1" applyAlignment="1" applyProtection="1">
      <alignment vertical="center"/>
    </xf>
    <xf numFmtId="14" fontId="22" fillId="8" borderId="8" xfId="0" applyNumberFormat="1" applyFont="1" applyFill="1" applyBorder="1"/>
    <xf numFmtId="14" fontId="40" fillId="8" borderId="8" xfId="0" applyNumberFormat="1" applyFont="1" applyFill="1" applyBorder="1" applyAlignment="1">
      <alignment horizontal="right"/>
    </xf>
    <xf numFmtId="3" fontId="40" fillId="8" borderId="8" xfId="0" applyNumberFormat="1" applyFont="1" applyFill="1" applyBorder="1"/>
    <xf numFmtId="0" fontId="22" fillId="8" borderId="3" xfId="0" applyFont="1" applyFill="1" applyBorder="1"/>
    <xf numFmtId="0" fontId="43" fillId="8" borderId="2" xfId="0" applyFont="1" applyFill="1" applyBorder="1" applyAlignment="1" applyProtection="1">
      <alignment vertical="center"/>
    </xf>
    <xf numFmtId="14" fontId="22" fillId="8" borderId="2" xfId="0" applyNumberFormat="1" applyFont="1" applyFill="1" applyBorder="1"/>
    <xf numFmtId="14" fontId="40" fillId="8" borderId="2" xfId="0" applyNumberFormat="1" applyFont="1" applyFill="1" applyBorder="1" applyAlignment="1">
      <alignment horizontal="right"/>
    </xf>
    <xf numFmtId="3" fontId="40" fillId="8" borderId="2" xfId="0" applyNumberFormat="1" applyFont="1" applyFill="1" applyBorder="1"/>
    <xf numFmtId="0" fontId="22" fillId="8" borderId="2" xfId="0" applyFont="1" applyFill="1" applyBorder="1"/>
    <xf numFmtId="165" fontId="22" fillId="8" borderId="2" xfId="0" applyNumberFormat="1" applyFont="1" applyFill="1" applyBorder="1" applyAlignment="1" applyProtection="1"/>
    <xf numFmtId="0" fontId="43" fillId="8" borderId="21" xfId="0" applyFont="1" applyFill="1" applyBorder="1" applyAlignment="1" applyProtection="1">
      <alignment vertical="center"/>
    </xf>
    <xf numFmtId="14" fontId="22" fillId="8" borderId="0" xfId="0" applyNumberFormat="1" applyFont="1" applyFill="1" applyBorder="1"/>
    <xf numFmtId="14" fontId="40" fillId="8" borderId="0" xfId="0" applyNumberFormat="1" applyFont="1" applyFill="1" applyBorder="1" applyAlignment="1">
      <alignment horizontal="right"/>
    </xf>
    <xf numFmtId="3" fontId="40" fillId="8" borderId="20" xfId="0" applyNumberFormat="1" applyFont="1" applyFill="1" applyBorder="1"/>
    <xf numFmtId="0" fontId="22" fillId="8" borderId="38" xfId="0" applyFont="1" applyFill="1" applyBorder="1"/>
    <xf numFmtId="0" fontId="22" fillId="8" borderId="20" xfId="0" applyFont="1" applyFill="1" applyBorder="1"/>
    <xf numFmtId="165" fontId="0" fillId="8" borderId="20" xfId="0" applyNumberFormat="1" applyFont="1" applyFill="1" applyBorder="1" applyAlignment="1" applyProtection="1"/>
    <xf numFmtId="0" fontId="42" fillId="9" borderId="2" xfId="0" applyFont="1" applyFill="1" applyBorder="1" applyAlignment="1">
      <alignment vertical="center"/>
    </xf>
    <xf numFmtId="0" fontId="44" fillId="9" borderId="2" xfId="0" applyFont="1" applyFill="1" applyBorder="1" applyAlignment="1">
      <alignment vertical="center"/>
    </xf>
    <xf numFmtId="3" fontId="39" fillId="7" borderId="2" xfId="0" applyNumberFormat="1" applyFont="1" applyFill="1" applyBorder="1" applyAlignment="1" applyProtection="1">
      <alignment horizontal="center"/>
    </xf>
    <xf numFmtId="14" fontId="39" fillId="0" borderId="2" xfId="0" applyNumberFormat="1" applyFont="1" applyFill="1" applyBorder="1" applyAlignment="1">
      <alignment horizontal="left"/>
    </xf>
    <xf numFmtId="168" fontId="48" fillId="0" borderId="2" xfId="0" applyNumberFormat="1" applyFont="1" applyBorder="1" applyAlignment="1">
      <alignment wrapText="1"/>
    </xf>
    <xf numFmtId="3" fontId="16" fillId="7" borderId="2" xfId="0" applyNumberFormat="1" applyFont="1" applyFill="1" applyBorder="1" applyAlignment="1" applyProtection="1">
      <alignment horizontal="center" vertical="center"/>
    </xf>
    <xf numFmtId="1" fontId="21" fillId="2" borderId="5" xfId="0" applyNumberFormat="1" applyFont="1" applyFill="1" applyBorder="1" applyAlignment="1">
      <alignment horizontal="center" vertical="center"/>
    </xf>
    <xf numFmtId="1" fontId="21" fillId="2" borderId="8" xfId="0" applyNumberFormat="1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1" fontId="21" fillId="2" borderId="2" xfId="0" applyNumberFormat="1" applyFont="1" applyFill="1" applyBorder="1" applyAlignment="1">
      <alignment horizontal="center" vertical="center"/>
    </xf>
    <xf numFmtId="0" fontId="22" fillId="2" borderId="8" xfId="0" applyFont="1" applyFill="1" applyBorder="1" applyAlignment="1">
      <alignment horizontal="center" vertical="center"/>
    </xf>
    <xf numFmtId="0" fontId="37" fillId="0" borderId="2" xfId="0" applyFont="1" applyBorder="1" applyAlignment="1">
      <alignment wrapText="1"/>
    </xf>
    <xf numFmtId="0" fontId="37" fillId="0" borderId="2" xfId="0" applyFont="1" applyBorder="1" applyAlignment="1"/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0" fillId="0" borderId="0" xfId="0" applyAlignment="1">
      <alignment vertical="center"/>
    </xf>
    <xf numFmtId="0" fontId="43" fillId="8" borderId="5" xfId="0" applyFont="1" applyFill="1" applyBorder="1" applyAlignment="1">
      <alignment horizontal="left" wrapText="1"/>
    </xf>
    <xf numFmtId="0" fontId="43" fillId="8" borderId="8" xfId="0" applyFont="1" applyFill="1" applyBorder="1" applyAlignment="1">
      <alignment horizontal="left" wrapText="1"/>
    </xf>
    <xf numFmtId="0" fontId="43" fillId="8" borderId="3" xfId="0" applyFont="1" applyFill="1" applyBorder="1" applyAlignment="1">
      <alignment horizontal="left" wrapText="1"/>
    </xf>
    <xf numFmtId="0" fontId="37" fillId="0" borderId="2" xfId="0" applyFont="1" applyBorder="1" applyAlignment="1">
      <alignment horizontal="left"/>
    </xf>
    <xf numFmtId="0" fontId="37" fillId="0" borderId="5" xfId="0" applyFont="1" applyBorder="1" applyAlignment="1">
      <alignment horizontal="left"/>
    </xf>
    <xf numFmtId="0" fontId="37" fillId="0" borderId="3" xfId="0" applyFont="1" applyBorder="1" applyAlignment="1">
      <alignment horizontal="left"/>
    </xf>
    <xf numFmtId="0" fontId="38" fillId="0" borderId="5" xfId="0" applyFont="1" applyBorder="1" applyAlignment="1">
      <alignment horizontal="center" wrapText="1"/>
    </xf>
    <xf numFmtId="0" fontId="38" fillId="0" borderId="3" xfId="0" applyFont="1" applyBorder="1" applyAlignment="1">
      <alignment horizontal="center" wrapText="1"/>
    </xf>
    <xf numFmtId="0" fontId="43" fillId="8" borderId="22" xfId="0" applyFont="1" applyFill="1" applyBorder="1" applyAlignment="1">
      <alignment horizontal="left"/>
    </xf>
    <xf numFmtId="0" fontId="43" fillId="8" borderId="23" xfId="0" applyFont="1" applyFill="1" applyBorder="1" applyAlignment="1">
      <alignment horizontal="left"/>
    </xf>
    <xf numFmtId="0" fontId="43" fillId="8" borderId="24" xfId="0" applyFont="1" applyFill="1" applyBorder="1" applyAlignment="1">
      <alignment horizontal="left"/>
    </xf>
    <xf numFmtId="0" fontId="0" fillId="0" borderId="5" xfId="0" applyBorder="1" applyAlignment="1"/>
    <xf numFmtId="0" fontId="0" fillId="0" borderId="8" xfId="0" applyBorder="1" applyAlignment="1"/>
    <xf numFmtId="0" fontId="0" fillId="0" borderId="3" xfId="0" applyBorder="1" applyAlignment="1"/>
    <xf numFmtId="0" fontId="34" fillId="0" borderId="5" xfId="9" applyFont="1" applyFill="1" applyBorder="1" applyAlignment="1">
      <alignment horizontal="left" vertical="center"/>
    </xf>
    <xf numFmtId="0" fontId="35" fillId="0" borderId="8" xfId="0" applyFont="1" applyBorder="1" applyAlignment="1">
      <alignment horizontal="left" vertical="center"/>
    </xf>
    <xf numFmtId="0" fontId="35" fillId="0" borderId="3" xfId="0" applyFont="1" applyBorder="1" applyAlignment="1">
      <alignment horizontal="left" vertical="center"/>
    </xf>
    <xf numFmtId="0" fontId="8" fillId="0" borderId="42" xfId="9" applyFont="1" applyFill="1" applyBorder="1" applyAlignment="1">
      <alignment horizontal="left" vertical="distributed" wrapText="1"/>
    </xf>
    <xf numFmtId="0" fontId="16" fillId="0" borderId="43" xfId="0" applyFont="1" applyBorder="1" applyAlignment="1">
      <alignment horizontal="left" vertical="distributed" wrapText="1"/>
    </xf>
    <xf numFmtId="0" fontId="16" fillId="0" borderId="44" xfId="0" applyFont="1" applyBorder="1" applyAlignment="1">
      <alignment horizontal="left" vertical="distributed" wrapText="1"/>
    </xf>
    <xf numFmtId="0" fontId="23" fillId="0" borderId="27" xfId="9" applyFont="1" applyFill="1" applyBorder="1" applyAlignment="1">
      <alignment horizontal="center" vertical="center" wrapText="1"/>
    </xf>
    <xf numFmtId="0" fontId="23" fillId="0" borderId="28" xfId="9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8" fillId="0" borderId="30" xfId="9" applyFont="1" applyFill="1" applyBorder="1" applyAlignment="1">
      <alignment horizontal="center" vertical="center" wrapText="1"/>
    </xf>
    <xf numFmtId="0" fontId="8" fillId="0" borderId="31" xfId="9" applyFont="1" applyFill="1" applyBorder="1" applyAlignment="1">
      <alignment horizontal="center" vertical="center" wrapText="1"/>
    </xf>
    <xf numFmtId="0" fontId="8" fillId="0" borderId="29" xfId="9" applyFont="1" applyFill="1" applyBorder="1" applyAlignment="1">
      <alignment horizontal="center" vertical="center" wrapText="1"/>
    </xf>
    <xf numFmtId="0" fontId="8" fillId="0" borderId="32" xfId="9" applyFont="1" applyFill="1" applyBorder="1" applyAlignment="1">
      <alignment horizontal="center" vertical="center" wrapText="1"/>
    </xf>
    <xf numFmtId="0" fontId="8" fillId="0" borderId="33" xfId="9" applyFont="1" applyFill="1" applyBorder="1" applyAlignment="1">
      <alignment horizontal="center" vertical="center" wrapText="1"/>
    </xf>
    <xf numFmtId="0" fontId="7" fillId="0" borderId="47" xfId="9" applyFont="1" applyFill="1" applyBorder="1" applyAlignment="1">
      <alignment horizontal="center" vertical="center" wrapText="1"/>
    </xf>
    <xf numFmtId="0" fontId="8" fillId="0" borderId="40" xfId="9" applyFont="1" applyFill="1" applyBorder="1" applyAlignment="1">
      <alignment horizontal="left" vertical="center" wrapText="1"/>
    </xf>
    <xf numFmtId="0" fontId="8" fillId="0" borderId="41" xfId="9" applyFont="1" applyFill="1" applyBorder="1" applyAlignment="1">
      <alignment horizontal="left" vertical="center" wrapText="1"/>
    </xf>
    <xf numFmtId="0" fontId="7" fillId="0" borderId="20" xfId="9" applyFont="1" applyFill="1" applyBorder="1" applyAlignment="1">
      <alignment horizontal="left" vertical="center" wrapText="1"/>
    </xf>
    <xf numFmtId="0" fontId="7" fillId="0" borderId="15" xfId="9" applyFont="1" applyFill="1" applyBorder="1" applyAlignment="1">
      <alignment horizontal="left" vertical="center" wrapText="1"/>
    </xf>
    <xf numFmtId="0" fontId="7" fillId="0" borderId="20" xfId="9" applyFont="1" applyFill="1" applyBorder="1" applyAlignment="1">
      <alignment horizontal="center" vertical="center" wrapText="1"/>
    </xf>
    <xf numFmtId="0" fontId="7" fillId="0" borderId="15" xfId="9" applyFont="1" applyFill="1" applyBorder="1" applyAlignment="1">
      <alignment horizontal="center" vertical="center" wrapText="1"/>
    </xf>
  </cellXfs>
  <cellStyles count="10">
    <cellStyle name="Ezres 2" xfId="6"/>
    <cellStyle name="Ezres 3" xfId="7"/>
    <cellStyle name="Ezres 4" xfId="5"/>
    <cellStyle name="Normál" xfId="0" builtinId="0"/>
    <cellStyle name="Normál 2" xfId="1"/>
    <cellStyle name="Normál 2 2" xfId="8"/>
    <cellStyle name="Normál 3" xfId="2"/>
    <cellStyle name="Normál 4" xfId="3"/>
    <cellStyle name="Normál 5" xfId="4"/>
    <cellStyle name="Normál_1.Bevételek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27"/>
  <sheetViews>
    <sheetView view="pageLayout" topLeftCell="A467" zoomScaleSheetLayoutView="100" workbookViewId="0">
      <selection activeCell="B359" sqref="B359"/>
    </sheetView>
  </sheetViews>
  <sheetFormatPr defaultRowHeight="13.5" customHeight="1"/>
  <cols>
    <col min="1" max="1" width="46.5703125" style="45" customWidth="1"/>
    <col min="2" max="3" width="15.5703125" style="44" customWidth="1"/>
    <col min="4" max="4" width="16" style="44" customWidth="1"/>
    <col min="5" max="5" width="14.85546875" style="152" customWidth="1"/>
    <col min="6" max="6" width="0.140625" style="109" hidden="1" customWidth="1"/>
    <col min="7" max="8" width="9.140625" style="44"/>
    <col min="9" max="9" width="9.5703125" style="44" customWidth="1"/>
    <col min="10" max="16384" width="9.140625" style="44"/>
  </cols>
  <sheetData>
    <row r="1" spans="1:6" s="33" customFormat="1" ht="41.25" customHeight="1">
      <c r="A1" s="31" t="s">
        <v>0</v>
      </c>
      <c r="B1" s="32" t="s">
        <v>191</v>
      </c>
      <c r="C1" s="32" t="s">
        <v>192</v>
      </c>
      <c r="D1" s="32" t="s">
        <v>193</v>
      </c>
      <c r="E1" s="142" t="s">
        <v>125</v>
      </c>
      <c r="F1" s="84"/>
    </row>
    <row r="2" spans="1:6" s="33" customFormat="1" ht="35.25" customHeight="1">
      <c r="A2" s="34"/>
      <c r="B2" s="35"/>
      <c r="C2" s="35"/>
      <c r="D2" s="35"/>
      <c r="E2" s="143"/>
      <c r="F2" s="84"/>
    </row>
    <row r="3" spans="1:6" s="33" customFormat="1" ht="15" customHeight="1">
      <c r="A3" s="36"/>
      <c r="B3" s="37" t="s">
        <v>194</v>
      </c>
      <c r="C3" s="37"/>
      <c r="D3" s="38"/>
      <c r="E3" s="144"/>
      <c r="F3" s="84"/>
    </row>
    <row r="4" spans="1:6" s="11" customFormat="1" ht="13.5" customHeight="1" thickBot="1">
      <c r="A4" s="39">
        <v>1</v>
      </c>
      <c r="B4" s="40">
        <v>2</v>
      </c>
      <c r="C4" s="40">
        <v>3</v>
      </c>
      <c r="D4" s="41">
        <v>4</v>
      </c>
      <c r="E4" s="145">
        <v>5</v>
      </c>
      <c r="F4" s="55"/>
    </row>
    <row r="5" spans="1:6" ht="13.5" customHeight="1">
      <c r="A5" s="42"/>
      <c r="B5" s="85"/>
      <c r="C5" s="85"/>
      <c r="D5" s="85"/>
      <c r="E5" s="146"/>
      <c r="F5" s="43"/>
    </row>
    <row r="6" spans="1:6" ht="13.5" customHeight="1">
      <c r="A6" s="12" t="s">
        <v>51</v>
      </c>
      <c r="B6" s="86"/>
      <c r="C6" s="86"/>
      <c r="D6" s="86"/>
      <c r="E6" s="147"/>
      <c r="F6" s="43"/>
    </row>
    <row r="7" spans="1:6" s="14" customFormat="1" ht="13.5" customHeight="1">
      <c r="A7" s="13" t="s">
        <v>52</v>
      </c>
      <c r="B7" s="86">
        <v>135959809</v>
      </c>
      <c r="C7" s="86">
        <v>141734398</v>
      </c>
      <c r="D7" s="86">
        <v>133100190</v>
      </c>
      <c r="E7" s="148">
        <f>SUM(D7/C7)*100</f>
        <v>93.908177463031947</v>
      </c>
      <c r="F7" s="87"/>
    </row>
    <row r="8" spans="1:6" s="14" customFormat="1" ht="13.5" customHeight="1">
      <c r="A8" s="13" t="s">
        <v>53</v>
      </c>
      <c r="B8" s="86">
        <v>21004887</v>
      </c>
      <c r="C8" s="86">
        <v>21532147</v>
      </c>
      <c r="D8" s="86">
        <v>20571144</v>
      </c>
      <c r="E8" s="148">
        <f t="shared" ref="E8:E26" si="0">SUM(D8/C8)*100</f>
        <v>95.536891885421355</v>
      </c>
      <c r="F8" s="87"/>
    </row>
    <row r="9" spans="1:6" ht="13.5" customHeight="1">
      <c r="A9" s="13" t="s">
        <v>54</v>
      </c>
      <c r="B9" s="86"/>
      <c r="C9" s="86"/>
      <c r="D9" s="86"/>
      <c r="E9" s="148"/>
      <c r="F9" s="43"/>
    </row>
    <row r="10" spans="1:6" ht="13.5" customHeight="1">
      <c r="A10" s="45" t="s">
        <v>55</v>
      </c>
      <c r="B10" s="86">
        <v>45000</v>
      </c>
      <c r="C10" s="86">
        <v>52618</v>
      </c>
      <c r="D10" s="86">
        <v>42618</v>
      </c>
      <c r="E10" s="148">
        <f t="shared" si="0"/>
        <v>80.995096734957613</v>
      </c>
      <c r="F10" s="43"/>
    </row>
    <row r="11" spans="1:6" ht="13.5" customHeight="1">
      <c r="A11" s="45" t="s">
        <v>56</v>
      </c>
      <c r="B11" s="86">
        <v>139283000</v>
      </c>
      <c r="C11" s="86">
        <v>135396665</v>
      </c>
      <c r="D11" s="86">
        <v>106175910</v>
      </c>
      <c r="E11" s="148">
        <f t="shared" si="0"/>
        <v>78.418408607036227</v>
      </c>
      <c r="F11" s="43"/>
    </row>
    <row r="12" spans="1:6" ht="13.5" customHeight="1">
      <c r="A12" s="45" t="s">
        <v>57</v>
      </c>
      <c r="B12" s="86"/>
      <c r="C12" s="86"/>
      <c r="D12" s="86"/>
      <c r="E12" s="148"/>
      <c r="F12" s="43"/>
    </row>
    <row r="13" spans="1:6" ht="13.5" customHeight="1">
      <c r="A13" s="45" t="s">
        <v>58</v>
      </c>
      <c r="B13" s="86">
        <v>1215000</v>
      </c>
      <c r="C13" s="86">
        <v>1224600</v>
      </c>
      <c r="D13" s="86">
        <v>1205589</v>
      </c>
      <c r="E13" s="148">
        <f t="shared" si="0"/>
        <v>98.447574718275348</v>
      </c>
      <c r="F13" s="43"/>
    </row>
    <row r="14" spans="1:6" ht="13.5" customHeight="1">
      <c r="A14" s="45" t="s">
        <v>59</v>
      </c>
      <c r="B14" s="86">
        <v>350000</v>
      </c>
      <c r="C14" s="86">
        <v>353237</v>
      </c>
      <c r="D14" s="86">
        <v>308174</v>
      </c>
      <c r="E14" s="148">
        <f t="shared" si="0"/>
        <v>87.24284262407393</v>
      </c>
      <c r="F14" s="43"/>
    </row>
    <row r="15" spans="1:6" ht="13.5" customHeight="1">
      <c r="A15" s="45" t="s">
        <v>60</v>
      </c>
      <c r="B15" s="86">
        <v>7110000</v>
      </c>
      <c r="C15" s="86">
        <v>8177060</v>
      </c>
      <c r="D15" s="86">
        <v>5346544</v>
      </c>
      <c r="E15" s="148">
        <f t="shared" si="0"/>
        <v>65.384673709132628</v>
      </c>
      <c r="F15" s="43"/>
    </row>
    <row r="16" spans="1:6" ht="13.5" customHeight="1">
      <c r="A16" s="45" t="s">
        <v>100</v>
      </c>
      <c r="B16" s="86">
        <v>50000</v>
      </c>
      <c r="C16" s="86">
        <v>96757</v>
      </c>
      <c r="D16" s="86">
        <v>96757</v>
      </c>
      <c r="E16" s="148">
        <f t="shared" si="0"/>
        <v>100</v>
      </c>
      <c r="F16" s="43"/>
    </row>
    <row r="17" spans="1:6" ht="13.5" customHeight="1">
      <c r="A17" s="45" t="s">
        <v>61</v>
      </c>
      <c r="B17" s="86"/>
      <c r="C17" s="86"/>
      <c r="D17" s="86"/>
      <c r="E17" s="148"/>
      <c r="F17" s="43"/>
    </row>
    <row r="18" spans="1:6" ht="13.5" customHeight="1">
      <c r="A18" s="45" t="s">
        <v>62</v>
      </c>
      <c r="B18" s="86">
        <v>1000000</v>
      </c>
      <c r="C18" s="86">
        <v>2959905</v>
      </c>
      <c r="D18" s="86">
        <v>2761305</v>
      </c>
      <c r="E18" s="148">
        <f t="shared" si="0"/>
        <v>93.290325196247849</v>
      </c>
      <c r="F18" s="43"/>
    </row>
    <row r="19" spans="1:6" ht="13.5" customHeight="1">
      <c r="A19" s="45" t="s">
        <v>63</v>
      </c>
      <c r="B19" s="86">
        <v>1000000</v>
      </c>
      <c r="C19" s="86">
        <v>2228638</v>
      </c>
      <c r="D19" s="86">
        <v>2218232</v>
      </c>
      <c r="E19" s="148">
        <f t="shared" si="0"/>
        <v>99.5330780503608</v>
      </c>
      <c r="F19" s="43"/>
    </row>
    <row r="20" spans="1:6" ht="13.5" customHeight="1">
      <c r="A20" s="45" t="s">
        <v>64</v>
      </c>
      <c r="B20" s="86">
        <v>750000</v>
      </c>
      <c r="C20" s="86">
        <v>750000</v>
      </c>
      <c r="D20" s="86">
        <v>476090</v>
      </c>
      <c r="E20" s="148">
        <f t="shared" si="0"/>
        <v>63.478666666666669</v>
      </c>
      <c r="F20" s="43"/>
    </row>
    <row r="21" spans="1:6" ht="13.5" customHeight="1">
      <c r="A21" s="45" t="s">
        <v>65</v>
      </c>
      <c r="B21" s="86">
        <v>3480000</v>
      </c>
      <c r="C21" s="86">
        <v>3869854</v>
      </c>
      <c r="D21" s="86">
        <v>3304043</v>
      </c>
      <c r="E21" s="148">
        <f t="shared" si="0"/>
        <v>85.379009130577018</v>
      </c>
      <c r="F21" s="43"/>
    </row>
    <row r="22" spans="1:6" ht="13.5" customHeight="1">
      <c r="A22" s="45" t="s">
        <v>66</v>
      </c>
      <c r="B22" s="86">
        <v>50000</v>
      </c>
      <c r="C22" s="86">
        <v>121976</v>
      </c>
      <c r="D22" s="86">
        <v>121976</v>
      </c>
      <c r="E22" s="148">
        <f t="shared" si="0"/>
        <v>100</v>
      </c>
      <c r="F22" s="43"/>
    </row>
    <row r="23" spans="1:6" ht="13.5" customHeight="1">
      <c r="A23" s="45" t="s">
        <v>103</v>
      </c>
      <c r="B23" s="86"/>
      <c r="C23" s="86"/>
      <c r="D23" s="86"/>
      <c r="E23" s="148"/>
      <c r="F23" s="43"/>
    </row>
    <row r="24" spans="1:6" ht="13.5" customHeight="1">
      <c r="A24" s="46" t="s">
        <v>67</v>
      </c>
      <c r="B24" s="86">
        <v>32991719</v>
      </c>
      <c r="C24" s="86">
        <v>29949265</v>
      </c>
      <c r="D24" s="86">
        <v>23722523</v>
      </c>
      <c r="E24" s="148">
        <f t="shared" si="0"/>
        <v>79.209032341862155</v>
      </c>
      <c r="F24" s="43"/>
    </row>
    <row r="25" spans="1:6" ht="13.5" customHeight="1">
      <c r="A25" s="45" t="s">
        <v>105</v>
      </c>
      <c r="B25" s="86">
        <v>35540000</v>
      </c>
      <c r="C25" s="86">
        <v>48649000</v>
      </c>
      <c r="D25" s="86">
        <v>48649000</v>
      </c>
      <c r="E25" s="148">
        <f t="shared" si="0"/>
        <v>100</v>
      </c>
      <c r="F25" s="43"/>
    </row>
    <row r="26" spans="1:6" ht="13.5" customHeight="1">
      <c r="A26" s="45" t="s">
        <v>68</v>
      </c>
      <c r="B26" s="86"/>
      <c r="C26" s="86">
        <v>3257825</v>
      </c>
      <c r="D26" s="86">
        <v>3257824</v>
      </c>
      <c r="E26" s="148">
        <f t="shared" si="0"/>
        <v>99.999969304674124</v>
      </c>
      <c r="F26" s="43"/>
    </row>
    <row r="27" spans="1:6" ht="13.5" customHeight="1">
      <c r="A27" s="45" t="s">
        <v>69</v>
      </c>
      <c r="B27" s="86"/>
      <c r="C27" s="86">
        <v>63553</v>
      </c>
      <c r="D27" s="86">
        <v>63246</v>
      </c>
      <c r="E27" s="148">
        <f>SUM(D27/C27)*100</f>
        <v>99.51693861816122</v>
      </c>
      <c r="F27" s="43"/>
    </row>
    <row r="28" spans="1:6" s="16" customFormat="1" ht="13.5" customHeight="1">
      <c r="A28" s="15" t="s">
        <v>70</v>
      </c>
      <c r="B28" s="88">
        <f>SUM(B10:B27)</f>
        <v>222864719</v>
      </c>
      <c r="C28" s="88">
        <f>SUM(C10:C27)</f>
        <v>237150953</v>
      </c>
      <c r="D28" s="88">
        <f>SUM(D10:D27)</f>
        <v>197749831</v>
      </c>
      <c r="E28" s="148">
        <f>SUM(D28/C28)*100</f>
        <v>83.385636236511345</v>
      </c>
      <c r="F28" s="90"/>
    </row>
    <row r="29" spans="1:6" ht="13.5" customHeight="1">
      <c r="A29" s="13" t="s">
        <v>71</v>
      </c>
      <c r="B29" s="86"/>
      <c r="C29" s="86"/>
      <c r="D29" s="86"/>
      <c r="E29" s="148"/>
      <c r="F29" s="43"/>
    </row>
    <row r="30" spans="1:6" ht="13.5" customHeight="1">
      <c r="A30" s="13" t="s">
        <v>72</v>
      </c>
      <c r="B30" s="86"/>
      <c r="C30" s="86"/>
      <c r="D30" s="86"/>
      <c r="E30" s="148"/>
      <c r="F30" s="43"/>
    </row>
    <row r="31" spans="1:6" ht="13.5" customHeight="1">
      <c r="A31" s="17" t="s">
        <v>73</v>
      </c>
      <c r="B31" s="86"/>
      <c r="C31" s="86"/>
      <c r="D31" s="86"/>
      <c r="E31" s="148"/>
      <c r="F31" s="43"/>
    </row>
    <row r="32" spans="1:6" ht="13.5" customHeight="1">
      <c r="A32" s="45" t="s">
        <v>74</v>
      </c>
      <c r="B32" s="86"/>
      <c r="C32" s="86"/>
      <c r="D32" s="86"/>
      <c r="E32" s="148"/>
      <c r="F32" s="43"/>
    </row>
    <row r="33" spans="1:6" ht="13.5" customHeight="1">
      <c r="A33" s="45" t="s">
        <v>104</v>
      </c>
      <c r="B33" s="86"/>
      <c r="C33" s="86"/>
      <c r="D33" s="86"/>
      <c r="E33" s="148"/>
      <c r="F33" s="43"/>
    </row>
    <row r="34" spans="1:6" ht="13.5" customHeight="1">
      <c r="A34" s="45" t="s">
        <v>75</v>
      </c>
      <c r="B34" s="86"/>
      <c r="C34" s="86"/>
      <c r="D34" s="86"/>
      <c r="E34" s="148"/>
      <c r="F34" s="43"/>
    </row>
    <row r="35" spans="1:6" ht="13.5" customHeight="1">
      <c r="A35" s="13" t="s">
        <v>76</v>
      </c>
      <c r="B35" s="86">
        <v>763000</v>
      </c>
      <c r="C35" s="86">
        <v>2846911</v>
      </c>
      <c r="D35" s="86">
        <v>2083911</v>
      </c>
      <c r="E35" s="148">
        <f t="shared" ref="E35:E84" si="1">SUM(D35/C35)*100</f>
        <v>73.199021676476718</v>
      </c>
      <c r="F35" s="43"/>
    </row>
    <row r="36" spans="1:6" ht="13.5" customHeight="1">
      <c r="A36" s="13" t="s">
        <v>77</v>
      </c>
      <c r="B36" s="86"/>
      <c r="C36" s="86"/>
      <c r="D36" s="86"/>
      <c r="E36" s="148"/>
      <c r="F36" s="43"/>
    </row>
    <row r="37" spans="1:6" ht="13.5" customHeight="1">
      <c r="A37" s="13" t="s">
        <v>78</v>
      </c>
      <c r="B37" s="86"/>
      <c r="C37" s="86"/>
      <c r="D37" s="86"/>
      <c r="E37" s="148"/>
      <c r="F37" s="43"/>
    </row>
    <row r="38" spans="1:6" ht="13.5" customHeight="1">
      <c r="A38" s="45" t="s">
        <v>79</v>
      </c>
      <c r="B38" s="86"/>
      <c r="C38" s="86"/>
      <c r="D38" s="86"/>
      <c r="E38" s="148"/>
      <c r="F38" s="43"/>
    </row>
    <row r="39" spans="1:6" ht="13.5" customHeight="1">
      <c r="A39" s="45" t="s">
        <v>80</v>
      </c>
      <c r="B39" s="86"/>
      <c r="C39" s="86"/>
      <c r="D39" s="86"/>
      <c r="E39" s="148"/>
      <c r="F39" s="43"/>
    </row>
    <row r="40" spans="1:6" ht="13.5" customHeight="1">
      <c r="A40" s="45" t="s">
        <v>81</v>
      </c>
      <c r="B40" s="86"/>
      <c r="C40" s="86"/>
      <c r="D40" s="86"/>
      <c r="E40" s="148"/>
      <c r="F40" s="43"/>
    </row>
    <row r="41" spans="1:6" ht="13.5" customHeight="1">
      <c r="A41" s="45" t="s">
        <v>82</v>
      </c>
      <c r="B41" s="86"/>
      <c r="C41" s="86"/>
      <c r="D41" s="86"/>
      <c r="E41" s="148"/>
      <c r="F41" s="43"/>
    </row>
    <row r="42" spans="1:6" ht="13.5" customHeight="1">
      <c r="A42" s="45" t="s">
        <v>83</v>
      </c>
      <c r="B42" s="86"/>
      <c r="C42" s="86"/>
      <c r="D42" s="86"/>
      <c r="E42" s="148"/>
      <c r="F42" s="43"/>
    </row>
    <row r="43" spans="1:6" ht="13.5" customHeight="1">
      <c r="A43" s="13" t="s">
        <v>84</v>
      </c>
      <c r="B43" s="86"/>
      <c r="C43" s="86"/>
      <c r="D43" s="86"/>
      <c r="E43" s="148"/>
      <c r="F43" s="43"/>
    </row>
    <row r="44" spans="1:6" s="19" customFormat="1" ht="13.5" customHeight="1">
      <c r="A44" s="18" t="s">
        <v>85</v>
      </c>
      <c r="B44" s="88">
        <f>B28+B8+B7+B35</f>
        <v>380592415</v>
      </c>
      <c r="C44" s="88">
        <f>C28+C8+C7+C35</f>
        <v>403264409</v>
      </c>
      <c r="D44" s="88">
        <f>D28+D8+D7+D35</f>
        <v>353505076</v>
      </c>
      <c r="E44" s="148">
        <f t="shared" si="1"/>
        <v>87.660866694536395</v>
      </c>
      <c r="F44" s="91"/>
    </row>
    <row r="45" spans="1:6" s="19" customFormat="1" ht="13.5" customHeight="1">
      <c r="A45" s="18"/>
      <c r="B45" s="92"/>
      <c r="C45" s="92"/>
      <c r="D45" s="92"/>
      <c r="E45" s="148"/>
      <c r="F45" s="91"/>
    </row>
    <row r="46" spans="1:6" s="19" customFormat="1" ht="13.5" customHeight="1">
      <c r="A46" s="18" t="s">
        <v>86</v>
      </c>
      <c r="B46" s="92"/>
      <c r="C46" s="92"/>
      <c r="D46" s="92"/>
      <c r="E46" s="148"/>
      <c r="F46" s="91"/>
    </row>
    <row r="47" spans="1:6" s="19" customFormat="1" ht="13.5" customHeight="1">
      <c r="A47" s="13" t="s">
        <v>52</v>
      </c>
      <c r="B47" s="86">
        <v>173119539</v>
      </c>
      <c r="C47" s="86">
        <v>171666380</v>
      </c>
      <c r="D47" s="86">
        <v>171666380</v>
      </c>
      <c r="E47" s="148">
        <f t="shared" si="1"/>
        <v>100</v>
      </c>
      <c r="F47" s="91"/>
    </row>
    <row r="48" spans="1:6" s="19" customFormat="1" ht="13.5" customHeight="1">
      <c r="A48" s="13" t="s">
        <v>53</v>
      </c>
      <c r="B48" s="86">
        <v>26833529</v>
      </c>
      <c r="C48" s="86">
        <v>26483992</v>
      </c>
      <c r="D48" s="86">
        <v>26483992</v>
      </c>
      <c r="E48" s="148">
        <f t="shared" si="1"/>
        <v>100</v>
      </c>
      <c r="F48" s="91"/>
    </row>
    <row r="49" spans="1:6" s="19" customFormat="1" ht="13.5" customHeight="1">
      <c r="A49" s="13" t="s">
        <v>54</v>
      </c>
      <c r="B49" s="86"/>
      <c r="C49" s="86"/>
      <c r="D49" s="86"/>
      <c r="E49" s="148"/>
      <c r="F49" s="91"/>
    </row>
    <row r="50" spans="1:6" s="19" customFormat="1" ht="13.5" customHeight="1">
      <c r="A50" s="45" t="s">
        <v>55</v>
      </c>
      <c r="B50" s="86">
        <v>125000</v>
      </c>
      <c r="C50" s="86">
        <v>8000</v>
      </c>
      <c r="D50" s="86">
        <v>8000</v>
      </c>
      <c r="E50" s="148">
        <f t="shared" si="1"/>
        <v>100</v>
      </c>
      <c r="F50" s="91"/>
    </row>
    <row r="51" spans="1:6" s="19" customFormat="1" ht="13.5" customHeight="1">
      <c r="A51" s="45" t="s">
        <v>56</v>
      </c>
      <c r="B51" s="86">
        <v>29183000</v>
      </c>
      <c r="C51" s="86">
        <v>49983873</v>
      </c>
      <c r="D51" s="86">
        <v>45985323</v>
      </c>
      <c r="E51" s="148">
        <f t="shared" si="1"/>
        <v>92.000319783142857</v>
      </c>
      <c r="F51" s="91"/>
    </row>
    <row r="52" spans="1:6" s="19" customFormat="1" ht="13.5" customHeight="1">
      <c r="A52" s="45" t="s">
        <v>57</v>
      </c>
      <c r="B52" s="86"/>
      <c r="C52" s="86"/>
      <c r="D52" s="86">
        <v>0</v>
      </c>
      <c r="E52" s="148"/>
      <c r="F52" s="91"/>
    </row>
    <row r="53" spans="1:6" s="19" customFormat="1" ht="13.5" customHeight="1">
      <c r="A53" s="45" t="s">
        <v>58</v>
      </c>
      <c r="B53" s="86">
        <v>239100</v>
      </c>
      <c r="C53" s="86">
        <v>297496</v>
      </c>
      <c r="D53" s="86">
        <v>297496</v>
      </c>
      <c r="E53" s="148">
        <f t="shared" si="1"/>
        <v>100</v>
      </c>
      <c r="F53" s="91"/>
    </row>
    <row r="54" spans="1:6" s="19" customFormat="1" ht="13.5" customHeight="1">
      <c r="A54" s="45" t="s">
        <v>59</v>
      </c>
      <c r="B54" s="86">
        <v>363900</v>
      </c>
      <c r="C54" s="86">
        <v>423759</v>
      </c>
      <c r="D54" s="86">
        <v>423759</v>
      </c>
      <c r="E54" s="148">
        <f t="shared" si="1"/>
        <v>100</v>
      </c>
      <c r="F54" s="91"/>
    </row>
    <row r="55" spans="1:6" s="19" customFormat="1" ht="13.5" customHeight="1">
      <c r="A55" s="45" t="s">
        <v>60</v>
      </c>
      <c r="B55" s="86">
        <v>7720000</v>
      </c>
      <c r="C55" s="86">
        <v>13595560</v>
      </c>
      <c r="D55" s="86">
        <v>12428384</v>
      </c>
      <c r="E55" s="148">
        <f t="shared" si="1"/>
        <v>91.415020786197843</v>
      </c>
      <c r="F55" s="91"/>
    </row>
    <row r="56" spans="1:6" s="19" customFormat="1" ht="13.5" customHeight="1">
      <c r="A56" s="45" t="s">
        <v>100</v>
      </c>
      <c r="B56" s="86"/>
      <c r="C56" s="86">
        <v>180000</v>
      </c>
      <c r="D56" s="86">
        <v>180000</v>
      </c>
      <c r="E56" s="148">
        <f t="shared" si="1"/>
        <v>100</v>
      </c>
      <c r="F56" s="91"/>
    </row>
    <row r="57" spans="1:6" s="19" customFormat="1" ht="13.5" customHeight="1">
      <c r="A57" s="45" t="s">
        <v>61</v>
      </c>
      <c r="B57" s="86"/>
      <c r="C57" s="86"/>
      <c r="D57" s="86">
        <v>0</v>
      </c>
      <c r="E57" s="148"/>
      <c r="F57" s="91"/>
    </row>
    <row r="58" spans="1:6" s="19" customFormat="1" ht="13.5" customHeight="1">
      <c r="A58" s="45" t="s">
        <v>62</v>
      </c>
      <c r="B58" s="86">
        <v>6000000</v>
      </c>
      <c r="C58" s="86">
        <v>4647439</v>
      </c>
      <c r="D58" s="86">
        <v>4507911</v>
      </c>
      <c r="E58" s="148">
        <f t="shared" si="1"/>
        <v>96.997744349092045</v>
      </c>
      <c r="F58" s="91"/>
    </row>
    <row r="59" spans="1:6" s="19" customFormat="1" ht="13.5" customHeight="1">
      <c r="A59" s="45" t="s">
        <v>63</v>
      </c>
      <c r="B59" s="86">
        <v>750000</v>
      </c>
      <c r="C59" s="86">
        <v>548381</v>
      </c>
      <c r="D59" s="86">
        <v>547230</v>
      </c>
      <c r="E59" s="148">
        <f t="shared" si="1"/>
        <v>99.790109431216621</v>
      </c>
      <c r="F59" s="91"/>
    </row>
    <row r="60" spans="1:6" s="19" customFormat="1" ht="13.5" customHeight="1">
      <c r="A60" s="45" t="s">
        <v>64</v>
      </c>
      <c r="B60" s="86">
        <v>696000</v>
      </c>
      <c r="C60" s="86">
        <v>2110415</v>
      </c>
      <c r="D60" s="86">
        <v>910415</v>
      </c>
      <c r="E60" s="148">
        <f t="shared" si="1"/>
        <v>43.139145618278867</v>
      </c>
      <c r="F60" s="91"/>
    </row>
    <row r="61" spans="1:6" s="19" customFormat="1" ht="13.5" customHeight="1">
      <c r="A61" s="45" t="s">
        <v>65</v>
      </c>
      <c r="B61" s="86">
        <v>17455500</v>
      </c>
      <c r="C61" s="86">
        <v>29090493</v>
      </c>
      <c r="D61" s="86">
        <v>27090187</v>
      </c>
      <c r="E61" s="148">
        <f t="shared" si="1"/>
        <v>93.123849774563809</v>
      </c>
      <c r="F61" s="91"/>
    </row>
    <row r="62" spans="1:6" s="19" customFormat="1" ht="13.5" customHeight="1">
      <c r="A62" s="45" t="s">
        <v>66</v>
      </c>
      <c r="B62" s="86"/>
      <c r="C62" s="86"/>
      <c r="D62" s="86">
        <v>0</v>
      </c>
      <c r="E62" s="148"/>
      <c r="F62" s="91"/>
    </row>
    <row r="63" spans="1:6" s="19" customFormat="1" ht="13.5" customHeight="1">
      <c r="A63" s="45" t="s">
        <v>103</v>
      </c>
      <c r="B63" s="86"/>
      <c r="C63" s="86"/>
      <c r="D63" s="86">
        <v>0</v>
      </c>
      <c r="E63" s="148"/>
      <c r="F63" s="91"/>
    </row>
    <row r="64" spans="1:6" s="19" customFormat="1" ht="13.5" customHeight="1">
      <c r="A64" s="46" t="s">
        <v>67</v>
      </c>
      <c r="B64" s="86">
        <v>15005700</v>
      </c>
      <c r="C64" s="86">
        <v>24203145</v>
      </c>
      <c r="D64" s="86">
        <v>22739112</v>
      </c>
      <c r="E64" s="148">
        <f t="shared" si="1"/>
        <v>93.951062971361779</v>
      </c>
      <c r="F64" s="91"/>
    </row>
    <row r="65" spans="1:6" s="19" customFormat="1" ht="13.5" customHeight="1">
      <c r="A65" s="45" t="s">
        <v>105</v>
      </c>
      <c r="B65" s="86">
        <v>9639000</v>
      </c>
      <c r="C65" s="86">
        <v>19787000</v>
      </c>
      <c r="D65" s="86">
        <v>19787000</v>
      </c>
      <c r="E65" s="148">
        <f t="shared" si="1"/>
        <v>100</v>
      </c>
      <c r="F65" s="91"/>
    </row>
    <row r="66" spans="1:6" s="19" customFormat="1" ht="13.5" customHeight="1">
      <c r="A66" s="45" t="s">
        <v>68</v>
      </c>
      <c r="B66" s="86"/>
      <c r="C66" s="86"/>
      <c r="D66" s="86"/>
      <c r="E66" s="148"/>
      <c r="F66" s="91"/>
    </row>
    <row r="67" spans="1:6" s="19" customFormat="1" ht="13.5" customHeight="1">
      <c r="A67" s="45" t="s">
        <v>69</v>
      </c>
      <c r="B67" s="93">
        <v>897000</v>
      </c>
      <c r="C67" s="93">
        <v>1503514</v>
      </c>
      <c r="D67" s="93">
        <v>1485789</v>
      </c>
      <c r="E67" s="148">
        <f t="shared" si="1"/>
        <v>98.821095114511735</v>
      </c>
      <c r="F67" s="91"/>
    </row>
    <row r="68" spans="1:6" s="19" customFormat="1" ht="13.5" customHeight="1">
      <c r="A68" s="15" t="s">
        <v>70</v>
      </c>
      <c r="B68" s="94">
        <f>SUM(B50:B67)</f>
        <v>88074200</v>
      </c>
      <c r="C68" s="94">
        <f>SUM(C50:C67)</f>
        <v>146379075</v>
      </c>
      <c r="D68" s="94">
        <f>SUM(D50:D67)</f>
        <v>136390606</v>
      </c>
      <c r="E68" s="148">
        <f t="shared" si="1"/>
        <v>93.176299959539975</v>
      </c>
      <c r="F68" s="91"/>
    </row>
    <row r="69" spans="1:6" s="19" customFormat="1" ht="13.5" customHeight="1">
      <c r="A69" s="13" t="s">
        <v>71</v>
      </c>
      <c r="B69" s="95"/>
      <c r="C69" s="95"/>
      <c r="D69" s="95"/>
      <c r="E69" s="148"/>
      <c r="F69" s="91"/>
    </row>
    <row r="70" spans="1:6" s="19" customFormat="1" ht="13.5" customHeight="1">
      <c r="A70" s="13" t="s">
        <v>72</v>
      </c>
      <c r="B70" s="95"/>
      <c r="C70" s="95"/>
      <c r="D70" s="95"/>
      <c r="E70" s="148"/>
      <c r="F70" s="91"/>
    </row>
    <row r="71" spans="1:6" s="19" customFormat="1" ht="13.5" customHeight="1">
      <c r="A71" s="17" t="s">
        <v>73</v>
      </c>
      <c r="B71" s="95"/>
      <c r="C71" s="95"/>
      <c r="D71" s="95"/>
      <c r="E71" s="148"/>
      <c r="F71" s="91"/>
    </row>
    <row r="72" spans="1:6" s="19" customFormat="1" ht="13.5" customHeight="1">
      <c r="A72" s="45" t="s">
        <v>74</v>
      </c>
      <c r="B72" s="95"/>
      <c r="C72" s="95"/>
      <c r="D72" s="95"/>
      <c r="E72" s="148"/>
      <c r="F72" s="91"/>
    </row>
    <row r="73" spans="1:6" s="19" customFormat="1" ht="13.5" customHeight="1">
      <c r="A73" s="45" t="s">
        <v>104</v>
      </c>
      <c r="B73" s="95"/>
      <c r="C73" s="95"/>
      <c r="D73" s="95"/>
      <c r="E73" s="148"/>
      <c r="F73" s="91"/>
    </row>
    <row r="74" spans="1:6" s="19" customFormat="1" ht="13.5" customHeight="1">
      <c r="A74" s="45" t="s">
        <v>75</v>
      </c>
      <c r="B74" s="95"/>
      <c r="C74" s="95"/>
      <c r="D74" s="95"/>
      <c r="E74" s="148"/>
      <c r="F74" s="91"/>
    </row>
    <row r="75" spans="1:6" s="19" customFormat="1" ht="13.5" customHeight="1">
      <c r="A75" s="13" t="s">
        <v>76</v>
      </c>
      <c r="B75" s="86"/>
      <c r="C75" s="86">
        <v>10123248</v>
      </c>
      <c r="D75" s="95">
        <v>6118962</v>
      </c>
      <c r="E75" s="148">
        <f t="shared" si="1"/>
        <v>60.444651756037196</v>
      </c>
      <c r="F75" s="91"/>
    </row>
    <row r="76" spans="1:6" s="19" customFormat="1" ht="13.5" customHeight="1">
      <c r="A76" s="13" t="s">
        <v>77</v>
      </c>
      <c r="B76" s="95"/>
      <c r="C76" s="95"/>
      <c r="D76" s="95"/>
      <c r="E76" s="148"/>
      <c r="F76" s="91"/>
    </row>
    <row r="77" spans="1:6" s="19" customFormat="1" ht="13.5" customHeight="1">
      <c r="A77" s="13" t="s">
        <v>78</v>
      </c>
      <c r="B77" s="95"/>
      <c r="C77" s="95"/>
      <c r="D77" s="95"/>
      <c r="E77" s="148"/>
      <c r="F77" s="91"/>
    </row>
    <row r="78" spans="1:6" s="19" customFormat="1" ht="13.5" customHeight="1">
      <c r="A78" s="45" t="s">
        <v>79</v>
      </c>
      <c r="B78" s="95"/>
      <c r="C78" s="95"/>
      <c r="D78" s="95"/>
      <c r="E78" s="148"/>
      <c r="F78" s="91"/>
    </row>
    <row r="79" spans="1:6" s="19" customFormat="1" ht="13.5" customHeight="1">
      <c r="A79" s="45" t="s">
        <v>80</v>
      </c>
      <c r="B79" s="95"/>
      <c r="C79" s="95"/>
      <c r="D79" s="95"/>
      <c r="E79" s="148"/>
      <c r="F79" s="91"/>
    </row>
    <row r="80" spans="1:6" s="19" customFormat="1" ht="13.5" customHeight="1">
      <c r="A80" s="45" t="s">
        <v>81</v>
      </c>
      <c r="B80" s="95"/>
      <c r="C80" s="95"/>
      <c r="D80" s="95"/>
      <c r="E80" s="148"/>
      <c r="F80" s="91"/>
    </row>
    <row r="81" spans="1:6" s="19" customFormat="1" ht="13.5" customHeight="1">
      <c r="A81" s="45" t="s">
        <v>82</v>
      </c>
      <c r="B81" s="95"/>
      <c r="C81" s="95"/>
      <c r="D81" s="95"/>
      <c r="E81" s="148"/>
      <c r="F81" s="91"/>
    </row>
    <row r="82" spans="1:6" s="19" customFormat="1" ht="13.5" customHeight="1">
      <c r="A82" s="45" t="s">
        <v>83</v>
      </c>
      <c r="B82" s="95"/>
      <c r="C82" s="95"/>
      <c r="D82" s="95"/>
      <c r="E82" s="148"/>
      <c r="F82" s="91"/>
    </row>
    <row r="83" spans="1:6" s="19" customFormat="1" ht="13.5" customHeight="1">
      <c r="A83" s="13" t="s">
        <v>84</v>
      </c>
      <c r="B83" s="95"/>
      <c r="C83" s="95"/>
      <c r="D83" s="95"/>
      <c r="E83" s="148"/>
      <c r="F83" s="91"/>
    </row>
    <row r="84" spans="1:6" s="19" customFormat="1" ht="13.5" customHeight="1">
      <c r="A84" s="18" t="s">
        <v>85</v>
      </c>
      <c r="B84" s="94">
        <f>B68+B48+B47+B75+B76</f>
        <v>288027268</v>
      </c>
      <c r="C84" s="94">
        <f>C68+C48+C47+C75+C76</f>
        <v>354652695</v>
      </c>
      <c r="D84" s="94">
        <f>D68+D48+D47+D75+D76</f>
        <v>340659940</v>
      </c>
      <c r="E84" s="148">
        <f t="shared" si="1"/>
        <v>96.054518914624339</v>
      </c>
      <c r="F84" s="91"/>
    </row>
    <row r="85" spans="1:6" s="19" customFormat="1" ht="13.5" customHeight="1">
      <c r="A85" s="18"/>
      <c r="B85" s="92"/>
      <c r="C85" s="92"/>
      <c r="D85" s="92"/>
      <c r="E85" s="148"/>
      <c r="F85" s="91"/>
    </row>
    <row r="86" spans="1:6" ht="13.5" customHeight="1">
      <c r="A86" s="12" t="s">
        <v>87</v>
      </c>
      <c r="B86" s="95"/>
      <c r="C86" s="95"/>
      <c r="D86" s="95"/>
      <c r="E86" s="148"/>
      <c r="F86" s="43"/>
    </row>
    <row r="87" spans="1:6" ht="13.5" customHeight="1">
      <c r="A87" s="13" t="s">
        <v>52</v>
      </c>
      <c r="B87" s="86">
        <v>286078165</v>
      </c>
      <c r="C87" s="86">
        <v>297704278</v>
      </c>
      <c r="D87" s="86">
        <v>296531350</v>
      </c>
      <c r="E87" s="148">
        <f t="shared" ref="E87:E124" si="2">SUM(D87/C87)*100</f>
        <v>99.606009020804194</v>
      </c>
      <c r="F87" s="43"/>
    </row>
    <row r="88" spans="1:6" ht="13.5" customHeight="1">
      <c r="A88" s="13" t="s">
        <v>53</v>
      </c>
      <c r="B88" s="86">
        <v>44296926</v>
      </c>
      <c r="C88" s="86">
        <v>46907698</v>
      </c>
      <c r="D88" s="86">
        <v>46472409</v>
      </c>
      <c r="E88" s="148">
        <f t="shared" si="2"/>
        <v>99.072030778402294</v>
      </c>
      <c r="F88" s="43"/>
    </row>
    <row r="89" spans="1:6" ht="13.5" customHeight="1">
      <c r="A89" s="13" t="s">
        <v>54</v>
      </c>
      <c r="B89" s="86"/>
      <c r="C89" s="86"/>
      <c r="D89" s="86"/>
      <c r="E89" s="148"/>
      <c r="F89" s="43"/>
    </row>
    <row r="90" spans="1:6" ht="13.5" customHeight="1">
      <c r="A90" s="45" t="s">
        <v>55</v>
      </c>
      <c r="B90" s="86">
        <v>130000</v>
      </c>
      <c r="C90" s="86">
        <v>196975</v>
      </c>
      <c r="D90" s="86">
        <v>169870</v>
      </c>
      <c r="E90" s="148">
        <f t="shared" si="2"/>
        <v>86.239370478487118</v>
      </c>
      <c r="F90" s="43"/>
    </row>
    <row r="91" spans="1:6" ht="13.5" customHeight="1">
      <c r="A91" s="45" t="s">
        <v>56</v>
      </c>
      <c r="B91" s="86">
        <v>2625000</v>
      </c>
      <c r="C91" s="86">
        <v>4012380</v>
      </c>
      <c r="D91" s="86">
        <v>4012380</v>
      </c>
      <c r="E91" s="148">
        <f t="shared" si="2"/>
        <v>100</v>
      </c>
      <c r="F91" s="43"/>
    </row>
    <row r="92" spans="1:6" ht="13.5" customHeight="1">
      <c r="A92" s="45" t="s">
        <v>57</v>
      </c>
      <c r="B92" s="86"/>
      <c r="C92" s="86"/>
      <c r="D92" s="86"/>
      <c r="E92" s="148"/>
      <c r="F92" s="43"/>
    </row>
    <row r="93" spans="1:6" ht="13.5" customHeight="1">
      <c r="A93" s="45" t="s">
        <v>58</v>
      </c>
      <c r="B93" s="86">
        <v>337000</v>
      </c>
      <c r="C93" s="86">
        <v>349880</v>
      </c>
      <c r="D93" s="86">
        <v>349880</v>
      </c>
      <c r="E93" s="148">
        <f t="shared" si="2"/>
        <v>100</v>
      </c>
      <c r="F93" s="43"/>
    </row>
    <row r="94" spans="1:6" ht="13.5" customHeight="1">
      <c r="A94" s="45" t="s">
        <v>59</v>
      </c>
      <c r="B94" s="86">
        <v>330000</v>
      </c>
      <c r="C94" s="86">
        <v>361890</v>
      </c>
      <c r="D94" s="86">
        <v>361890</v>
      </c>
      <c r="E94" s="148">
        <f t="shared" si="2"/>
        <v>100</v>
      </c>
      <c r="F94" s="43"/>
    </row>
    <row r="95" spans="1:6" ht="13.5" customHeight="1">
      <c r="A95" s="45" t="s">
        <v>60</v>
      </c>
      <c r="B95" s="86">
        <v>7100000</v>
      </c>
      <c r="C95" s="86">
        <v>8880562</v>
      </c>
      <c r="D95" s="86">
        <v>8492779</v>
      </c>
      <c r="E95" s="148">
        <f t="shared" si="2"/>
        <v>95.633350682085208</v>
      </c>
      <c r="F95" s="43"/>
    </row>
    <row r="96" spans="1:6" ht="13.5" customHeight="1">
      <c r="A96" s="45" t="s">
        <v>100</v>
      </c>
      <c r="B96" s="86">
        <v>20000</v>
      </c>
      <c r="C96" s="86">
        <v>14525</v>
      </c>
      <c r="D96" s="86">
        <v>14525</v>
      </c>
      <c r="E96" s="148">
        <f t="shared" si="2"/>
        <v>100</v>
      </c>
      <c r="F96" s="43"/>
    </row>
    <row r="97" spans="1:6" ht="13.5" customHeight="1">
      <c r="A97" s="45" t="s">
        <v>61</v>
      </c>
      <c r="B97" s="86">
        <v>98000</v>
      </c>
      <c r="C97" s="86">
        <v>928800</v>
      </c>
      <c r="D97" s="86">
        <v>928800</v>
      </c>
      <c r="E97" s="148">
        <f t="shared" si="2"/>
        <v>100</v>
      </c>
      <c r="F97" s="43"/>
    </row>
    <row r="98" spans="1:6" ht="13.5" customHeight="1">
      <c r="A98" s="45" t="s">
        <v>62</v>
      </c>
      <c r="B98" s="86">
        <v>560000</v>
      </c>
      <c r="C98" s="86">
        <v>4466471</v>
      </c>
      <c r="D98" s="86">
        <v>4466471</v>
      </c>
      <c r="E98" s="148">
        <f t="shared" si="2"/>
        <v>100</v>
      </c>
      <c r="F98" s="43"/>
    </row>
    <row r="99" spans="1:6" ht="13.5" customHeight="1">
      <c r="A99" s="45" t="s">
        <v>63</v>
      </c>
      <c r="B99" s="86">
        <v>1300000</v>
      </c>
      <c r="C99" s="86">
        <v>1726445</v>
      </c>
      <c r="D99" s="86">
        <v>1726445</v>
      </c>
      <c r="E99" s="148">
        <f t="shared" si="2"/>
        <v>100</v>
      </c>
      <c r="F99" s="43"/>
    </row>
    <row r="100" spans="1:6" ht="13.5" customHeight="1">
      <c r="A100" s="45" t="s">
        <v>64</v>
      </c>
      <c r="B100" s="86">
        <v>2354000</v>
      </c>
      <c r="C100" s="86">
        <v>3101145</v>
      </c>
      <c r="D100" s="86">
        <v>3101145</v>
      </c>
      <c r="E100" s="148">
        <f t="shared" si="2"/>
        <v>100</v>
      </c>
      <c r="F100" s="43"/>
    </row>
    <row r="101" spans="1:6" ht="13.5" customHeight="1">
      <c r="A101" s="45" t="s">
        <v>65</v>
      </c>
      <c r="B101" s="86">
        <v>1048000</v>
      </c>
      <c r="C101" s="86">
        <v>1033355</v>
      </c>
      <c r="D101" s="86">
        <v>1033355</v>
      </c>
      <c r="E101" s="148">
        <f t="shared" si="2"/>
        <v>100</v>
      </c>
      <c r="F101" s="43"/>
    </row>
    <row r="102" spans="1:6" ht="13.5" customHeight="1">
      <c r="A102" s="45" t="s">
        <v>66</v>
      </c>
      <c r="B102" s="86">
        <v>36000</v>
      </c>
      <c r="C102" s="86">
        <v>19077</v>
      </c>
      <c r="D102" s="86">
        <v>19077</v>
      </c>
      <c r="E102" s="148">
        <f t="shared" si="2"/>
        <v>100</v>
      </c>
      <c r="F102" s="43"/>
    </row>
    <row r="103" spans="1:6" ht="13.5" customHeight="1">
      <c r="A103" s="45" t="s">
        <v>103</v>
      </c>
      <c r="B103" s="86"/>
      <c r="C103" s="86"/>
      <c r="D103" s="86"/>
      <c r="E103" s="148"/>
      <c r="F103" s="43"/>
    </row>
    <row r="104" spans="1:6" ht="13.5" customHeight="1">
      <c r="A104" s="46" t="s">
        <v>67</v>
      </c>
      <c r="B104" s="86">
        <v>4154000</v>
      </c>
      <c r="C104" s="86">
        <v>5828642</v>
      </c>
      <c r="D104" s="86">
        <v>5715068</v>
      </c>
      <c r="E104" s="148">
        <f t="shared" si="2"/>
        <v>98.05145006332522</v>
      </c>
      <c r="F104" s="43"/>
    </row>
    <row r="105" spans="1:6" ht="13.5" customHeight="1">
      <c r="A105" s="45" t="s">
        <v>105</v>
      </c>
      <c r="B105" s="86"/>
      <c r="C105" s="86"/>
      <c r="D105" s="86"/>
      <c r="E105" s="148"/>
      <c r="F105" s="43"/>
    </row>
    <row r="106" spans="1:6" ht="13.5" customHeight="1">
      <c r="A106" s="45" t="s">
        <v>68</v>
      </c>
      <c r="B106" s="86"/>
      <c r="C106" s="86">
        <v>422</v>
      </c>
      <c r="D106" s="86">
        <v>422</v>
      </c>
      <c r="E106" s="148">
        <f t="shared" si="2"/>
        <v>100</v>
      </c>
      <c r="F106" s="43"/>
    </row>
    <row r="107" spans="1:6" ht="13.5" customHeight="1">
      <c r="A107" s="45" t="s">
        <v>69</v>
      </c>
      <c r="B107" s="86"/>
      <c r="C107" s="86">
        <v>4290</v>
      </c>
      <c r="D107" s="86">
        <v>4290</v>
      </c>
      <c r="E107" s="148">
        <f t="shared" si="2"/>
        <v>100</v>
      </c>
      <c r="F107" s="43"/>
    </row>
    <row r="108" spans="1:6" ht="13.5" customHeight="1">
      <c r="A108" s="15" t="s">
        <v>70</v>
      </c>
      <c r="B108" s="94">
        <f>SUM(B90:B107)</f>
        <v>20092000</v>
      </c>
      <c r="C108" s="94">
        <f>SUM(C90:C107)</f>
        <v>30924859</v>
      </c>
      <c r="D108" s="94">
        <f>SUM(D90:D107)</f>
        <v>30396397</v>
      </c>
      <c r="E108" s="148">
        <f t="shared" si="2"/>
        <v>98.291141763976995</v>
      </c>
      <c r="F108" s="43"/>
    </row>
    <row r="109" spans="1:6" ht="13.5" customHeight="1">
      <c r="A109" s="13" t="s">
        <v>71</v>
      </c>
      <c r="B109" s="95"/>
      <c r="C109" s="95"/>
      <c r="D109" s="95"/>
      <c r="E109" s="148"/>
      <c r="F109" s="43"/>
    </row>
    <row r="110" spans="1:6" ht="13.5" customHeight="1">
      <c r="A110" s="13" t="s">
        <v>72</v>
      </c>
      <c r="B110" s="95"/>
      <c r="C110" s="95"/>
      <c r="D110" s="95"/>
      <c r="E110" s="148"/>
      <c r="F110" s="43"/>
    </row>
    <row r="111" spans="1:6" ht="13.5" customHeight="1">
      <c r="A111" s="17" t="s">
        <v>73</v>
      </c>
      <c r="B111" s="95"/>
      <c r="C111" s="95"/>
      <c r="D111" s="95"/>
      <c r="E111" s="148"/>
      <c r="F111" s="43"/>
    </row>
    <row r="112" spans="1:6" ht="13.5" customHeight="1">
      <c r="A112" s="45" t="s">
        <v>74</v>
      </c>
      <c r="B112" s="95"/>
      <c r="C112" s="95"/>
      <c r="D112" s="95"/>
      <c r="E112" s="148"/>
      <c r="F112" s="43"/>
    </row>
    <row r="113" spans="1:6" s="20" customFormat="1" ht="13.5" customHeight="1">
      <c r="A113" s="45" t="s">
        <v>104</v>
      </c>
      <c r="B113" s="96"/>
      <c r="C113" s="96">
        <v>100000</v>
      </c>
      <c r="D113" s="96">
        <v>100000</v>
      </c>
      <c r="E113" s="148">
        <f t="shared" si="2"/>
        <v>100</v>
      </c>
      <c r="F113" s="97"/>
    </row>
    <row r="114" spans="1:6" s="20" customFormat="1" ht="13.5" customHeight="1">
      <c r="A114" s="45" t="s">
        <v>75</v>
      </c>
      <c r="B114" s="96"/>
      <c r="C114" s="96"/>
      <c r="D114" s="96"/>
      <c r="E114" s="148"/>
      <c r="F114" s="97"/>
    </row>
    <row r="115" spans="1:6" s="20" customFormat="1" ht="13.5" customHeight="1">
      <c r="A115" s="13" t="s">
        <v>76</v>
      </c>
      <c r="B115" s="95"/>
      <c r="C115" s="95">
        <v>5803875</v>
      </c>
      <c r="D115" s="95">
        <v>5798105</v>
      </c>
      <c r="E115" s="148">
        <f t="shared" si="2"/>
        <v>99.900583661777688</v>
      </c>
      <c r="F115" s="97"/>
    </row>
    <row r="116" spans="1:6" ht="13.5" customHeight="1">
      <c r="A116" s="13" t="s">
        <v>77</v>
      </c>
      <c r="B116" s="95"/>
      <c r="C116" s="95"/>
      <c r="D116" s="95"/>
      <c r="E116" s="148"/>
      <c r="F116" s="43"/>
    </row>
    <row r="117" spans="1:6" ht="13.5" customHeight="1">
      <c r="A117" s="13" t="s">
        <v>78</v>
      </c>
      <c r="B117" s="95"/>
      <c r="C117" s="95"/>
      <c r="D117" s="95"/>
      <c r="E117" s="148"/>
      <c r="F117" s="43"/>
    </row>
    <row r="118" spans="1:6" ht="13.5" customHeight="1">
      <c r="A118" s="45" t="s">
        <v>79</v>
      </c>
      <c r="B118" s="96"/>
      <c r="C118" s="96"/>
      <c r="D118" s="96"/>
      <c r="E118" s="148"/>
      <c r="F118" s="43"/>
    </row>
    <row r="119" spans="1:6" s="20" customFormat="1" ht="13.5" customHeight="1">
      <c r="A119" s="45" t="s">
        <v>80</v>
      </c>
      <c r="B119" s="98"/>
      <c r="C119" s="98"/>
      <c r="D119" s="98"/>
      <c r="E119" s="148"/>
      <c r="F119" s="97"/>
    </row>
    <row r="120" spans="1:6" s="20" customFormat="1" ht="13.5" customHeight="1">
      <c r="A120" s="45" t="s">
        <v>81</v>
      </c>
      <c r="B120" s="98"/>
      <c r="C120" s="98"/>
      <c r="D120" s="98"/>
      <c r="E120" s="148"/>
      <c r="F120" s="97"/>
    </row>
    <row r="121" spans="1:6" ht="13.5" customHeight="1">
      <c r="A121" s="45" t="s">
        <v>82</v>
      </c>
      <c r="B121" s="95"/>
      <c r="C121" s="95"/>
      <c r="D121" s="95"/>
      <c r="E121" s="148"/>
      <c r="F121" s="43"/>
    </row>
    <row r="122" spans="1:6" ht="13.5" customHeight="1">
      <c r="A122" s="45" t="s">
        <v>83</v>
      </c>
      <c r="B122" s="95"/>
      <c r="C122" s="95"/>
      <c r="D122" s="95"/>
      <c r="E122" s="148"/>
      <c r="F122" s="43"/>
    </row>
    <row r="123" spans="1:6" ht="13.5" customHeight="1">
      <c r="A123" s="13" t="s">
        <v>84</v>
      </c>
      <c r="B123" s="95"/>
      <c r="C123" s="95"/>
      <c r="D123" s="95"/>
      <c r="E123" s="148"/>
      <c r="F123" s="43"/>
    </row>
    <row r="124" spans="1:6" ht="13.5" customHeight="1">
      <c r="A124" s="18" t="s">
        <v>85</v>
      </c>
      <c r="B124" s="94">
        <f>B108+B87+B88</f>
        <v>350467091</v>
      </c>
      <c r="C124" s="94">
        <f>C108+C87+C88+C113+C115</f>
        <v>381440710</v>
      </c>
      <c r="D124" s="94">
        <f>D108+D87+D88+D113+D115</f>
        <v>379298261</v>
      </c>
      <c r="E124" s="148">
        <f t="shared" si="2"/>
        <v>99.438327125597056</v>
      </c>
      <c r="F124" s="43"/>
    </row>
    <row r="125" spans="1:6" ht="13.5" customHeight="1">
      <c r="A125" s="21"/>
      <c r="B125" s="86"/>
      <c r="C125" s="86"/>
      <c r="D125" s="86"/>
      <c r="E125" s="148"/>
      <c r="F125" s="43"/>
    </row>
    <row r="126" spans="1:6" ht="13.5" customHeight="1">
      <c r="A126" s="22" t="s">
        <v>88</v>
      </c>
      <c r="B126" s="86"/>
      <c r="C126" s="86"/>
      <c r="D126" s="86"/>
      <c r="E126" s="149"/>
      <c r="F126" s="43"/>
    </row>
    <row r="127" spans="1:6" ht="13.5" customHeight="1">
      <c r="A127" s="13" t="s">
        <v>52</v>
      </c>
      <c r="B127" s="86">
        <v>39414042</v>
      </c>
      <c r="C127" s="86">
        <v>46841767</v>
      </c>
      <c r="D127" s="86">
        <v>45493279</v>
      </c>
      <c r="E127" s="148">
        <f t="shared" ref="E127:E164" si="3">SUM(D127/C127)*100</f>
        <v>97.121184604329727</v>
      </c>
      <c r="F127" s="43"/>
    </row>
    <row r="128" spans="1:6" ht="13.5" customHeight="1">
      <c r="A128" s="13" t="s">
        <v>53</v>
      </c>
      <c r="B128" s="86">
        <v>6017304</v>
      </c>
      <c r="C128" s="86">
        <v>6573744</v>
      </c>
      <c r="D128" s="86">
        <v>6459082</v>
      </c>
      <c r="E128" s="148">
        <f t="shared" si="3"/>
        <v>98.255758058117266</v>
      </c>
      <c r="F128" s="43"/>
    </row>
    <row r="129" spans="1:6" ht="13.5" customHeight="1">
      <c r="A129" s="13" t="s">
        <v>54</v>
      </c>
      <c r="B129" s="86"/>
      <c r="C129" s="86"/>
      <c r="D129" s="86"/>
      <c r="E129" s="148"/>
      <c r="F129" s="43"/>
    </row>
    <row r="130" spans="1:6" ht="13.5" customHeight="1">
      <c r="A130" s="45" t="s">
        <v>55</v>
      </c>
      <c r="B130" s="86">
        <v>4420000</v>
      </c>
      <c r="C130" s="86">
        <v>1274070</v>
      </c>
      <c r="D130" s="86">
        <v>1059771</v>
      </c>
      <c r="E130" s="148">
        <f t="shared" si="3"/>
        <v>83.179966563846577</v>
      </c>
      <c r="F130" s="43"/>
    </row>
    <row r="131" spans="1:6" ht="13.5" customHeight="1">
      <c r="A131" s="45" t="s">
        <v>56</v>
      </c>
      <c r="B131" s="86">
        <v>925000</v>
      </c>
      <c r="C131" s="86">
        <v>1597282</v>
      </c>
      <c r="D131" s="86">
        <v>1337935</v>
      </c>
      <c r="E131" s="148">
        <f t="shared" si="3"/>
        <v>83.76323028745081</v>
      </c>
      <c r="F131" s="43"/>
    </row>
    <row r="132" spans="1:6" ht="13.5" customHeight="1">
      <c r="A132" s="45" t="s">
        <v>57</v>
      </c>
      <c r="B132" s="86"/>
      <c r="C132" s="86"/>
      <c r="D132" s="86"/>
      <c r="E132" s="148"/>
      <c r="F132" s="43"/>
    </row>
    <row r="133" spans="1:6" ht="13.5" customHeight="1">
      <c r="A133" s="45" t="s">
        <v>58</v>
      </c>
      <c r="B133" s="86">
        <v>830000</v>
      </c>
      <c r="C133" s="86">
        <v>925328</v>
      </c>
      <c r="D133" s="86">
        <v>925328</v>
      </c>
      <c r="E133" s="148">
        <f t="shared" si="3"/>
        <v>100</v>
      </c>
      <c r="F133" s="43"/>
    </row>
    <row r="134" spans="1:6" ht="13.5" customHeight="1">
      <c r="A134" s="45" t="s">
        <v>59</v>
      </c>
      <c r="B134" s="86">
        <v>205000</v>
      </c>
      <c r="C134" s="86">
        <v>205000</v>
      </c>
      <c r="D134" s="86">
        <v>188187</v>
      </c>
      <c r="E134" s="148">
        <f t="shared" si="3"/>
        <v>91.798536585365852</v>
      </c>
      <c r="F134" s="43"/>
    </row>
    <row r="135" spans="1:6" ht="13.5" customHeight="1">
      <c r="A135" s="45" t="s">
        <v>60</v>
      </c>
      <c r="B135" s="86">
        <v>3470000</v>
      </c>
      <c r="C135" s="86">
        <v>3785185</v>
      </c>
      <c r="D135" s="86">
        <v>3399957</v>
      </c>
      <c r="E135" s="148">
        <f t="shared" si="3"/>
        <v>89.822743142012868</v>
      </c>
      <c r="F135" s="43"/>
    </row>
    <row r="136" spans="1:6" ht="13.5" customHeight="1">
      <c r="A136" s="45" t="s">
        <v>100</v>
      </c>
      <c r="B136" s="86">
        <v>300000</v>
      </c>
      <c r="C136" s="86">
        <v>316973</v>
      </c>
      <c r="D136" s="86">
        <v>21760</v>
      </c>
      <c r="E136" s="148">
        <f t="shared" si="3"/>
        <v>6.8649380231123782</v>
      </c>
      <c r="F136" s="43"/>
    </row>
    <row r="137" spans="1:6" ht="13.5" customHeight="1">
      <c r="A137" s="45" t="s">
        <v>61</v>
      </c>
      <c r="B137" s="86"/>
      <c r="C137" s="86"/>
      <c r="D137" s="86"/>
      <c r="E137" s="148"/>
      <c r="F137" s="43"/>
    </row>
    <row r="138" spans="1:6" ht="13.5" customHeight="1">
      <c r="A138" s="45" t="s">
        <v>62</v>
      </c>
      <c r="B138" s="86">
        <v>200000</v>
      </c>
      <c r="C138" s="86">
        <v>380188</v>
      </c>
      <c r="D138" s="86">
        <v>322431</v>
      </c>
      <c r="E138" s="148">
        <f t="shared" si="3"/>
        <v>84.8083053647143</v>
      </c>
      <c r="F138" s="43"/>
    </row>
    <row r="139" spans="1:6" ht="13.5" customHeight="1">
      <c r="A139" s="45" t="s">
        <v>63</v>
      </c>
      <c r="B139" s="86"/>
      <c r="C139" s="86">
        <v>8373399</v>
      </c>
      <c r="D139" s="86">
        <v>8369462</v>
      </c>
      <c r="E139" s="148">
        <f t="shared" si="3"/>
        <v>99.952982056629565</v>
      </c>
      <c r="F139" s="43"/>
    </row>
    <row r="140" spans="1:6" ht="13.5" customHeight="1">
      <c r="A140" s="45" t="s">
        <v>64</v>
      </c>
      <c r="B140" s="86">
        <v>550000</v>
      </c>
      <c r="C140" s="86">
        <v>2500001</v>
      </c>
      <c r="D140" s="86">
        <v>427764</v>
      </c>
      <c r="E140" s="148">
        <f t="shared" si="3"/>
        <v>17.110553155778739</v>
      </c>
      <c r="F140" s="43"/>
    </row>
    <row r="141" spans="1:6" ht="13.5" customHeight="1">
      <c r="A141" s="45" t="s">
        <v>65</v>
      </c>
      <c r="B141" s="86">
        <v>684000</v>
      </c>
      <c r="C141" s="86">
        <v>1362824</v>
      </c>
      <c r="D141" s="86">
        <v>1205552</v>
      </c>
      <c r="E141" s="148">
        <f t="shared" si="3"/>
        <v>88.45984514508109</v>
      </c>
      <c r="F141" s="43"/>
    </row>
    <row r="142" spans="1:6" ht="13.5" customHeight="1">
      <c r="A142" s="45" t="s">
        <v>66</v>
      </c>
      <c r="B142" s="86">
        <v>90000</v>
      </c>
      <c r="C142" s="86">
        <v>100292</v>
      </c>
      <c r="D142" s="86">
        <v>76330</v>
      </c>
      <c r="E142" s="148">
        <f t="shared" si="3"/>
        <v>76.10776532525027</v>
      </c>
      <c r="F142" s="43"/>
    </row>
    <row r="143" spans="1:6" ht="13.5" customHeight="1">
      <c r="A143" s="45" t="s">
        <v>103</v>
      </c>
      <c r="B143" s="86"/>
      <c r="C143" s="86"/>
      <c r="D143" s="86"/>
      <c r="E143" s="148"/>
      <c r="F143" s="43"/>
    </row>
    <row r="144" spans="1:6" ht="13.5" customHeight="1">
      <c r="A144" s="46" t="s">
        <v>67</v>
      </c>
      <c r="B144" s="86">
        <v>2072759</v>
      </c>
      <c r="C144" s="86">
        <v>5132247</v>
      </c>
      <c r="D144" s="86">
        <v>3717132</v>
      </c>
      <c r="E144" s="148">
        <f t="shared" si="3"/>
        <v>72.426989581756303</v>
      </c>
      <c r="F144" s="43"/>
    </row>
    <row r="145" spans="1:6" ht="13.5" customHeight="1">
      <c r="A145" s="45" t="s">
        <v>105</v>
      </c>
      <c r="B145" s="86">
        <v>473000</v>
      </c>
      <c r="C145" s="86">
        <v>4351000</v>
      </c>
      <c r="D145" s="86">
        <v>4351000</v>
      </c>
      <c r="E145" s="148">
        <f t="shared" si="3"/>
        <v>100</v>
      </c>
      <c r="F145" s="43"/>
    </row>
    <row r="146" spans="1:6" ht="13.5" customHeight="1">
      <c r="A146" s="45" t="s">
        <v>68</v>
      </c>
      <c r="B146" s="86"/>
      <c r="C146" s="86"/>
      <c r="D146" s="86"/>
      <c r="E146" s="148"/>
      <c r="F146" s="43"/>
    </row>
    <row r="147" spans="1:6" ht="13.5" customHeight="1">
      <c r="A147" s="45" t="s">
        <v>69</v>
      </c>
      <c r="B147" s="86">
        <v>30000</v>
      </c>
      <c r="C147" s="86">
        <v>90526</v>
      </c>
      <c r="D147" s="86">
        <v>85150</v>
      </c>
      <c r="E147" s="148">
        <f t="shared" si="3"/>
        <v>94.061374632702211</v>
      </c>
      <c r="F147" s="43"/>
    </row>
    <row r="148" spans="1:6" ht="13.5" customHeight="1">
      <c r="A148" s="15" t="s">
        <v>70</v>
      </c>
      <c r="B148" s="94">
        <f>SUM(B130:B147)</f>
        <v>14249759</v>
      </c>
      <c r="C148" s="94">
        <f>SUM(C130:C147)</f>
        <v>30394315</v>
      </c>
      <c r="D148" s="94">
        <f>SUM(D130:D147)</f>
        <v>25487759</v>
      </c>
      <c r="E148" s="148">
        <f t="shared" si="3"/>
        <v>83.856994309626657</v>
      </c>
      <c r="F148" s="43"/>
    </row>
    <row r="149" spans="1:6" ht="13.5" customHeight="1">
      <c r="A149" s="13" t="s">
        <v>71</v>
      </c>
      <c r="B149" s="86"/>
      <c r="C149" s="86"/>
      <c r="D149" s="86"/>
      <c r="E149" s="148"/>
      <c r="F149" s="43"/>
    </row>
    <row r="150" spans="1:6" ht="13.5" customHeight="1">
      <c r="A150" s="13" t="s">
        <v>72</v>
      </c>
      <c r="B150" s="86"/>
      <c r="C150" s="86"/>
      <c r="D150" s="86"/>
      <c r="E150" s="148"/>
      <c r="F150" s="43"/>
    </row>
    <row r="151" spans="1:6" ht="13.5" customHeight="1">
      <c r="A151" s="17" t="s">
        <v>73</v>
      </c>
      <c r="B151" s="86"/>
      <c r="C151" s="86"/>
      <c r="D151" s="86"/>
      <c r="E151" s="148"/>
      <c r="F151" s="43"/>
    </row>
    <row r="152" spans="1:6" ht="13.5" customHeight="1">
      <c r="A152" s="45" t="s">
        <v>74</v>
      </c>
      <c r="B152" s="86"/>
      <c r="C152" s="86"/>
      <c r="D152" s="86"/>
      <c r="E152" s="148"/>
      <c r="F152" s="43"/>
    </row>
    <row r="153" spans="1:6" ht="13.5" customHeight="1">
      <c r="A153" s="45" t="s">
        <v>104</v>
      </c>
      <c r="B153" s="86"/>
      <c r="C153" s="86">
        <v>15100000</v>
      </c>
      <c r="D153" s="86">
        <v>14300000</v>
      </c>
      <c r="E153" s="148">
        <f t="shared" si="3"/>
        <v>94.701986754966882</v>
      </c>
      <c r="F153" s="43"/>
    </row>
    <row r="154" spans="1:6" ht="13.5" customHeight="1">
      <c r="A154" s="45" t="s">
        <v>75</v>
      </c>
      <c r="B154" s="86"/>
      <c r="C154" s="86"/>
      <c r="D154" s="86"/>
      <c r="E154" s="148"/>
      <c r="F154" s="43"/>
    </row>
    <row r="155" spans="1:6" ht="13.5" customHeight="1">
      <c r="A155" s="13" t="s">
        <v>76</v>
      </c>
      <c r="B155" s="86"/>
      <c r="C155" s="86">
        <v>8811209</v>
      </c>
      <c r="D155" s="86">
        <v>8811209</v>
      </c>
      <c r="E155" s="148">
        <f t="shared" si="3"/>
        <v>100</v>
      </c>
      <c r="F155" s="43"/>
    </row>
    <row r="156" spans="1:6" ht="13.5" customHeight="1">
      <c r="A156" s="13" t="s">
        <v>77</v>
      </c>
      <c r="B156" s="86"/>
      <c r="C156" s="86"/>
      <c r="D156" s="86"/>
      <c r="E156" s="148"/>
      <c r="F156" s="43"/>
    </row>
    <row r="157" spans="1:6" ht="13.5" customHeight="1">
      <c r="A157" s="13" t="s">
        <v>78</v>
      </c>
      <c r="B157" s="86"/>
      <c r="C157" s="86"/>
      <c r="D157" s="86"/>
      <c r="E157" s="148"/>
      <c r="F157" s="43"/>
    </row>
    <row r="158" spans="1:6" ht="13.5" customHeight="1">
      <c r="A158" s="45" t="s">
        <v>79</v>
      </c>
      <c r="B158" s="86"/>
      <c r="C158" s="86"/>
      <c r="D158" s="86"/>
      <c r="E158" s="148"/>
      <c r="F158" s="43"/>
    </row>
    <row r="159" spans="1:6" ht="13.5" customHeight="1">
      <c r="A159" s="45" t="s">
        <v>80</v>
      </c>
      <c r="B159" s="86"/>
      <c r="C159" s="86"/>
      <c r="D159" s="86"/>
      <c r="E159" s="148"/>
      <c r="F159" s="43"/>
    </row>
    <row r="160" spans="1:6" ht="13.5" customHeight="1">
      <c r="A160" s="45" t="s">
        <v>81</v>
      </c>
      <c r="B160" s="86"/>
      <c r="C160" s="86"/>
      <c r="D160" s="86"/>
      <c r="E160" s="148"/>
      <c r="F160" s="43"/>
    </row>
    <row r="161" spans="1:6" ht="13.5" customHeight="1">
      <c r="A161" s="45" t="s">
        <v>82</v>
      </c>
      <c r="B161" s="86"/>
      <c r="C161" s="86"/>
      <c r="D161" s="86"/>
      <c r="E161" s="148"/>
      <c r="F161" s="43"/>
    </row>
    <row r="162" spans="1:6" ht="13.5" customHeight="1">
      <c r="A162" s="45" t="s">
        <v>83</v>
      </c>
      <c r="B162" s="86"/>
      <c r="C162" s="86"/>
      <c r="D162" s="86"/>
      <c r="E162" s="148"/>
      <c r="F162" s="43"/>
    </row>
    <row r="163" spans="1:6" ht="13.5" customHeight="1">
      <c r="A163" s="13" t="s">
        <v>84</v>
      </c>
      <c r="B163" s="86"/>
      <c r="C163" s="86"/>
      <c r="D163" s="86"/>
      <c r="E163" s="148"/>
      <c r="F163" s="43"/>
    </row>
    <row r="164" spans="1:6" ht="13.5" customHeight="1">
      <c r="A164" s="18" t="s">
        <v>85</v>
      </c>
      <c r="B164" s="94">
        <f>B148+B127+B128</f>
        <v>59681105</v>
      </c>
      <c r="C164" s="94">
        <f>C148+C127+C128+C153+C155</f>
        <v>107721035</v>
      </c>
      <c r="D164" s="94">
        <f>D148+D127+D128+D153+D155</f>
        <v>100551329</v>
      </c>
      <c r="E164" s="148">
        <f t="shared" si="3"/>
        <v>93.344191317879549</v>
      </c>
      <c r="F164" s="43"/>
    </row>
    <row r="165" spans="1:6" ht="13.5" customHeight="1">
      <c r="B165" s="86"/>
      <c r="C165" s="86"/>
      <c r="D165" s="86"/>
      <c r="E165" s="148"/>
      <c r="F165" s="43"/>
    </row>
    <row r="166" spans="1:6" ht="13.5" customHeight="1">
      <c r="A166" s="22" t="s">
        <v>89</v>
      </c>
      <c r="B166" s="86"/>
      <c r="C166" s="86"/>
      <c r="D166" s="86"/>
      <c r="E166" s="149"/>
      <c r="F166" s="43"/>
    </row>
    <row r="167" spans="1:6" ht="13.5" customHeight="1">
      <c r="A167" s="13" t="s">
        <v>52</v>
      </c>
      <c r="B167" s="86">
        <v>38121412</v>
      </c>
      <c r="C167" s="86">
        <v>46270908</v>
      </c>
      <c r="D167" s="86">
        <v>45047314</v>
      </c>
      <c r="E167" s="148">
        <f t="shared" ref="E167:E229" si="4">SUM(D167/C167)*100</f>
        <v>97.355586797648314</v>
      </c>
      <c r="F167" s="43"/>
    </row>
    <row r="168" spans="1:6" ht="13.5" customHeight="1">
      <c r="A168" s="13" t="s">
        <v>53</v>
      </c>
      <c r="B168" s="86">
        <v>5896419</v>
      </c>
      <c r="C168" s="86">
        <v>6631233</v>
      </c>
      <c r="D168" s="86">
        <v>6598881</v>
      </c>
      <c r="E168" s="148">
        <f t="shared" si="4"/>
        <v>99.512126930240569</v>
      </c>
      <c r="F168" s="43"/>
    </row>
    <row r="169" spans="1:6" ht="13.5" customHeight="1">
      <c r="A169" s="13" t="s">
        <v>54</v>
      </c>
      <c r="B169" s="86"/>
      <c r="C169" s="86"/>
      <c r="D169" s="86"/>
      <c r="E169" s="148"/>
      <c r="F169" s="43"/>
    </row>
    <row r="170" spans="1:6" ht="13.5" customHeight="1">
      <c r="A170" s="45" t="s">
        <v>55</v>
      </c>
      <c r="B170" s="86">
        <v>10000</v>
      </c>
      <c r="C170" s="86">
        <v>863180</v>
      </c>
      <c r="D170" s="86">
        <v>3180</v>
      </c>
      <c r="E170" s="148">
        <f t="shared" si="4"/>
        <v>0.36840519937904032</v>
      </c>
      <c r="F170" s="43"/>
    </row>
    <row r="171" spans="1:6" ht="13.5" customHeight="1">
      <c r="A171" s="45" t="s">
        <v>56</v>
      </c>
      <c r="B171" s="86">
        <v>2320000</v>
      </c>
      <c r="C171" s="86">
        <v>3304311</v>
      </c>
      <c r="D171" s="86">
        <v>2790159</v>
      </c>
      <c r="E171" s="148">
        <f t="shared" si="4"/>
        <v>84.439963429592439</v>
      </c>
      <c r="F171" s="43"/>
    </row>
    <row r="172" spans="1:6" ht="13.5" customHeight="1">
      <c r="A172" s="45" t="s">
        <v>57</v>
      </c>
      <c r="B172" s="86"/>
      <c r="C172" s="86"/>
      <c r="D172" s="86"/>
      <c r="E172" s="148"/>
      <c r="F172" s="43"/>
    </row>
    <row r="173" spans="1:6" ht="13.5" customHeight="1">
      <c r="A173" s="45" t="s">
        <v>58</v>
      </c>
      <c r="B173" s="86">
        <v>339000</v>
      </c>
      <c r="C173" s="86">
        <v>365305</v>
      </c>
      <c r="D173" s="86">
        <v>293801</v>
      </c>
      <c r="E173" s="148">
        <f t="shared" si="4"/>
        <v>80.426219186706987</v>
      </c>
      <c r="F173" s="43"/>
    </row>
    <row r="174" spans="1:6" ht="13.5" customHeight="1">
      <c r="A174" s="45" t="s">
        <v>59</v>
      </c>
      <c r="B174" s="86">
        <v>293000</v>
      </c>
      <c r="C174" s="86">
        <v>413136</v>
      </c>
      <c r="D174" s="86">
        <v>280060</v>
      </c>
      <c r="E174" s="148">
        <f t="shared" si="4"/>
        <v>67.7888153053716</v>
      </c>
      <c r="F174" s="43"/>
    </row>
    <row r="175" spans="1:6" ht="13.5" customHeight="1">
      <c r="A175" s="45" t="s">
        <v>60</v>
      </c>
      <c r="B175" s="86">
        <v>6330000</v>
      </c>
      <c r="C175" s="86">
        <v>7346524</v>
      </c>
      <c r="D175" s="86">
        <v>6668874</v>
      </c>
      <c r="E175" s="148">
        <f t="shared" si="4"/>
        <v>90.775909804419072</v>
      </c>
      <c r="F175" s="43"/>
    </row>
    <row r="176" spans="1:6" ht="13.5" customHeight="1">
      <c r="A176" s="45" t="s">
        <v>100</v>
      </c>
      <c r="B176" s="86">
        <v>600000</v>
      </c>
      <c r="C176" s="86">
        <v>626252</v>
      </c>
      <c r="D176" s="86">
        <v>626252</v>
      </c>
      <c r="E176" s="148">
        <f t="shared" si="4"/>
        <v>100</v>
      </c>
      <c r="F176" s="43"/>
    </row>
    <row r="177" spans="1:6" ht="13.5" customHeight="1">
      <c r="A177" s="45" t="s">
        <v>61</v>
      </c>
      <c r="B177" s="86">
        <v>500000</v>
      </c>
      <c r="C177" s="86">
        <v>1096000</v>
      </c>
      <c r="D177" s="86">
        <v>892316</v>
      </c>
      <c r="E177" s="148">
        <f t="shared" si="4"/>
        <v>81.41569343065693</v>
      </c>
      <c r="F177" s="43"/>
    </row>
    <row r="178" spans="1:6" ht="13.5" customHeight="1">
      <c r="A178" s="45" t="s">
        <v>62</v>
      </c>
      <c r="B178" s="86">
        <v>400000</v>
      </c>
      <c r="C178" s="86">
        <v>4031064</v>
      </c>
      <c r="D178" s="86">
        <v>4031064</v>
      </c>
      <c r="E178" s="148">
        <f t="shared" si="4"/>
        <v>100</v>
      </c>
      <c r="F178" s="43"/>
    </row>
    <row r="179" spans="1:6" ht="13.5" customHeight="1">
      <c r="A179" s="45" t="s">
        <v>63</v>
      </c>
      <c r="B179" s="86">
        <v>800000</v>
      </c>
      <c r="C179" s="86">
        <v>11260235</v>
      </c>
      <c r="D179" s="86">
        <v>11260235</v>
      </c>
      <c r="E179" s="148">
        <f t="shared" si="4"/>
        <v>100</v>
      </c>
      <c r="F179" s="43"/>
    </row>
    <row r="180" spans="1:6" ht="13.5" customHeight="1">
      <c r="A180" s="45" t="s">
        <v>64</v>
      </c>
      <c r="B180" s="86">
        <v>5000000</v>
      </c>
      <c r="C180" s="86">
        <v>24394768</v>
      </c>
      <c r="D180" s="86">
        <v>11559700</v>
      </c>
      <c r="E180" s="148">
        <f t="shared" si="4"/>
        <v>47.385980469254719</v>
      </c>
      <c r="F180" s="43"/>
    </row>
    <row r="181" spans="1:6" ht="13.5" customHeight="1">
      <c r="A181" s="45" t="s">
        <v>65</v>
      </c>
      <c r="B181" s="86">
        <v>2364000</v>
      </c>
      <c r="C181" s="86">
        <v>5795323</v>
      </c>
      <c r="D181" s="86">
        <v>5294535</v>
      </c>
      <c r="E181" s="148">
        <f t="shared" si="4"/>
        <v>91.358756017567956</v>
      </c>
      <c r="F181" s="43"/>
    </row>
    <row r="182" spans="1:6" ht="13.5" customHeight="1">
      <c r="A182" s="45" t="s">
        <v>66</v>
      </c>
      <c r="B182" s="86">
        <v>61000</v>
      </c>
      <c r="C182" s="86">
        <v>96773</v>
      </c>
      <c r="D182" s="86">
        <v>82884</v>
      </c>
      <c r="E182" s="148">
        <f t="shared" si="4"/>
        <v>85.647856323561328</v>
      </c>
      <c r="F182" s="43"/>
    </row>
    <row r="183" spans="1:6" ht="13.5" customHeight="1">
      <c r="A183" s="45" t="s">
        <v>103</v>
      </c>
      <c r="B183" s="86"/>
      <c r="C183" s="86"/>
      <c r="D183" s="86"/>
      <c r="E183" s="148"/>
      <c r="F183" s="43"/>
    </row>
    <row r="184" spans="1:6" ht="13.5" customHeight="1">
      <c r="A184" s="46" t="s">
        <v>67</v>
      </c>
      <c r="B184" s="86">
        <v>3844169</v>
      </c>
      <c r="C184" s="86">
        <v>10297162</v>
      </c>
      <c r="D184" s="86">
        <v>7947724</v>
      </c>
      <c r="E184" s="148">
        <f t="shared" si="4"/>
        <v>77.183635646404326</v>
      </c>
      <c r="F184" s="43"/>
    </row>
    <row r="185" spans="1:6" ht="13.5" customHeight="1">
      <c r="A185" s="45" t="s">
        <v>105</v>
      </c>
      <c r="B185" s="86">
        <v>3359000</v>
      </c>
      <c r="C185" s="86">
        <v>7421000</v>
      </c>
      <c r="D185" s="86">
        <v>7421000</v>
      </c>
      <c r="E185" s="148">
        <f t="shared" si="4"/>
        <v>100</v>
      </c>
      <c r="F185" s="43"/>
    </row>
    <row r="186" spans="1:6" ht="13.5" customHeight="1">
      <c r="A186" s="45" t="s">
        <v>68</v>
      </c>
      <c r="B186" s="86"/>
      <c r="C186" s="86"/>
      <c r="D186" s="86"/>
      <c r="E186" s="148"/>
      <c r="F186" s="43"/>
    </row>
    <row r="187" spans="1:6" ht="13.5" customHeight="1">
      <c r="A187" s="45" t="s">
        <v>69</v>
      </c>
      <c r="B187" s="86">
        <v>138000</v>
      </c>
      <c r="C187" s="86">
        <v>168126</v>
      </c>
      <c r="D187" s="86">
        <v>119930</v>
      </c>
      <c r="E187" s="148">
        <f t="shared" si="4"/>
        <v>71.333404708373479</v>
      </c>
      <c r="F187" s="43"/>
    </row>
    <row r="188" spans="1:6" ht="13.5" customHeight="1">
      <c r="A188" s="15" t="s">
        <v>70</v>
      </c>
      <c r="B188" s="94">
        <f>SUM(B170:B187)</f>
        <v>26358169</v>
      </c>
      <c r="C188" s="94">
        <f>SUM(C170:C187)</f>
        <v>77479159</v>
      </c>
      <c r="D188" s="94">
        <f>SUM(D170:D187)</f>
        <v>59271714</v>
      </c>
      <c r="E188" s="148">
        <f t="shared" si="4"/>
        <v>76.500203106231453</v>
      </c>
      <c r="F188" s="43"/>
    </row>
    <row r="189" spans="1:6" ht="13.5" customHeight="1">
      <c r="A189" s="13" t="s">
        <v>71</v>
      </c>
      <c r="B189" s="86"/>
      <c r="C189" s="86"/>
      <c r="D189" s="86"/>
      <c r="E189" s="148"/>
      <c r="F189" s="43"/>
    </row>
    <row r="190" spans="1:6" ht="13.5" customHeight="1">
      <c r="A190" s="13" t="s">
        <v>72</v>
      </c>
      <c r="B190" s="86"/>
      <c r="C190" s="86"/>
      <c r="D190" s="86"/>
      <c r="E190" s="148"/>
      <c r="F190" s="43"/>
    </row>
    <row r="191" spans="1:6" ht="13.5" customHeight="1">
      <c r="A191" s="17" t="s">
        <v>73</v>
      </c>
      <c r="B191" s="86"/>
      <c r="C191" s="86"/>
      <c r="D191" s="86"/>
      <c r="E191" s="148"/>
      <c r="F191" s="43"/>
    </row>
    <row r="192" spans="1:6" ht="13.5" customHeight="1">
      <c r="A192" s="45" t="s">
        <v>74</v>
      </c>
      <c r="B192" s="86"/>
      <c r="C192" s="86"/>
      <c r="D192" s="86"/>
      <c r="E192" s="148"/>
      <c r="F192" s="43"/>
    </row>
    <row r="193" spans="1:6" ht="13.5" customHeight="1">
      <c r="A193" s="45" t="s">
        <v>104</v>
      </c>
      <c r="B193" s="86"/>
      <c r="C193" s="86"/>
      <c r="D193" s="86"/>
      <c r="E193" s="148"/>
      <c r="F193" s="43"/>
    </row>
    <row r="194" spans="1:6" ht="13.5" customHeight="1">
      <c r="A194" s="45" t="s">
        <v>75</v>
      </c>
      <c r="B194" s="86"/>
      <c r="C194" s="86"/>
      <c r="D194" s="86"/>
      <c r="E194" s="148"/>
      <c r="F194" s="43"/>
    </row>
    <row r="195" spans="1:6" ht="13.5" customHeight="1">
      <c r="A195" s="13" t="s">
        <v>76</v>
      </c>
      <c r="B195" s="86"/>
      <c r="C195" s="86">
        <v>1974997</v>
      </c>
      <c r="D195" s="86">
        <v>1974997</v>
      </c>
      <c r="E195" s="148">
        <f t="shared" si="4"/>
        <v>100</v>
      </c>
      <c r="F195" s="43"/>
    </row>
    <row r="196" spans="1:6" ht="13.5" customHeight="1">
      <c r="A196" s="13" t="s">
        <v>77</v>
      </c>
      <c r="B196" s="86"/>
      <c r="C196" s="86">
        <v>15602525</v>
      </c>
      <c r="D196" s="86">
        <v>13694143</v>
      </c>
      <c r="E196" s="148">
        <f t="shared" si="4"/>
        <v>87.768761786954357</v>
      </c>
      <c r="F196" s="43"/>
    </row>
    <row r="197" spans="1:6" ht="13.5" customHeight="1">
      <c r="A197" s="13" t="s">
        <v>78</v>
      </c>
      <c r="B197" s="86"/>
      <c r="C197" s="86"/>
      <c r="D197" s="86"/>
      <c r="E197" s="148"/>
      <c r="F197" s="43"/>
    </row>
    <row r="198" spans="1:6" ht="13.5" customHeight="1">
      <c r="A198" s="45" t="s">
        <v>79</v>
      </c>
      <c r="B198" s="86"/>
      <c r="C198" s="86"/>
      <c r="D198" s="86"/>
      <c r="E198" s="148"/>
      <c r="F198" s="43"/>
    </row>
    <row r="199" spans="1:6" ht="13.5" customHeight="1">
      <c r="A199" s="45" t="s">
        <v>80</v>
      </c>
      <c r="B199" s="86"/>
      <c r="C199" s="86"/>
      <c r="D199" s="86"/>
      <c r="E199" s="148"/>
      <c r="F199" s="43"/>
    </row>
    <row r="200" spans="1:6" ht="13.5" customHeight="1">
      <c r="A200" s="45" t="s">
        <v>81</v>
      </c>
      <c r="B200" s="86"/>
      <c r="C200" s="86"/>
      <c r="D200" s="86"/>
      <c r="E200" s="148"/>
      <c r="F200" s="43"/>
    </row>
    <row r="201" spans="1:6" ht="13.5" customHeight="1">
      <c r="A201" s="45" t="s">
        <v>82</v>
      </c>
      <c r="B201" s="86"/>
      <c r="C201" s="86"/>
      <c r="D201" s="86"/>
      <c r="E201" s="148"/>
      <c r="F201" s="43"/>
    </row>
    <row r="202" spans="1:6" ht="13.5" customHeight="1">
      <c r="A202" s="45" t="s">
        <v>83</v>
      </c>
      <c r="B202" s="86"/>
      <c r="C202" s="86"/>
      <c r="D202" s="86"/>
      <c r="E202" s="148"/>
      <c r="F202" s="43"/>
    </row>
    <row r="203" spans="1:6" ht="13.5" customHeight="1">
      <c r="A203" s="13" t="s">
        <v>84</v>
      </c>
      <c r="B203" s="86"/>
      <c r="C203" s="86"/>
      <c r="D203" s="86"/>
      <c r="E203" s="148"/>
      <c r="F203" s="43"/>
    </row>
    <row r="204" spans="1:6" ht="13.5" customHeight="1">
      <c r="A204" s="18" t="s">
        <v>85</v>
      </c>
      <c r="B204" s="94">
        <f>B188+B168+B167+B195+B196</f>
        <v>70376000</v>
      </c>
      <c r="C204" s="94">
        <f>C188+C168+C167+C195+C196</f>
        <v>147958822</v>
      </c>
      <c r="D204" s="94">
        <f>D188+D168+D167+D195+D196</f>
        <v>126587049</v>
      </c>
      <c r="E204" s="148">
        <f t="shared" si="4"/>
        <v>85.555593974653306</v>
      </c>
      <c r="F204" s="43"/>
    </row>
    <row r="205" spans="1:6" ht="13.5" customHeight="1">
      <c r="B205" s="86"/>
      <c r="C205" s="86"/>
      <c r="D205" s="86"/>
      <c r="E205" s="148"/>
      <c r="F205" s="43"/>
    </row>
    <row r="206" spans="1:6" s="23" customFormat="1" ht="13.5" customHeight="1">
      <c r="A206" s="13"/>
      <c r="B206" s="99"/>
      <c r="C206" s="99"/>
      <c r="D206" s="99"/>
      <c r="E206" s="148"/>
      <c r="F206" s="100"/>
    </row>
    <row r="207" spans="1:6" s="25" customFormat="1" ht="13.5" customHeight="1">
      <c r="A207" s="24" t="s">
        <v>90</v>
      </c>
      <c r="B207" s="101"/>
      <c r="C207" s="101"/>
      <c r="D207" s="101"/>
      <c r="E207" s="148"/>
      <c r="F207" s="102"/>
    </row>
    <row r="208" spans="1:6" s="25" customFormat="1" ht="13.5" customHeight="1">
      <c r="A208" s="13" t="s">
        <v>52</v>
      </c>
      <c r="B208" s="47">
        <v>110137036</v>
      </c>
      <c r="C208" s="47">
        <v>136752092</v>
      </c>
      <c r="D208" s="93">
        <v>135313249</v>
      </c>
      <c r="E208" s="148">
        <f t="shared" si="4"/>
        <v>98.947845711932516</v>
      </c>
      <c r="F208" s="102"/>
    </row>
    <row r="209" spans="1:6" s="25" customFormat="1" ht="13.5" customHeight="1">
      <c r="A209" s="13" t="s">
        <v>53</v>
      </c>
      <c r="B209" s="47">
        <v>16563070</v>
      </c>
      <c r="C209" s="47">
        <v>21734642</v>
      </c>
      <c r="D209" s="93">
        <v>21667981</v>
      </c>
      <c r="E209" s="148">
        <f t="shared" si="4"/>
        <v>99.693296075454114</v>
      </c>
      <c r="F209" s="102"/>
    </row>
    <row r="210" spans="1:6" s="25" customFormat="1" ht="13.5" customHeight="1">
      <c r="A210" s="13" t="s">
        <v>54</v>
      </c>
      <c r="B210" s="47"/>
      <c r="C210" s="47"/>
      <c r="D210" s="93"/>
      <c r="E210" s="148"/>
      <c r="F210" s="102"/>
    </row>
    <row r="211" spans="1:6" s="25" customFormat="1" ht="13.5" customHeight="1">
      <c r="A211" s="45" t="s">
        <v>55</v>
      </c>
      <c r="B211" s="47">
        <v>2250000</v>
      </c>
      <c r="C211" s="47">
        <v>2424741</v>
      </c>
      <c r="D211" s="93">
        <v>2383571</v>
      </c>
      <c r="E211" s="148">
        <f t="shared" si="4"/>
        <v>98.302086697094666</v>
      </c>
      <c r="F211" s="102"/>
    </row>
    <row r="212" spans="1:6" s="25" customFormat="1" ht="13.5" customHeight="1">
      <c r="A212" s="45" t="s">
        <v>56</v>
      </c>
      <c r="B212" s="47">
        <v>5650000</v>
      </c>
      <c r="C212" s="47">
        <v>9346895</v>
      </c>
      <c r="D212" s="93">
        <v>8977082</v>
      </c>
      <c r="E212" s="148">
        <f t="shared" si="4"/>
        <v>96.043466841127454</v>
      </c>
      <c r="F212" s="102"/>
    </row>
    <row r="213" spans="1:6" s="25" customFormat="1" ht="13.5" customHeight="1">
      <c r="A213" s="45" t="s">
        <v>57</v>
      </c>
      <c r="B213" s="47"/>
      <c r="C213" s="47"/>
      <c r="D213" s="93"/>
      <c r="E213" s="148"/>
      <c r="F213" s="102"/>
    </row>
    <row r="214" spans="1:6" s="25" customFormat="1" ht="13.5" customHeight="1">
      <c r="A214" s="45" t="s">
        <v>58</v>
      </c>
      <c r="B214" s="47">
        <v>650000</v>
      </c>
      <c r="C214" s="47">
        <v>400000</v>
      </c>
      <c r="D214" s="93">
        <v>380974</v>
      </c>
      <c r="E214" s="148">
        <f t="shared" si="4"/>
        <v>95.243499999999997</v>
      </c>
      <c r="F214" s="102"/>
    </row>
    <row r="215" spans="1:6" s="25" customFormat="1" ht="13.5" customHeight="1">
      <c r="A215" s="45" t="s">
        <v>59</v>
      </c>
      <c r="B215" s="47">
        <v>900000</v>
      </c>
      <c r="C215" s="47">
        <v>1331000</v>
      </c>
      <c r="D215" s="93">
        <v>1020059</v>
      </c>
      <c r="E215" s="148">
        <f t="shared" si="4"/>
        <v>76.638542449286248</v>
      </c>
      <c r="F215" s="102"/>
    </row>
    <row r="216" spans="1:6" s="25" customFormat="1" ht="13.5" customHeight="1">
      <c r="A216" s="45" t="s">
        <v>60</v>
      </c>
      <c r="B216" s="47">
        <v>5355000</v>
      </c>
      <c r="C216" s="47">
        <v>5256000</v>
      </c>
      <c r="D216" s="93">
        <v>5158291</v>
      </c>
      <c r="E216" s="148">
        <f t="shared" si="4"/>
        <v>98.141000761035002</v>
      </c>
      <c r="F216" s="102"/>
    </row>
    <row r="217" spans="1:6" s="25" customFormat="1" ht="13.5" customHeight="1">
      <c r="A217" s="45" t="s">
        <v>100</v>
      </c>
      <c r="B217" s="47">
        <v>23800000</v>
      </c>
      <c r="C217" s="47">
        <v>22944730</v>
      </c>
      <c r="D217" s="93">
        <v>22830025</v>
      </c>
      <c r="E217" s="148">
        <f t="shared" si="4"/>
        <v>99.500081282281386</v>
      </c>
      <c r="F217" s="102"/>
    </row>
    <row r="218" spans="1:6" s="25" customFormat="1" ht="13.5" customHeight="1">
      <c r="A218" s="45" t="s">
        <v>61</v>
      </c>
      <c r="B218" s="47"/>
      <c r="C218" s="47"/>
      <c r="D218" s="93"/>
      <c r="E218" s="148"/>
      <c r="F218" s="102"/>
    </row>
    <row r="219" spans="1:6" s="25" customFormat="1" ht="13.5" customHeight="1">
      <c r="A219" s="45" t="s">
        <v>62</v>
      </c>
      <c r="B219" s="47">
        <v>750000</v>
      </c>
      <c r="C219" s="47">
        <v>3042027</v>
      </c>
      <c r="D219" s="93">
        <v>3030864</v>
      </c>
      <c r="E219" s="148">
        <f t="shared" si="4"/>
        <v>99.633040732380081</v>
      </c>
      <c r="F219" s="102"/>
    </row>
    <row r="220" spans="1:6" s="25" customFormat="1" ht="13.5" customHeight="1">
      <c r="A220" s="45" t="s">
        <v>63</v>
      </c>
      <c r="B220" s="47"/>
      <c r="C220" s="47">
        <v>4647685</v>
      </c>
      <c r="D220" s="93">
        <v>4647639</v>
      </c>
      <c r="E220" s="148">
        <f t="shared" si="4"/>
        <v>99.999010259946616</v>
      </c>
      <c r="F220" s="102"/>
    </row>
    <row r="221" spans="1:6" s="25" customFormat="1" ht="13.5" customHeight="1">
      <c r="A221" s="45" t="s">
        <v>64</v>
      </c>
      <c r="B221" s="47">
        <v>3650000</v>
      </c>
      <c r="C221" s="47">
        <v>6210613</v>
      </c>
      <c r="D221" s="93">
        <v>5362821</v>
      </c>
      <c r="E221" s="148">
        <f t="shared" si="4"/>
        <v>86.349302395753853</v>
      </c>
      <c r="F221" s="102"/>
    </row>
    <row r="222" spans="1:6" s="25" customFormat="1" ht="13.5" customHeight="1">
      <c r="A222" s="45" t="s">
        <v>65</v>
      </c>
      <c r="B222" s="47">
        <v>2958090</v>
      </c>
      <c r="C222" s="47">
        <v>2933606</v>
      </c>
      <c r="D222" s="93">
        <v>2244055</v>
      </c>
      <c r="E222" s="148">
        <f t="shared" si="4"/>
        <v>76.494764463939603</v>
      </c>
      <c r="F222" s="102"/>
    </row>
    <row r="223" spans="1:6" s="25" customFormat="1" ht="13.5" customHeight="1">
      <c r="A223" s="45" t="s">
        <v>66</v>
      </c>
      <c r="B223" s="47">
        <v>325000</v>
      </c>
      <c r="C223" s="47">
        <v>282500</v>
      </c>
      <c r="D223" s="93">
        <v>260146</v>
      </c>
      <c r="E223" s="148">
        <f t="shared" si="4"/>
        <v>92.087079646017699</v>
      </c>
      <c r="F223" s="102"/>
    </row>
    <row r="224" spans="1:6" s="25" customFormat="1" ht="13.5" customHeight="1">
      <c r="A224" s="45" t="s">
        <v>103</v>
      </c>
      <c r="B224" s="47"/>
      <c r="C224" s="47"/>
      <c r="D224" s="93"/>
      <c r="E224" s="148"/>
      <c r="F224" s="102"/>
    </row>
    <row r="225" spans="1:6" s="25" customFormat="1" ht="13.5" customHeight="1">
      <c r="A225" s="46" t="s">
        <v>67</v>
      </c>
      <c r="B225" s="47">
        <v>8400000</v>
      </c>
      <c r="C225" s="47">
        <v>12453369</v>
      </c>
      <c r="D225" s="93">
        <v>11827290</v>
      </c>
      <c r="E225" s="148">
        <f t="shared" si="4"/>
        <v>94.972613434966874</v>
      </c>
      <c r="F225" s="102"/>
    </row>
    <row r="226" spans="1:6" s="25" customFormat="1" ht="13.5" customHeight="1">
      <c r="A226" s="45" t="s">
        <v>105</v>
      </c>
      <c r="B226" s="47"/>
      <c r="C226" s="47">
        <v>1542538</v>
      </c>
      <c r="D226" s="103">
        <v>1047000</v>
      </c>
      <c r="E226" s="148">
        <f t="shared" si="4"/>
        <v>67.875151211834009</v>
      </c>
      <c r="F226" s="102"/>
    </row>
    <row r="227" spans="1:6" s="25" customFormat="1" ht="13.5" customHeight="1">
      <c r="A227" s="45" t="s">
        <v>68</v>
      </c>
      <c r="B227" s="47"/>
      <c r="C227" s="47"/>
      <c r="D227" s="103"/>
      <c r="E227" s="148"/>
      <c r="F227" s="102"/>
    </row>
    <row r="228" spans="1:6" s="25" customFormat="1" ht="13.5" customHeight="1">
      <c r="A228" s="45" t="s">
        <v>69</v>
      </c>
      <c r="B228" s="47">
        <v>50000</v>
      </c>
      <c r="C228" s="47">
        <v>312500</v>
      </c>
      <c r="D228" s="93">
        <v>274091</v>
      </c>
      <c r="E228" s="148">
        <f t="shared" si="4"/>
        <v>87.709119999999999</v>
      </c>
      <c r="F228" s="102"/>
    </row>
    <row r="229" spans="1:6" s="25" customFormat="1" ht="13.5" customHeight="1">
      <c r="A229" s="15" t="s">
        <v>70</v>
      </c>
      <c r="B229" s="47">
        <v>54738090</v>
      </c>
      <c r="C229" s="47">
        <v>73128204</v>
      </c>
      <c r="D229" s="89">
        <v>69443908</v>
      </c>
      <c r="E229" s="148">
        <f t="shared" si="4"/>
        <v>94.961867243450968</v>
      </c>
      <c r="F229" s="102"/>
    </row>
    <row r="230" spans="1:6" s="25" customFormat="1" ht="13.5" customHeight="1">
      <c r="A230" s="13" t="s">
        <v>71</v>
      </c>
      <c r="B230" s="47"/>
      <c r="C230" s="47"/>
      <c r="D230" s="101"/>
      <c r="E230" s="148"/>
      <c r="F230" s="102"/>
    </row>
    <row r="231" spans="1:6" s="25" customFormat="1" ht="13.5" customHeight="1">
      <c r="A231" s="13" t="s">
        <v>72</v>
      </c>
      <c r="B231" s="47">
        <v>3600000</v>
      </c>
      <c r="C231" s="47">
        <v>3600000</v>
      </c>
      <c r="D231" s="93">
        <v>3600000</v>
      </c>
      <c r="E231" s="148">
        <f t="shared" ref="E231:E237" si="5">SUM(D231/C231)*100</f>
        <v>100</v>
      </c>
      <c r="F231" s="102"/>
    </row>
    <row r="232" spans="1:6" s="25" customFormat="1" ht="13.5" customHeight="1">
      <c r="A232" s="17" t="s">
        <v>73</v>
      </c>
      <c r="B232" s="47">
        <v>3600000</v>
      </c>
      <c r="C232" s="47">
        <v>3600000</v>
      </c>
      <c r="D232" s="93">
        <v>3600000</v>
      </c>
      <c r="E232" s="148">
        <f t="shared" si="5"/>
        <v>100</v>
      </c>
      <c r="F232" s="102"/>
    </row>
    <row r="233" spans="1:6" s="25" customFormat="1" ht="13.5" customHeight="1">
      <c r="A233" s="45" t="s">
        <v>74</v>
      </c>
      <c r="B233" s="47"/>
      <c r="C233" s="47"/>
      <c r="D233" s="93"/>
      <c r="E233" s="148"/>
      <c r="F233" s="102"/>
    </row>
    <row r="234" spans="1:6" s="25" customFormat="1" ht="13.5" customHeight="1">
      <c r="A234" s="45" t="s">
        <v>104</v>
      </c>
      <c r="B234" s="47"/>
      <c r="C234" s="47"/>
      <c r="D234" s="93"/>
      <c r="E234" s="148"/>
      <c r="F234" s="102"/>
    </row>
    <row r="235" spans="1:6" s="25" customFormat="1" ht="13.5" customHeight="1">
      <c r="A235" s="45" t="s">
        <v>75</v>
      </c>
      <c r="B235" s="47"/>
      <c r="C235" s="47"/>
      <c r="D235" s="93"/>
      <c r="E235" s="148"/>
      <c r="F235" s="102"/>
    </row>
    <row r="236" spans="1:6" s="25" customFormat="1" ht="13.5" customHeight="1">
      <c r="A236" s="13" t="s">
        <v>76</v>
      </c>
      <c r="B236" s="47"/>
      <c r="C236" s="47">
        <v>1703862</v>
      </c>
      <c r="D236" s="93">
        <v>1703862</v>
      </c>
      <c r="E236" s="148">
        <f t="shared" si="5"/>
        <v>100</v>
      </c>
      <c r="F236" s="102"/>
    </row>
    <row r="237" spans="1:6" s="25" customFormat="1" ht="13.5" customHeight="1">
      <c r="A237" s="13" t="s">
        <v>77</v>
      </c>
      <c r="B237" s="47"/>
      <c r="C237" s="47">
        <v>1065000</v>
      </c>
      <c r="D237" s="93">
        <v>1065000</v>
      </c>
      <c r="E237" s="148">
        <f t="shared" si="5"/>
        <v>100</v>
      </c>
      <c r="F237" s="102"/>
    </row>
    <row r="238" spans="1:6" s="25" customFormat="1" ht="13.5" customHeight="1">
      <c r="A238" s="13" t="s">
        <v>78</v>
      </c>
      <c r="B238" s="47"/>
      <c r="C238" s="47"/>
      <c r="D238" s="93"/>
      <c r="E238" s="148"/>
      <c r="F238" s="102"/>
    </row>
    <row r="239" spans="1:6" s="25" customFormat="1" ht="13.5" customHeight="1">
      <c r="A239" s="45" t="s">
        <v>79</v>
      </c>
      <c r="B239" s="47"/>
      <c r="C239" s="47"/>
      <c r="D239" s="93"/>
      <c r="E239" s="148"/>
      <c r="F239" s="102"/>
    </row>
    <row r="240" spans="1:6" s="25" customFormat="1" ht="13.5" customHeight="1">
      <c r="A240" s="45" t="s">
        <v>80</v>
      </c>
      <c r="B240" s="47"/>
      <c r="C240" s="47"/>
      <c r="D240" s="93"/>
      <c r="E240" s="148"/>
      <c r="F240" s="102"/>
    </row>
    <row r="241" spans="1:6" s="25" customFormat="1" ht="13.5" customHeight="1">
      <c r="A241" s="45" t="s">
        <v>81</v>
      </c>
      <c r="B241" s="47"/>
      <c r="C241" s="47"/>
      <c r="D241" s="93"/>
      <c r="E241" s="148"/>
      <c r="F241" s="102"/>
    </row>
    <row r="242" spans="1:6" s="25" customFormat="1" ht="13.5" customHeight="1">
      <c r="A242" s="45" t="s">
        <v>82</v>
      </c>
      <c r="B242" s="47"/>
      <c r="C242" s="47"/>
      <c r="D242" s="93"/>
      <c r="E242" s="148"/>
      <c r="F242" s="102"/>
    </row>
    <row r="243" spans="1:6" s="25" customFormat="1" ht="13.5" customHeight="1">
      <c r="A243" s="45" t="s">
        <v>83</v>
      </c>
      <c r="B243" s="47"/>
      <c r="C243" s="47"/>
      <c r="D243" s="93"/>
      <c r="E243" s="148"/>
      <c r="F243" s="102"/>
    </row>
    <row r="244" spans="1:6" s="25" customFormat="1" ht="13.5" customHeight="1">
      <c r="A244" s="13" t="s">
        <v>84</v>
      </c>
      <c r="B244" s="47"/>
      <c r="C244" s="47"/>
      <c r="D244" s="93"/>
      <c r="E244" s="150"/>
      <c r="F244" s="102"/>
    </row>
    <row r="245" spans="1:6" s="25" customFormat="1" ht="13.5" customHeight="1">
      <c r="A245" s="18" t="s">
        <v>85</v>
      </c>
      <c r="B245" s="48">
        <f>B208+B209+B229+B231+B210</f>
        <v>185038196</v>
      </c>
      <c r="C245" s="48">
        <f>C208+C209+C229+C231+C210+C236+C237</f>
        <v>237983800</v>
      </c>
      <c r="D245" s="48">
        <f>D208+D209+D229+D231+D210+D236+D237</f>
        <v>232794000</v>
      </c>
      <c r="E245" s="153">
        <f>E208+E209+E229+E231+E210</f>
        <v>393.6030090308376</v>
      </c>
      <c r="F245" s="102"/>
    </row>
    <row r="246" spans="1:6" s="25" customFormat="1" ht="13.5" customHeight="1">
      <c r="A246" s="26"/>
      <c r="B246" s="101"/>
      <c r="C246" s="101"/>
      <c r="D246" s="101"/>
      <c r="E246" s="150"/>
      <c r="F246" s="102"/>
    </row>
    <row r="247" spans="1:6" s="25" customFormat="1" ht="13.5" customHeight="1">
      <c r="A247" s="27" t="s">
        <v>91</v>
      </c>
      <c r="B247" s="101"/>
      <c r="C247" s="101"/>
      <c r="D247" s="101"/>
      <c r="E247" s="150"/>
      <c r="F247" s="102"/>
    </row>
    <row r="248" spans="1:6" s="25" customFormat="1" ht="13.5" customHeight="1">
      <c r="A248" s="13" t="s">
        <v>52</v>
      </c>
      <c r="B248" s="93">
        <v>410081127</v>
      </c>
      <c r="C248" s="93">
        <v>584561759</v>
      </c>
      <c r="D248" s="93">
        <v>555178302</v>
      </c>
      <c r="E248" s="111">
        <f>SUM(D248/C248*100)</f>
        <v>94.973421277117779</v>
      </c>
      <c r="F248" s="102"/>
    </row>
    <row r="249" spans="1:6" s="25" customFormat="1" ht="13.5" customHeight="1">
      <c r="A249" s="13" t="s">
        <v>53</v>
      </c>
      <c r="B249" s="93">
        <v>62423427</v>
      </c>
      <c r="C249" s="93">
        <v>82689138</v>
      </c>
      <c r="D249" s="93">
        <v>78632513</v>
      </c>
      <c r="E249" s="111">
        <f t="shared" ref="E249:E309" si="6">SUM(D249/C249*100)</f>
        <v>95.094125905629838</v>
      </c>
      <c r="F249" s="102"/>
    </row>
    <row r="250" spans="1:6" s="25" customFormat="1" ht="13.5" customHeight="1">
      <c r="A250" s="13" t="s">
        <v>54</v>
      </c>
      <c r="B250" s="93"/>
      <c r="C250" s="93"/>
      <c r="D250" s="93"/>
      <c r="E250" s="111"/>
      <c r="F250" s="102"/>
    </row>
    <row r="251" spans="1:6" s="25" customFormat="1" ht="13.5" customHeight="1">
      <c r="A251" s="45" t="s">
        <v>55</v>
      </c>
      <c r="B251" s="93">
        <v>10795000</v>
      </c>
      <c r="C251" s="93">
        <v>21954018</v>
      </c>
      <c r="D251" s="93">
        <v>21038891</v>
      </c>
      <c r="E251" s="111">
        <f t="shared" si="6"/>
        <v>95.83161952404339</v>
      </c>
      <c r="F251" s="102"/>
    </row>
    <row r="252" spans="1:6" s="25" customFormat="1" ht="13.5" customHeight="1">
      <c r="A252" s="45" t="s">
        <v>56</v>
      </c>
      <c r="B252" s="93">
        <v>7175000</v>
      </c>
      <c r="C252" s="93">
        <v>18481801</v>
      </c>
      <c r="D252" s="93">
        <v>17302866</v>
      </c>
      <c r="E252" s="111">
        <f t="shared" si="6"/>
        <v>93.621103268020249</v>
      </c>
      <c r="F252" s="102"/>
    </row>
    <row r="253" spans="1:6" s="25" customFormat="1" ht="13.5" customHeight="1">
      <c r="A253" s="45" t="s">
        <v>57</v>
      </c>
      <c r="B253" s="93"/>
      <c r="C253" s="93"/>
      <c r="D253" s="93"/>
      <c r="E253" s="111"/>
      <c r="F253" s="102"/>
    </row>
    <row r="254" spans="1:6" s="25" customFormat="1" ht="13.5" customHeight="1">
      <c r="A254" s="45" t="s">
        <v>58</v>
      </c>
      <c r="B254" s="93">
        <v>3660644</v>
      </c>
      <c r="C254" s="93">
        <v>7184062</v>
      </c>
      <c r="D254" s="93">
        <v>6605206</v>
      </c>
      <c r="E254" s="111">
        <f t="shared" si="6"/>
        <v>91.94249715550896</v>
      </c>
      <c r="F254" s="102"/>
    </row>
    <row r="255" spans="1:6" s="25" customFormat="1" ht="13.5" customHeight="1">
      <c r="A255" s="45" t="s">
        <v>59</v>
      </c>
      <c r="B255" s="93">
        <v>2663058</v>
      </c>
      <c r="C255" s="93">
        <v>9342337</v>
      </c>
      <c r="D255" s="93">
        <v>9073142</v>
      </c>
      <c r="E255" s="111">
        <f t="shared" si="6"/>
        <v>97.118547532592757</v>
      </c>
      <c r="F255" s="102"/>
    </row>
    <row r="256" spans="1:6" s="25" customFormat="1" ht="13.5" customHeight="1">
      <c r="A256" s="45" t="s">
        <v>60</v>
      </c>
      <c r="B256" s="93">
        <v>15449202</v>
      </c>
      <c r="C256" s="93">
        <v>17485766</v>
      </c>
      <c r="D256" s="93">
        <v>15436214</v>
      </c>
      <c r="E256" s="111">
        <f t="shared" si="6"/>
        <v>88.278740548169296</v>
      </c>
      <c r="F256" s="102"/>
    </row>
    <row r="257" spans="1:6" s="25" customFormat="1" ht="13.5" customHeight="1">
      <c r="A257" s="45" t="s">
        <v>100</v>
      </c>
      <c r="B257" s="93">
        <v>24500000</v>
      </c>
      <c r="C257" s="93">
        <v>22881586</v>
      </c>
      <c r="D257" s="93">
        <v>22836428</v>
      </c>
      <c r="E257" s="111">
        <f t="shared" si="6"/>
        <v>99.802644799184819</v>
      </c>
      <c r="F257" s="102"/>
    </row>
    <row r="258" spans="1:6" s="25" customFormat="1" ht="13.5" customHeight="1">
      <c r="A258" s="45" t="s">
        <v>61</v>
      </c>
      <c r="B258" s="93">
        <v>3297732</v>
      </c>
      <c r="C258" s="93">
        <v>3810732</v>
      </c>
      <c r="D258" s="93">
        <v>3187132</v>
      </c>
      <c r="E258" s="111">
        <f t="shared" si="6"/>
        <v>83.635689940935237</v>
      </c>
      <c r="F258" s="102"/>
    </row>
    <row r="259" spans="1:6" s="25" customFormat="1" ht="13.5" customHeight="1">
      <c r="A259" s="45" t="s">
        <v>62</v>
      </c>
      <c r="B259" s="93">
        <v>2520000</v>
      </c>
      <c r="C259" s="93">
        <v>4276280</v>
      </c>
      <c r="D259" s="93">
        <v>4082554</v>
      </c>
      <c r="E259" s="111">
        <f t="shared" si="6"/>
        <v>95.4697540853265</v>
      </c>
      <c r="F259" s="102"/>
    </row>
    <row r="260" spans="1:6" s="25" customFormat="1" ht="13.5" customHeight="1">
      <c r="A260" s="45" t="s">
        <v>63</v>
      </c>
      <c r="B260" s="93">
        <v>2024647</v>
      </c>
      <c r="C260" s="93">
        <v>1428747</v>
      </c>
      <c r="D260" s="93">
        <v>1383301</v>
      </c>
      <c r="E260" s="111">
        <f t="shared" si="6"/>
        <v>96.819170923893452</v>
      </c>
      <c r="F260" s="102"/>
    </row>
    <row r="261" spans="1:6" s="25" customFormat="1" ht="13.5" customHeight="1">
      <c r="A261" s="45" t="s">
        <v>64</v>
      </c>
      <c r="B261" s="93">
        <v>178343993</v>
      </c>
      <c r="C261" s="93">
        <v>189488239</v>
      </c>
      <c r="D261" s="93">
        <v>187145541</v>
      </c>
      <c r="E261" s="111">
        <f t="shared" si="6"/>
        <v>98.763671026569625</v>
      </c>
      <c r="F261" s="102"/>
    </row>
    <row r="262" spans="1:6" s="25" customFormat="1" ht="13.5" customHeight="1">
      <c r="A262" s="45" t="s">
        <v>65</v>
      </c>
      <c r="B262" s="93">
        <v>3624320</v>
      </c>
      <c r="C262" s="93">
        <v>13956084</v>
      </c>
      <c r="D262" s="93">
        <v>12918085</v>
      </c>
      <c r="E262" s="111">
        <f t="shared" si="6"/>
        <v>92.562390710746655</v>
      </c>
      <c r="F262" s="102"/>
    </row>
    <row r="263" spans="1:6" s="25" customFormat="1" ht="13.5" customHeight="1">
      <c r="A263" s="45" t="s">
        <v>66</v>
      </c>
      <c r="B263" s="93">
        <v>100000</v>
      </c>
      <c r="C263" s="110">
        <v>80150</v>
      </c>
      <c r="D263" s="93">
        <v>0</v>
      </c>
      <c r="E263" s="111">
        <f t="shared" si="6"/>
        <v>0</v>
      </c>
      <c r="F263" s="102"/>
    </row>
    <row r="264" spans="1:6" s="25" customFormat="1" ht="13.5" customHeight="1">
      <c r="A264" s="45" t="s">
        <v>103</v>
      </c>
      <c r="B264" s="93"/>
      <c r="C264" s="93">
        <v>1267402</v>
      </c>
      <c r="D264" s="93">
        <v>1267402</v>
      </c>
      <c r="E264" s="111">
        <f t="shared" si="6"/>
        <v>100</v>
      </c>
      <c r="F264" s="102"/>
    </row>
    <row r="265" spans="1:6" s="25" customFormat="1" ht="13.5" customHeight="1">
      <c r="A265" s="46" t="s">
        <v>67</v>
      </c>
      <c r="B265" s="93">
        <v>18137459</v>
      </c>
      <c r="C265" s="93">
        <v>31154884</v>
      </c>
      <c r="D265" s="93">
        <v>29533271</v>
      </c>
      <c r="E265" s="111">
        <f t="shared" si="6"/>
        <v>94.794995866458692</v>
      </c>
      <c r="F265" s="102"/>
    </row>
    <row r="266" spans="1:6" s="25" customFormat="1" ht="13.5" customHeight="1">
      <c r="A266" s="45" t="s">
        <v>105</v>
      </c>
      <c r="B266" s="93">
        <v>1342321</v>
      </c>
      <c r="C266" s="93">
        <v>5179765</v>
      </c>
      <c r="D266" s="93">
        <v>4351000</v>
      </c>
      <c r="E266" s="111">
        <f t="shared" si="6"/>
        <v>83.999949804672596</v>
      </c>
      <c r="F266" s="102"/>
    </row>
    <row r="267" spans="1:6" s="25" customFormat="1" ht="13.5" customHeight="1">
      <c r="A267" s="45" t="s">
        <v>68</v>
      </c>
      <c r="B267" s="93"/>
      <c r="C267" s="93"/>
      <c r="D267" s="93"/>
      <c r="E267" s="111"/>
      <c r="F267" s="102"/>
    </row>
    <row r="268" spans="1:6" s="25" customFormat="1" ht="13.5" customHeight="1">
      <c r="A268" s="45" t="s">
        <v>69</v>
      </c>
      <c r="B268" s="93">
        <v>514260</v>
      </c>
      <c r="C268" s="93">
        <v>2973763</v>
      </c>
      <c r="D268" s="93">
        <v>2760646</v>
      </c>
      <c r="E268" s="111">
        <f t="shared" si="6"/>
        <v>92.833423510885027</v>
      </c>
      <c r="F268" s="102"/>
    </row>
    <row r="269" spans="1:6" s="25" customFormat="1" ht="13.5" customHeight="1">
      <c r="A269" s="15" t="s">
        <v>70</v>
      </c>
      <c r="B269" s="89">
        <f>SUM(B251:B268)</f>
        <v>274147636</v>
      </c>
      <c r="C269" s="89">
        <f>SUM(C251:C268)</f>
        <v>350945616</v>
      </c>
      <c r="D269" s="89">
        <f>SUM(D251:D268)</f>
        <v>338921679</v>
      </c>
      <c r="E269" s="111">
        <f t="shared" si="6"/>
        <v>96.573846074201995</v>
      </c>
      <c r="F269" s="102"/>
    </row>
    <row r="270" spans="1:6" s="25" customFormat="1" ht="13.5" customHeight="1">
      <c r="A270" s="13" t="s">
        <v>71</v>
      </c>
      <c r="B270" s="93"/>
      <c r="C270" s="93"/>
      <c r="D270" s="93"/>
      <c r="E270" s="111"/>
      <c r="F270" s="102"/>
    </row>
    <row r="271" spans="1:6" s="25" customFormat="1" ht="13.5" customHeight="1">
      <c r="A271" s="13" t="s">
        <v>72</v>
      </c>
      <c r="B271" s="93">
        <v>8407200</v>
      </c>
      <c r="C271" s="93">
        <v>8407200</v>
      </c>
      <c r="D271" s="93">
        <v>8407200</v>
      </c>
      <c r="E271" s="111">
        <f t="shared" si="6"/>
        <v>100</v>
      </c>
      <c r="F271" s="102"/>
    </row>
    <row r="272" spans="1:6" s="25" customFormat="1" ht="13.5" customHeight="1">
      <c r="A272" s="17" t="s">
        <v>73</v>
      </c>
      <c r="B272" s="93">
        <v>8407200</v>
      </c>
      <c r="C272" s="93">
        <v>8407200</v>
      </c>
      <c r="D272" s="93">
        <v>8407200</v>
      </c>
      <c r="E272" s="111">
        <f t="shared" si="6"/>
        <v>100</v>
      </c>
      <c r="F272" s="102"/>
    </row>
    <row r="273" spans="1:6" s="25" customFormat="1" ht="13.5" customHeight="1">
      <c r="A273" s="45" t="s">
        <v>74</v>
      </c>
      <c r="B273" s="93"/>
      <c r="C273" s="93"/>
      <c r="D273" s="93"/>
      <c r="E273" s="111"/>
      <c r="F273" s="102"/>
    </row>
    <row r="274" spans="1:6" s="25" customFormat="1" ht="13.5" customHeight="1">
      <c r="A274" s="45" t="s">
        <v>104</v>
      </c>
      <c r="B274" s="93"/>
      <c r="C274" s="93"/>
      <c r="D274" s="93"/>
      <c r="E274" s="111"/>
      <c r="F274" s="102"/>
    </row>
    <row r="275" spans="1:6" s="25" customFormat="1" ht="13.5" customHeight="1">
      <c r="A275" s="45" t="s">
        <v>75</v>
      </c>
      <c r="B275" s="93"/>
      <c r="C275" s="93"/>
      <c r="D275" s="93"/>
      <c r="E275" s="111"/>
      <c r="F275" s="102"/>
    </row>
    <row r="276" spans="1:6" s="25" customFormat="1" ht="13.5" customHeight="1">
      <c r="A276" s="13" t="s">
        <v>76</v>
      </c>
      <c r="B276" s="93"/>
      <c r="C276" s="93">
        <v>325882</v>
      </c>
      <c r="D276" s="93">
        <v>325882</v>
      </c>
      <c r="E276" s="111">
        <f t="shared" si="6"/>
        <v>100</v>
      </c>
      <c r="F276" s="102"/>
    </row>
    <row r="277" spans="1:6" s="25" customFormat="1" ht="13.5" customHeight="1">
      <c r="A277" s="13" t="s">
        <v>77</v>
      </c>
      <c r="B277" s="93"/>
      <c r="C277" s="93"/>
      <c r="D277" s="93"/>
      <c r="E277" s="111"/>
      <c r="F277" s="102"/>
    </row>
    <row r="278" spans="1:6" s="25" customFormat="1" ht="13.5" customHeight="1">
      <c r="A278" s="13" t="s">
        <v>78</v>
      </c>
      <c r="B278" s="93"/>
      <c r="C278" s="93"/>
      <c r="D278" s="93"/>
      <c r="E278" s="111"/>
      <c r="F278" s="102"/>
    </row>
    <row r="279" spans="1:6" s="25" customFormat="1" ht="13.5" customHeight="1">
      <c r="A279" s="45" t="s">
        <v>79</v>
      </c>
      <c r="B279" s="93"/>
      <c r="C279" s="93"/>
      <c r="D279" s="93"/>
      <c r="E279" s="111"/>
      <c r="F279" s="102"/>
    </row>
    <row r="280" spans="1:6" s="25" customFormat="1" ht="13.5" customHeight="1">
      <c r="A280" s="45" t="s">
        <v>80</v>
      </c>
      <c r="B280" s="93"/>
      <c r="C280" s="93"/>
      <c r="D280" s="93"/>
      <c r="E280" s="111"/>
      <c r="F280" s="102"/>
    </row>
    <row r="281" spans="1:6" s="25" customFormat="1" ht="13.5" customHeight="1">
      <c r="A281" s="45" t="s">
        <v>81</v>
      </c>
      <c r="B281" s="93"/>
      <c r="C281" s="93"/>
      <c r="D281" s="93"/>
      <c r="E281" s="111"/>
      <c r="F281" s="102"/>
    </row>
    <row r="282" spans="1:6" s="25" customFormat="1" ht="13.5" customHeight="1">
      <c r="A282" s="45" t="s">
        <v>82</v>
      </c>
      <c r="B282" s="93"/>
      <c r="C282" s="93"/>
      <c r="D282" s="93"/>
      <c r="E282" s="111"/>
      <c r="F282" s="102"/>
    </row>
    <row r="283" spans="1:6" s="25" customFormat="1" ht="13.5" customHeight="1">
      <c r="A283" s="45" t="s">
        <v>83</v>
      </c>
      <c r="B283" s="93"/>
      <c r="C283" s="93"/>
      <c r="D283" s="93"/>
      <c r="E283" s="111"/>
      <c r="F283" s="102"/>
    </row>
    <row r="284" spans="1:6" s="25" customFormat="1" ht="13.5" customHeight="1">
      <c r="A284" s="13" t="s">
        <v>84</v>
      </c>
      <c r="B284" s="93"/>
      <c r="C284" s="93"/>
      <c r="D284" s="93"/>
      <c r="E284" s="111"/>
      <c r="F284" s="102"/>
    </row>
    <row r="285" spans="1:6" s="25" customFormat="1" ht="13.5" customHeight="1">
      <c r="A285" s="18" t="s">
        <v>85</v>
      </c>
      <c r="B285" s="89">
        <f>SUM(B248+B249+B269+B271)</f>
        <v>755059390</v>
      </c>
      <c r="C285" s="89">
        <f>SUM(C248+C249+C269+C271+C276)</f>
        <v>1026929595</v>
      </c>
      <c r="D285" s="89">
        <f>SUM(D248+D249+D269+D271+D276)</f>
        <v>981465576</v>
      </c>
      <c r="E285" s="111">
        <f t="shared" si="6"/>
        <v>95.572820257458829</v>
      </c>
      <c r="F285" s="102"/>
    </row>
    <row r="286" spans="1:6" s="25" customFormat="1" ht="13.5" customHeight="1">
      <c r="A286" s="18"/>
      <c r="B286" s="101"/>
      <c r="C286" s="101"/>
      <c r="D286" s="101"/>
      <c r="E286" s="111"/>
      <c r="F286" s="102"/>
    </row>
    <row r="287" spans="1:6" s="25" customFormat="1" ht="13.5" customHeight="1">
      <c r="A287" s="27" t="s">
        <v>92</v>
      </c>
      <c r="B287" s="101"/>
      <c r="C287" s="101"/>
      <c r="D287" s="101"/>
      <c r="E287" s="111"/>
      <c r="F287" s="102"/>
    </row>
    <row r="288" spans="1:6" s="25" customFormat="1" ht="13.5" customHeight="1">
      <c r="A288" s="13" t="s">
        <v>52</v>
      </c>
      <c r="B288" s="93">
        <v>11171000</v>
      </c>
      <c r="C288" s="93">
        <v>13164178</v>
      </c>
      <c r="D288" s="93">
        <v>12051583</v>
      </c>
      <c r="E288" s="111">
        <f t="shared" si="6"/>
        <v>91.548313916751965</v>
      </c>
      <c r="F288" s="102"/>
    </row>
    <row r="289" spans="1:6" s="25" customFormat="1" ht="13.5" customHeight="1">
      <c r="A289" s="13" t="s">
        <v>53</v>
      </c>
      <c r="B289" s="93">
        <v>1716000</v>
      </c>
      <c r="C289" s="93">
        <v>2000772</v>
      </c>
      <c r="D289" s="93">
        <v>1841569</v>
      </c>
      <c r="E289" s="111">
        <f t="shared" si="6"/>
        <v>92.04292143232712</v>
      </c>
      <c r="F289" s="102"/>
    </row>
    <row r="290" spans="1:6" s="25" customFormat="1" ht="13.5" customHeight="1">
      <c r="A290" s="13" t="s">
        <v>54</v>
      </c>
      <c r="B290" s="93"/>
      <c r="C290" s="93"/>
      <c r="D290" s="93"/>
      <c r="E290" s="111"/>
      <c r="F290" s="102"/>
    </row>
    <row r="291" spans="1:6" s="25" customFormat="1" ht="13.5" customHeight="1">
      <c r="A291" s="45" t="s">
        <v>55</v>
      </c>
      <c r="B291" s="93">
        <v>300000</v>
      </c>
      <c r="C291" s="93">
        <v>458866</v>
      </c>
      <c r="D291" s="93">
        <v>386533</v>
      </c>
      <c r="E291" s="111">
        <f t="shared" si="6"/>
        <v>84.23657451194903</v>
      </c>
      <c r="F291" s="102"/>
    </row>
    <row r="292" spans="1:6" s="25" customFormat="1" ht="13.5" customHeight="1">
      <c r="A292" s="45" t="s">
        <v>56</v>
      </c>
      <c r="B292" s="93">
        <v>500000</v>
      </c>
      <c r="C292" s="93">
        <v>933131</v>
      </c>
      <c r="D292" s="93">
        <v>819998</v>
      </c>
      <c r="E292" s="111">
        <f t="shared" si="6"/>
        <v>87.875978828267407</v>
      </c>
      <c r="F292" s="102"/>
    </row>
    <row r="293" spans="1:6" s="25" customFormat="1" ht="13.5" customHeight="1">
      <c r="A293" s="45" t="s">
        <v>57</v>
      </c>
      <c r="B293" s="93"/>
      <c r="C293" s="93"/>
      <c r="D293" s="93"/>
      <c r="E293" s="111"/>
      <c r="F293" s="102"/>
    </row>
    <row r="294" spans="1:6" s="25" customFormat="1" ht="13.5" customHeight="1">
      <c r="A294" s="45" t="s">
        <v>58</v>
      </c>
      <c r="B294" s="93">
        <v>108000</v>
      </c>
      <c r="C294" s="93">
        <v>138000</v>
      </c>
      <c r="D294" s="93">
        <v>93028</v>
      </c>
      <c r="E294" s="111">
        <f t="shared" si="6"/>
        <v>67.411594202898556</v>
      </c>
      <c r="F294" s="102"/>
    </row>
    <row r="295" spans="1:6" s="25" customFormat="1" ht="13.5" customHeight="1">
      <c r="A295" s="45" t="s">
        <v>59</v>
      </c>
      <c r="B295" s="93">
        <v>200000</v>
      </c>
      <c r="C295" s="93">
        <v>210000</v>
      </c>
      <c r="D295" s="93">
        <v>203338</v>
      </c>
      <c r="E295" s="111">
        <f t="shared" si="6"/>
        <v>96.827619047619052</v>
      </c>
      <c r="F295" s="102"/>
    </row>
    <row r="296" spans="1:6" s="25" customFormat="1" ht="13.5" customHeight="1">
      <c r="A296" s="45" t="s">
        <v>60</v>
      </c>
      <c r="B296" s="93">
        <v>2000000</v>
      </c>
      <c r="C296" s="93">
        <v>2399000</v>
      </c>
      <c r="D296" s="93">
        <v>2375238</v>
      </c>
      <c r="E296" s="111">
        <f t="shared" si="6"/>
        <v>99.00950395998332</v>
      </c>
      <c r="F296" s="102"/>
    </row>
    <row r="297" spans="1:6" s="25" customFormat="1" ht="13.5" customHeight="1">
      <c r="A297" s="45" t="s">
        <v>100</v>
      </c>
      <c r="B297" s="93"/>
      <c r="C297" s="93">
        <v>777659</v>
      </c>
      <c r="D297" s="93">
        <v>776916</v>
      </c>
      <c r="E297" s="111">
        <f t="shared" si="6"/>
        <v>99.90445683776565</v>
      </c>
      <c r="F297" s="102"/>
    </row>
    <row r="298" spans="1:6" s="25" customFormat="1" ht="13.5" customHeight="1">
      <c r="A298" s="45" t="s">
        <v>61</v>
      </c>
      <c r="B298" s="93"/>
      <c r="C298" s="93"/>
      <c r="D298" s="93"/>
      <c r="E298" s="111"/>
      <c r="F298" s="102"/>
    </row>
    <row r="299" spans="1:6" s="25" customFormat="1" ht="13.5" customHeight="1">
      <c r="A299" s="45" t="s">
        <v>62</v>
      </c>
      <c r="B299" s="93">
        <v>150000</v>
      </c>
      <c r="C299" s="93">
        <v>50000</v>
      </c>
      <c r="D299" s="93">
        <v>3937</v>
      </c>
      <c r="E299" s="111">
        <f t="shared" si="6"/>
        <v>7.8740000000000006</v>
      </c>
      <c r="F299" s="102"/>
    </row>
    <row r="300" spans="1:6" s="25" customFormat="1" ht="13.5" customHeight="1">
      <c r="A300" s="45" t="s">
        <v>63</v>
      </c>
      <c r="B300" s="93"/>
      <c r="C300" s="93"/>
      <c r="D300" s="93"/>
      <c r="E300" s="111"/>
      <c r="F300" s="102"/>
    </row>
    <row r="301" spans="1:6" s="25" customFormat="1" ht="13.5" customHeight="1">
      <c r="A301" s="45" t="s">
        <v>64</v>
      </c>
      <c r="B301" s="93"/>
      <c r="C301" s="93"/>
      <c r="D301" s="93"/>
      <c r="E301" s="111"/>
      <c r="F301" s="102"/>
    </row>
    <row r="302" spans="1:6" s="25" customFormat="1" ht="13.5" customHeight="1">
      <c r="A302" s="45" t="s">
        <v>65</v>
      </c>
      <c r="B302" s="93">
        <v>850000</v>
      </c>
      <c r="C302" s="93">
        <v>3095859</v>
      </c>
      <c r="D302" s="93">
        <v>2105873</v>
      </c>
      <c r="E302" s="111">
        <f t="shared" si="6"/>
        <v>68.022251659394044</v>
      </c>
      <c r="F302" s="102"/>
    </row>
    <row r="303" spans="1:6" s="25" customFormat="1" ht="13.5" customHeight="1">
      <c r="A303" s="45" t="s">
        <v>66</v>
      </c>
      <c r="B303" s="93"/>
      <c r="C303" s="93"/>
      <c r="D303" s="93"/>
      <c r="E303" s="111"/>
      <c r="F303" s="102"/>
    </row>
    <row r="304" spans="1:6" s="25" customFormat="1" ht="13.5" customHeight="1">
      <c r="A304" s="45" t="s">
        <v>103</v>
      </c>
      <c r="B304" s="93"/>
      <c r="C304" s="93"/>
      <c r="D304" s="93"/>
      <c r="E304" s="111"/>
      <c r="F304" s="102"/>
    </row>
    <row r="305" spans="1:6" s="25" customFormat="1" ht="13.5" customHeight="1">
      <c r="A305" s="46" t="s">
        <v>67</v>
      </c>
      <c r="B305" s="93">
        <v>1000000</v>
      </c>
      <c r="C305" s="93">
        <v>1284680</v>
      </c>
      <c r="D305" s="93">
        <v>1275143</v>
      </c>
      <c r="E305" s="111">
        <f t="shared" si="6"/>
        <v>99.257636142852689</v>
      </c>
      <c r="F305" s="102"/>
    </row>
    <row r="306" spans="1:6" s="25" customFormat="1" ht="13.5" customHeight="1">
      <c r="A306" s="45" t="s">
        <v>105</v>
      </c>
      <c r="B306" s="93"/>
      <c r="C306" s="93"/>
      <c r="D306" s="93"/>
      <c r="E306" s="111"/>
      <c r="F306" s="102"/>
    </row>
    <row r="307" spans="1:6" s="25" customFormat="1" ht="13.5" customHeight="1">
      <c r="A307" s="45" t="s">
        <v>68</v>
      </c>
      <c r="B307" s="93"/>
      <c r="C307" s="93"/>
      <c r="D307" s="93"/>
      <c r="E307" s="111"/>
      <c r="F307" s="102"/>
    </row>
    <row r="308" spans="1:6" s="25" customFormat="1" ht="13.5" customHeight="1">
      <c r="A308" s="45" t="s">
        <v>69</v>
      </c>
      <c r="B308" s="93">
        <v>5000</v>
      </c>
      <c r="C308" s="93">
        <v>5000</v>
      </c>
      <c r="D308" s="93">
        <v>1992</v>
      </c>
      <c r="E308" s="111">
        <f t="shared" si="6"/>
        <v>39.839999999999996</v>
      </c>
      <c r="F308" s="102"/>
    </row>
    <row r="309" spans="1:6" s="25" customFormat="1" ht="13.5" customHeight="1">
      <c r="A309" s="15" t="s">
        <v>70</v>
      </c>
      <c r="B309" s="88">
        <f>SUM(B291:B308)</f>
        <v>5113000</v>
      </c>
      <c r="C309" s="88">
        <f>SUM(C291:C308)</f>
        <v>9352195</v>
      </c>
      <c r="D309" s="88">
        <f>SUM(D291:D308)</f>
        <v>8041996</v>
      </c>
      <c r="E309" s="111">
        <f t="shared" si="6"/>
        <v>85.990465339954952</v>
      </c>
      <c r="F309" s="102"/>
    </row>
    <row r="310" spans="1:6" s="25" customFormat="1" ht="13.5" customHeight="1">
      <c r="A310" s="13" t="s">
        <v>71</v>
      </c>
      <c r="B310" s="93"/>
      <c r="C310" s="93"/>
      <c r="D310" s="93"/>
      <c r="E310" s="111"/>
      <c r="F310" s="102"/>
    </row>
    <row r="311" spans="1:6" s="25" customFormat="1" ht="13.5" customHeight="1">
      <c r="A311" s="13" t="s">
        <v>72</v>
      </c>
      <c r="B311" s="93"/>
      <c r="C311" s="93"/>
      <c r="D311" s="93"/>
      <c r="E311" s="111"/>
      <c r="F311" s="102"/>
    </row>
    <row r="312" spans="1:6" s="25" customFormat="1" ht="13.5" customHeight="1">
      <c r="A312" s="17" t="s">
        <v>73</v>
      </c>
      <c r="B312" s="93"/>
      <c r="C312" s="93"/>
      <c r="D312" s="93"/>
      <c r="E312" s="111"/>
      <c r="F312" s="102"/>
    </row>
    <row r="313" spans="1:6" s="25" customFormat="1" ht="13.5" customHeight="1">
      <c r="A313" s="45" t="s">
        <v>74</v>
      </c>
      <c r="B313" s="93"/>
      <c r="C313" s="93"/>
      <c r="D313" s="93"/>
      <c r="E313" s="111"/>
      <c r="F313" s="102"/>
    </row>
    <row r="314" spans="1:6" s="25" customFormat="1" ht="13.5" customHeight="1">
      <c r="A314" s="45" t="s">
        <v>104</v>
      </c>
      <c r="B314" s="93"/>
      <c r="C314" s="93"/>
      <c r="D314" s="93"/>
      <c r="E314" s="111"/>
      <c r="F314" s="102"/>
    </row>
    <row r="315" spans="1:6" s="25" customFormat="1" ht="13.5" customHeight="1">
      <c r="A315" s="45" t="s">
        <v>75</v>
      </c>
      <c r="B315" s="93"/>
      <c r="C315" s="93"/>
      <c r="D315" s="93"/>
      <c r="E315" s="111"/>
      <c r="F315" s="102"/>
    </row>
    <row r="316" spans="1:6" s="25" customFormat="1" ht="13.5" customHeight="1">
      <c r="A316" s="13" t="s">
        <v>76</v>
      </c>
      <c r="B316" s="93"/>
      <c r="C316" s="93"/>
      <c r="D316" s="93"/>
      <c r="E316" s="111"/>
      <c r="F316" s="102"/>
    </row>
    <row r="317" spans="1:6" s="25" customFormat="1" ht="13.5" customHeight="1">
      <c r="A317" s="13" t="s">
        <v>77</v>
      </c>
      <c r="B317" s="93"/>
      <c r="C317" s="93"/>
      <c r="D317" s="93"/>
      <c r="E317" s="111"/>
      <c r="F317" s="102"/>
    </row>
    <row r="318" spans="1:6" s="25" customFormat="1" ht="13.5" customHeight="1">
      <c r="A318" s="13" t="s">
        <v>78</v>
      </c>
      <c r="B318" s="93"/>
      <c r="C318" s="93"/>
      <c r="D318" s="93"/>
      <c r="E318" s="111"/>
      <c r="F318" s="102"/>
    </row>
    <row r="319" spans="1:6" s="25" customFormat="1" ht="13.5" customHeight="1">
      <c r="A319" s="45" t="s">
        <v>79</v>
      </c>
      <c r="B319" s="93"/>
      <c r="C319" s="93"/>
      <c r="D319" s="93"/>
      <c r="E319" s="111"/>
      <c r="F319" s="102"/>
    </row>
    <row r="320" spans="1:6" s="25" customFormat="1" ht="13.5" customHeight="1">
      <c r="A320" s="45" t="s">
        <v>80</v>
      </c>
      <c r="B320" s="93"/>
      <c r="C320" s="93"/>
      <c r="D320" s="93"/>
      <c r="E320" s="111"/>
      <c r="F320" s="102"/>
    </row>
    <row r="321" spans="1:6" s="25" customFormat="1" ht="13.5" customHeight="1">
      <c r="A321" s="45" t="s">
        <v>81</v>
      </c>
      <c r="B321" s="93"/>
      <c r="C321" s="93"/>
      <c r="D321" s="93"/>
      <c r="E321" s="111"/>
      <c r="F321" s="102"/>
    </row>
    <row r="322" spans="1:6" s="25" customFormat="1" ht="13.5" customHeight="1">
      <c r="A322" s="45" t="s">
        <v>82</v>
      </c>
      <c r="B322" s="93"/>
      <c r="C322" s="93"/>
      <c r="D322" s="93"/>
      <c r="E322" s="111"/>
      <c r="F322" s="102"/>
    </row>
    <row r="323" spans="1:6" s="25" customFormat="1" ht="13.5" customHeight="1">
      <c r="A323" s="45" t="s">
        <v>83</v>
      </c>
      <c r="B323" s="93"/>
      <c r="C323" s="93"/>
      <c r="D323" s="93"/>
      <c r="E323" s="111"/>
      <c r="F323" s="102"/>
    </row>
    <row r="324" spans="1:6" s="25" customFormat="1" ht="13.5" customHeight="1">
      <c r="A324" s="13" t="s">
        <v>84</v>
      </c>
      <c r="B324" s="93"/>
      <c r="C324" s="93"/>
      <c r="D324" s="93"/>
      <c r="E324" s="111"/>
      <c r="F324" s="102"/>
    </row>
    <row r="325" spans="1:6" s="25" customFormat="1" ht="13.5" customHeight="1">
      <c r="A325" s="18" t="s">
        <v>85</v>
      </c>
      <c r="B325" s="88">
        <f>B316+B317+B309+B288+B289</f>
        <v>18000000</v>
      </c>
      <c r="C325" s="88">
        <f>C316+C317+C309+C288+C289</f>
        <v>24517145</v>
      </c>
      <c r="D325" s="88">
        <f>D316+D317+D309+D288+D289</f>
        <v>21935148</v>
      </c>
      <c r="E325" s="111">
        <f t="shared" ref="E325:E366" si="7">SUM(D325/C325*100)</f>
        <v>89.46860656083733</v>
      </c>
      <c r="F325" s="102"/>
    </row>
    <row r="326" spans="1:6" s="25" customFormat="1" ht="13.5" customHeight="1">
      <c r="A326" s="27"/>
      <c r="B326" s="101"/>
      <c r="C326" s="101"/>
      <c r="D326" s="101"/>
      <c r="E326" s="111"/>
      <c r="F326" s="102"/>
    </row>
    <row r="327" spans="1:6" s="20" customFormat="1" ht="13.5" customHeight="1">
      <c r="A327" s="45"/>
      <c r="B327" s="104"/>
      <c r="C327" s="104"/>
      <c r="D327" s="104"/>
      <c r="E327" s="111"/>
      <c r="F327" s="97"/>
    </row>
    <row r="328" spans="1:6" s="20" customFormat="1" ht="13.5" customHeight="1">
      <c r="A328" s="24" t="s">
        <v>11</v>
      </c>
      <c r="B328" s="104"/>
      <c r="C328" s="104"/>
      <c r="D328" s="104"/>
      <c r="E328" s="111"/>
      <c r="F328" s="97"/>
    </row>
    <row r="329" spans="1:6" s="20" customFormat="1" ht="13.5" customHeight="1">
      <c r="A329" s="12" t="s">
        <v>52</v>
      </c>
      <c r="B329" s="105">
        <f t="shared" ref="B329:D344" si="8">B288+B248+B208+B167+B127+B87+B47+B7</f>
        <v>1204082130</v>
      </c>
      <c r="C329" s="105">
        <f>C288+E250+C208+C167+C127+C87+C47+C7</f>
        <v>854134001</v>
      </c>
      <c r="D329" s="105">
        <f>D288+F250+D208+D167+D127+D87+D47+D7</f>
        <v>839203345</v>
      </c>
      <c r="E329" s="111">
        <f t="shared" si="7"/>
        <v>98.251953910918004</v>
      </c>
      <c r="F329" s="97"/>
    </row>
    <row r="330" spans="1:6" s="20" customFormat="1" ht="13.5" customHeight="1">
      <c r="A330" s="12" t="s">
        <v>53</v>
      </c>
      <c r="B330" s="105">
        <f t="shared" si="8"/>
        <v>184751562</v>
      </c>
      <c r="C330" s="105">
        <f t="shared" si="8"/>
        <v>214553366</v>
      </c>
      <c r="D330" s="105">
        <f t="shared" si="8"/>
        <v>208727571</v>
      </c>
      <c r="E330" s="111">
        <f t="shared" si="7"/>
        <v>97.284687204581076</v>
      </c>
      <c r="F330" s="97"/>
    </row>
    <row r="331" spans="1:6" s="20" customFormat="1" ht="13.5" customHeight="1">
      <c r="A331" s="12" t="s">
        <v>54</v>
      </c>
      <c r="B331" s="105">
        <f t="shared" si="8"/>
        <v>0</v>
      </c>
      <c r="C331" s="105">
        <f t="shared" si="8"/>
        <v>0</v>
      </c>
      <c r="D331" s="105">
        <f t="shared" si="8"/>
        <v>0</v>
      </c>
      <c r="E331" s="111"/>
      <c r="F331" s="97"/>
    </row>
    <row r="332" spans="1:6" s="20" customFormat="1" ht="13.5" customHeight="1">
      <c r="A332" s="24" t="s">
        <v>55</v>
      </c>
      <c r="B332" s="105">
        <f t="shared" si="8"/>
        <v>18075000</v>
      </c>
      <c r="C332" s="105">
        <f t="shared" si="8"/>
        <v>27232468</v>
      </c>
      <c r="D332" s="105">
        <f t="shared" si="8"/>
        <v>25092434</v>
      </c>
      <c r="E332" s="111">
        <f t="shared" si="7"/>
        <v>92.141608318423437</v>
      </c>
      <c r="F332" s="97"/>
    </row>
    <row r="333" spans="1:6" s="20" customFormat="1" ht="13.5" customHeight="1">
      <c r="A333" s="24" t="s">
        <v>56</v>
      </c>
      <c r="B333" s="105">
        <f t="shared" si="8"/>
        <v>187661000</v>
      </c>
      <c r="C333" s="105">
        <f t="shared" si="8"/>
        <v>223056338</v>
      </c>
      <c r="D333" s="105">
        <f t="shared" si="8"/>
        <v>187401653</v>
      </c>
      <c r="E333" s="111">
        <f t="shared" si="7"/>
        <v>84.015390318117738</v>
      </c>
      <c r="F333" s="97"/>
    </row>
    <row r="334" spans="1:6" s="20" customFormat="1" ht="13.5" customHeight="1">
      <c r="A334" s="24" t="s">
        <v>57</v>
      </c>
      <c r="B334" s="105">
        <f t="shared" si="8"/>
        <v>0</v>
      </c>
      <c r="C334" s="105">
        <f t="shared" si="8"/>
        <v>0</v>
      </c>
      <c r="D334" s="105">
        <f t="shared" si="8"/>
        <v>0</v>
      </c>
      <c r="E334" s="111"/>
      <c r="F334" s="97"/>
    </row>
    <row r="335" spans="1:6" s="20" customFormat="1" ht="13.5" customHeight="1">
      <c r="A335" s="24" t="s">
        <v>58</v>
      </c>
      <c r="B335" s="105">
        <f t="shared" si="8"/>
        <v>7378744</v>
      </c>
      <c r="C335" s="105">
        <f t="shared" si="8"/>
        <v>10884671</v>
      </c>
      <c r="D335" s="105">
        <f t="shared" si="8"/>
        <v>10151302</v>
      </c>
      <c r="E335" s="111">
        <f t="shared" si="7"/>
        <v>93.262368701819284</v>
      </c>
      <c r="F335" s="97"/>
    </row>
    <row r="336" spans="1:6" s="20" customFormat="1" ht="13.5" customHeight="1">
      <c r="A336" s="24" t="s">
        <v>59</v>
      </c>
      <c r="B336" s="105">
        <f t="shared" si="8"/>
        <v>5304958</v>
      </c>
      <c r="C336" s="105">
        <f t="shared" si="8"/>
        <v>12640359</v>
      </c>
      <c r="D336" s="105">
        <f t="shared" si="8"/>
        <v>11858609</v>
      </c>
      <c r="E336" s="111">
        <f t="shared" si="7"/>
        <v>93.815444640456818</v>
      </c>
      <c r="F336" s="97"/>
    </row>
    <row r="337" spans="1:6" s="20" customFormat="1" ht="13.5" customHeight="1">
      <c r="A337" s="24" t="s">
        <v>60</v>
      </c>
      <c r="B337" s="105">
        <f t="shared" si="8"/>
        <v>54534202</v>
      </c>
      <c r="C337" s="105">
        <f t="shared" si="8"/>
        <v>66925657</v>
      </c>
      <c r="D337" s="105">
        <f t="shared" si="8"/>
        <v>59306281</v>
      </c>
      <c r="E337" s="111">
        <f t="shared" si="7"/>
        <v>88.615164435367447</v>
      </c>
      <c r="F337" s="97"/>
    </row>
    <row r="338" spans="1:6" s="20" customFormat="1" ht="13.5" customHeight="1">
      <c r="A338" s="24" t="s">
        <v>100</v>
      </c>
      <c r="B338" s="105">
        <f t="shared" si="8"/>
        <v>49270000</v>
      </c>
      <c r="C338" s="105">
        <f t="shared" si="8"/>
        <v>47838482</v>
      </c>
      <c r="D338" s="105">
        <f t="shared" si="8"/>
        <v>47382663</v>
      </c>
      <c r="E338" s="111">
        <f t="shared" si="7"/>
        <v>99.047170852954736</v>
      </c>
      <c r="F338" s="97"/>
    </row>
    <row r="339" spans="1:6" s="20" customFormat="1" ht="13.5" customHeight="1">
      <c r="A339" s="24" t="s">
        <v>61</v>
      </c>
      <c r="B339" s="105">
        <f t="shared" si="8"/>
        <v>3895732</v>
      </c>
      <c r="C339" s="105">
        <f t="shared" si="8"/>
        <v>5835532</v>
      </c>
      <c r="D339" s="105">
        <f t="shared" si="8"/>
        <v>5008248</v>
      </c>
      <c r="E339" s="111">
        <f t="shared" si="7"/>
        <v>85.823331960136628</v>
      </c>
      <c r="F339" s="97"/>
    </row>
    <row r="340" spans="1:6" s="20" customFormat="1" ht="13.5" customHeight="1">
      <c r="A340" s="24" t="s">
        <v>62</v>
      </c>
      <c r="B340" s="105">
        <f t="shared" si="8"/>
        <v>11580000</v>
      </c>
      <c r="C340" s="105">
        <f t="shared" si="8"/>
        <v>23853374</v>
      </c>
      <c r="D340" s="105">
        <f t="shared" si="8"/>
        <v>23206537</v>
      </c>
      <c r="E340" s="111">
        <f t="shared" si="7"/>
        <v>97.28827879863033</v>
      </c>
      <c r="F340" s="97"/>
    </row>
    <row r="341" spans="1:6" s="20" customFormat="1" ht="13.5" customHeight="1">
      <c r="A341" s="24" t="s">
        <v>63</v>
      </c>
      <c r="B341" s="105">
        <f t="shared" si="8"/>
        <v>5874647</v>
      </c>
      <c r="C341" s="105">
        <f t="shared" si="8"/>
        <v>30213530</v>
      </c>
      <c r="D341" s="105">
        <f t="shared" si="8"/>
        <v>30152544</v>
      </c>
      <c r="E341" s="111">
        <f t="shared" si="7"/>
        <v>99.798150034107238</v>
      </c>
      <c r="F341" s="97"/>
    </row>
    <row r="342" spans="1:6" s="20" customFormat="1" ht="13.5" customHeight="1">
      <c r="A342" s="24" t="s">
        <v>64</v>
      </c>
      <c r="B342" s="105">
        <f t="shared" si="8"/>
        <v>191343993</v>
      </c>
      <c r="C342" s="105">
        <f t="shared" si="8"/>
        <v>228555181</v>
      </c>
      <c r="D342" s="105">
        <f t="shared" si="8"/>
        <v>208983476</v>
      </c>
      <c r="E342" s="111">
        <f t="shared" si="7"/>
        <v>91.436770361377199</v>
      </c>
      <c r="F342" s="97"/>
    </row>
    <row r="343" spans="1:6" s="20" customFormat="1" ht="13.5" customHeight="1">
      <c r="A343" s="24" t="s">
        <v>65</v>
      </c>
      <c r="B343" s="105">
        <f t="shared" si="8"/>
        <v>32463910</v>
      </c>
      <c r="C343" s="105">
        <f t="shared" si="8"/>
        <v>61137398</v>
      </c>
      <c r="D343" s="105">
        <f t="shared" si="8"/>
        <v>55195685</v>
      </c>
      <c r="E343" s="111">
        <f t="shared" si="7"/>
        <v>90.281377365781907</v>
      </c>
      <c r="F343" s="97"/>
    </row>
    <row r="344" spans="1:6" s="20" customFormat="1" ht="13.5" customHeight="1">
      <c r="A344" s="24" t="s">
        <v>66</v>
      </c>
      <c r="B344" s="105">
        <f t="shared" si="8"/>
        <v>662000</v>
      </c>
      <c r="C344" s="105">
        <f t="shared" si="8"/>
        <v>700768</v>
      </c>
      <c r="D344" s="105">
        <f t="shared" si="8"/>
        <v>560413</v>
      </c>
      <c r="E344" s="111">
        <f t="shared" si="7"/>
        <v>79.971260103201061</v>
      </c>
      <c r="F344" s="97"/>
    </row>
    <row r="345" spans="1:6" s="20" customFormat="1" ht="13.5" customHeight="1">
      <c r="A345" s="24" t="s">
        <v>103</v>
      </c>
      <c r="B345" s="105">
        <f t="shared" ref="B345:D360" si="9">B304+B264+B224+B183+B143+B103+B63+B23</f>
        <v>0</v>
      </c>
      <c r="C345" s="105">
        <f t="shared" si="9"/>
        <v>1267402</v>
      </c>
      <c r="D345" s="105">
        <f t="shared" si="9"/>
        <v>1267402</v>
      </c>
      <c r="E345" s="111">
        <f t="shared" si="7"/>
        <v>100</v>
      </c>
      <c r="F345" s="97"/>
    </row>
    <row r="346" spans="1:6" s="20" customFormat="1" ht="13.5" customHeight="1">
      <c r="A346" s="28" t="s">
        <v>67</v>
      </c>
      <c r="B346" s="105">
        <f t="shared" si="9"/>
        <v>85605806</v>
      </c>
      <c r="C346" s="105">
        <f t="shared" si="9"/>
        <v>120303394</v>
      </c>
      <c r="D346" s="105">
        <f t="shared" si="9"/>
        <v>106477263</v>
      </c>
      <c r="E346" s="111">
        <f t="shared" si="7"/>
        <v>88.507281016527259</v>
      </c>
      <c r="F346" s="97"/>
    </row>
    <row r="347" spans="1:6" s="20" customFormat="1" ht="13.5" customHeight="1">
      <c r="A347" s="24" t="s">
        <v>105</v>
      </c>
      <c r="B347" s="105">
        <f t="shared" si="9"/>
        <v>50353321</v>
      </c>
      <c r="C347" s="105">
        <f t="shared" si="9"/>
        <v>86930303</v>
      </c>
      <c r="D347" s="105">
        <f t="shared" si="9"/>
        <v>85606000</v>
      </c>
      <c r="E347" s="111">
        <f t="shared" si="7"/>
        <v>98.476592218941192</v>
      </c>
      <c r="F347" s="97"/>
    </row>
    <row r="348" spans="1:6" s="20" customFormat="1" ht="13.5" customHeight="1">
      <c r="A348" s="24" t="s">
        <v>68</v>
      </c>
      <c r="B348" s="105">
        <f t="shared" si="9"/>
        <v>0</v>
      </c>
      <c r="C348" s="105">
        <f t="shared" si="9"/>
        <v>3258247</v>
      </c>
      <c r="D348" s="105">
        <f t="shared" si="9"/>
        <v>3258246</v>
      </c>
      <c r="E348" s="111">
        <f t="shared" si="7"/>
        <v>99.99996930864971</v>
      </c>
      <c r="F348" s="97"/>
    </row>
    <row r="349" spans="1:6" s="20" customFormat="1" ht="13.5" customHeight="1">
      <c r="A349" s="24" t="s">
        <v>69</v>
      </c>
      <c r="B349" s="105">
        <f t="shared" si="9"/>
        <v>1634260</v>
      </c>
      <c r="C349" s="105">
        <f t="shared" si="9"/>
        <v>5121272</v>
      </c>
      <c r="D349" s="105">
        <f t="shared" si="9"/>
        <v>4795134</v>
      </c>
      <c r="E349" s="111">
        <f t="shared" si="7"/>
        <v>93.631699312202116</v>
      </c>
      <c r="F349" s="97"/>
    </row>
    <row r="350" spans="1:6" s="20" customFormat="1" ht="13.5" customHeight="1">
      <c r="A350" s="50" t="s">
        <v>70</v>
      </c>
      <c r="B350" s="105">
        <f t="shared" si="9"/>
        <v>705637573</v>
      </c>
      <c r="C350" s="105">
        <f t="shared" si="9"/>
        <v>955754376</v>
      </c>
      <c r="D350" s="105">
        <f t="shared" si="9"/>
        <v>865703890</v>
      </c>
      <c r="E350" s="111">
        <f t="shared" si="7"/>
        <v>90.578072331002332</v>
      </c>
      <c r="F350" s="97"/>
    </row>
    <row r="351" spans="1:6" s="20" customFormat="1" ht="13.5" customHeight="1">
      <c r="A351" s="12" t="s">
        <v>71</v>
      </c>
      <c r="B351" s="105">
        <f t="shared" si="9"/>
        <v>0</v>
      </c>
      <c r="C351" s="105">
        <f t="shared" si="9"/>
        <v>0</v>
      </c>
      <c r="D351" s="105">
        <f t="shared" si="9"/>
        <v>0</v>
      </c>
      <c r="E351" s="111"/>
      <c r="F351" s="97"/>
    </row>
    <row r="352" spans="1:6" s="20" customFormat="1" ht="13.5" customHeight="1">
      <c r="A352" s="12" t="s">
        <v>72</v>
      </c>
      <c r="B352" s="105">
        <f t="shared" si="9"/>
        <v>12007200</v>
      </c>
      <c r="C352" s="105">
        <f t="shared" si="9"/>
        <v>12007200</v>
      </c>
      <c r="D352" s="105">
        <f t="shared" si="9"/>
        <v>12007200</v>
      </c>
      <c r="E352" s="111">
        <f t="shared" si="7"/>
        <v>100</v>
      </c>
      <c r="F352" s="97"/>
    </row>
    <row r="353" spans="1:6" s="20" customFormat="1" ht="13.5" customHeight="1">
      <c r="A353" s="29" t="s">
        <v>73</v>
      </c>
      <c r="B353" s="105">
        <f t="shared" si="9"/>
        <v>12007200</v>
      </c>
      <c r="C353" s="105">
        <f t="shared" si="9"/>
        <v>12007200</v>
      </c>
      <c r="D353" s="105">
        <f t="shared" si="9"/>
        <v>12007200</v>
      </c>
      <c r="E353" s="111">
        <f t="shared" si="7"/>
        <v>100</v>
      </c>
      <c r="F353" s="97"/>
    </row>
    <row r="354" spans="1:6" s="20" customFormat="1" ht="13.5" customHeight="1">
      <c r="A354" s="24" t="s">
        <v>74</v>
      </c>
      <c r="B354" s="105">
        <f t="shared" si="9"/>
        <v>0</v>
      </c>
      <c r="C354" s="105">
        <f t="shared" si="9"/>
        <v>0</v>
      </c>
      <c r="D354" s="105">
        <f t="shared" si="9"/>
        <v>0</v>
      </c>
      <c r="E354" s="111"/>
      <c r="F354" s="97"/>
    </row>
    <row r="355" spans="1:6" s="20" customFormat="1" ht="13.5" customHeight="1">
      <c r="A355" s="24" t="s">
        <v>104</v>
      </c>
      <c r="B355" s="105">
        <f t="shared" si="9"/>
        <v>0</v>
      </c>
      <c r="C355" s="105">
        <f t="shared" si="9"/>
        <v>15200000</v>
      </c>
      <c r="D355" s="105">
        <f t="shared" si="9"/>
        <v>14400000</v>
      </c>
      <c r="E355" s="111">
        <f t="shared" si="7"/>
        <v>94.73684210526315</v>
      </c>
      <c r="F355" s="97"/>
    </row>
    <row r="356" spans="1:6" s="20" customFormat="1" ht="13.5" customHeight="1">
      <c r="A356" s="24" t="s">
        <v>75</v>
      </c>
      <c r="B356" s="105">
        <f t="shared" si="9"/>
        <v>0</v>
      </c>
      <c r="C356" s="105">
        <f t="shared" si="9"/>
        <v>0</v>
      </c>
      <c r="D356" s="105">
        <f t="shared" si="9"/>
        <v>0</v>
      </c>
      <c r="E356" s="111"/>
      <c r="F356" s="97"/>
    </row>
    <row r="357" spans="1:6" s="20" customFormat="1" ht="13.5" customHeight="1">
      <c r="A357" s="12" t="s">
        <v>76</v>
      </c>
      <c r="B357" s="105">
        <f t="shared" si="9"/>
        <v>763000</v>
      </c>
      <c r="C357" s="105">
        <f t="shared" ref="C357:D357" si="10">C316+C276+C236+C195+C155+C115+C75+C35</f>
        <v>31589984</v>
      </c>
      <c r="D357" s="105">
        <f t="shared" si="10"/>
        <v>26816928</v>
      </c>
      <c r="E357" s="111">
        <f t="shared" si="7"/>
        <v>84.890603300083981</v>
      </c>
      <c r="F357" s="97"/>
    </row>
    <row r="358" spans="1:6" s="20" customFormat="1" ht="13.5" customHeight="1">
      <c r="A358" s="12" t="s">
        <v>77</v>
      </c>
      <c r="B358" s="105">
        <f t="shared" si="9"/>
        <v>0</v>
      </c>
      <c r="C358" s="105">
        <f t="shared" ref="C358:D358" si="11">C317+C277+C237+C196+C156+C116+C76+C36</f>
        <v>16667525</v>
      </c>
      <c r="D358" s="105">
        <f t="shared" si="11"/>
        <v>14759143</v>
      </c>
      <c r="E358" s="111">
        <f t="shared" si="7"/>
        <v>88.550297659670534</v>
      </c>
      <c r="F358" s="97"/>
    </row>
    <row r="359" spans="1:6" s="20" customFormat="1" ht="13.5" customHeight="1">
      <c r="A359" s="12" t="s">
        <v>78</v>
      </c>
      <c r="B359" s="105">
        <f t="shared" ref="B359:D366" si="12">B318+B278+B238+B197+B157+B117+B77+B37</f>
        <v>0</v>
      </c>
      <c r="C359" s="105">
        <f t="shared" si="9"/>
        <v>0</v>
      </c>
      <c r="D359" s="105">
        <f t="shared" si="9"/>
        <v>0</v>
      </c>
      <c r="E359" s="111"/>
      <c r="F359" s="97"/>
    </row>
    <row r="360" spans="1:6" ht="13.5" customHeight="1">
      <c r="A360" s="24" t="s">
        <v>79</v>
      </c>
      <c r="B360" s="105">
        <f t="shared" si="12"/>
        <v>0</v>
      </c>
      <c r="C360" s="105">
        <f t="shared" si="9"/>
        <v>0</v>
      </c>
      <c r="D360" s="105">
        <f t="shared" si="9"/>
        <v>0</v>
      </c>
      <c r="E360" s="111"/>
      <c r="F360" s="43"/>
    </row>
    <row r="361" spans="1:6" ht="13.5" customHeight="1">
      <c r="A361" s="24" t="s">
        <v>80</v>
      </c>
      <c r="B361" s="105">
        <f t="shared" si="12"/>
        <v>0</v>
      </c>
      <c r="C361" s="105">
        <f t="shared" si="12"/>
        <v>0</v>
      </c>
      <c r="D361" s="105">
        <f t="shared" si="12"/>
        <v>0</v>
      </c>
      <c r="E361" s="111"/>
      <c r="F361" s="43"/>
    </row>
    <row r="362" spans="1:6" ht="13.5" customHeight="1">
      <c r="A362" s="24" t="s">
        <v>81</v>
      </c>
      <c r="B362" s="105">
        <f t="shared" si="12"/>
        <v>0</v>
      </c>
      <c r="C362" s="105">
        <f t="shared" si="12"/>
        <v>0</v>
      </c>
      <c r="D362" s="105">
        <f t="shared" si="12"/>
        <v>0</v>
      </c>
      <c r="E362" s="111"/>
      <c r="F362" s="43"/>
    </row>
    <row r="363" spans="1:6" ht="13.5" customHeight="1">
      <c r="A363" s="24" t="s">
        <v>82</v>
      </c>
      <c r="B363" s="105">
        <f t="shared" si="12"/>
        <v>0</v>
      </c>
      <c r="C363" s="105">
        <f t="shared" si="12"/>
        <v>0</v>
      </c>
      <c r="D363" s="105">
        <f t="shared" si="12"/>
        <v>0</v>
      </c>
      <c r="E363" s="111"/>
      <c r="F363" s="43"/>
    </row>
    <row r="364" spans="1:6" ht="13.5" customHeight="1">
      <c r="A364" s="24" t="s">
        <v>83</v>
      </c>
      <c r="B364" s="105">
        <f t="shared" si="12"/>
        <v>0</v>
      </c>
      <c r="C364" s="105">
        <f t="shared" si="12"/>
        <v>0</v>
      </c>
      <c r="D364" s="105">
        <f t="shared" si="12"/>
        <v>0</v>
      </c>
      <c r="E364" s="111"/>
      <c r="F364" s="43"/>
    </row>
    <row r="365" spans="1:6" ht="13.5" customHeight="1">
      <c r="A365" s="12" t="s">
        <v>84</v>
      </c>
      <c r="B365" s="105">
        <f t="shared" si="12"/>
        <v>0</v>
      </c>
      <c r="C365" s="105">
        <f t="shared" si="12"/>
        <v>0</v>
      </c>
      <c r="D365" s="105">
        <f t="shared" si="12"/>
        <v>0</v>
      </c>
      <c r="E365" s="111"/>
      <c r="F365" s="43"/>
    </row>
    <row r="366" spans="1:6" ht="13.5" customHeight="1">
      <c r="A366" s="18" t="s">
        <v>85</v>
      </c>
      <c r="B366" s="105">
        <f t="shared" si="12"/>
        <v>2107241465</v>
      </c>
      <c r="C366" s="105">
        <f t="shared" si="12"/>
        <v>2684468211</v>
      </c>
      <c r="D366" s="105">
        <f t="shared" si="12"/>
        <v>2536796379</v>
      </c>
      <c r="E366" s="111">
        <f t="shared" si="7"/>
        <v>94.499028470708154</v>
      </c>
      <c r="F366" s="43"/>
    </row>
    <row r="367" spans="1:6" ht="13.5" customHeight="1">
      <c r="A367" s="24"/>
      <c r="B367" s="106"/>
      <c r="C367" s="106"/>
      <c r="D367" s="106"/>
      <c r="E367" s="111"/>
      <c r="F367" s="43"/>
    </row>
    <row r="368" spans="1:6" ht="13.5" customHeight="1">
      <c r="A368" s="30" t="s">
        <v>93</v>
      </c>
      <c r="B368" s="106"/>
      <c r="C368" s="106"/>
      <c r="D368" s="106"/>
      <c r="E368" s="111"/>
      <c r="F368" s="43"/>
    </row>
    <row r="369" spans="1:7" ht="13.5" customHeight="1">
      <c r="A369" s="13" t="s">
        <v>52</v>
      </c>
      <c r="B369" s="106">
        <v>235418684</v>
      </c>
      <c r="C369" s="106">
        <v>243156673</v>
      </c>
      <c r="D369" s="106">
        <v>243156673</v>
      </c>
      <c r="E369" s="151">
        <f>SUM(D369/C369*100)</f>
        <v>100</v>
      </c>
      <c r="F369" s="43"/>
      <c r="G369" s="43"/>
    </row>
    <row r="370" spans="1:7" ht="13.5" customHeight="1">
      <c r="A370" s="13" t="s">
        <v>53</v>
      </c>
      <c r="B370" s="106">
        <v>36367693</v>
      </c>
      <c r="C370" s="106">
        <v>37441671</v>
      </c>
      <c r="D370" s="106">
        <v>37441671</v>
      </c>
      <c r="E370" s="151">
        <f t="shared" ref="E370:E432" si="13">SUM(D370/C370*100)</f>
        <v>100</v>
      </c>
      <c r="F370" s="43"/>
      <c r="G370" s="43"/>
    </row>
    <row r="371" spans="1:7" ht="13.5" customHeight="1">
      <c r="A371" s="13" t="s">
        <v>54</v>
      </c>
      <c r="B371" s="106"/>
      <c r="C371" s="106"/>
      <c r="D371" s="106"/>
      <c r="E371" s="151"/>
      <c r="F371" s="43"/>
      <c r="G371" s="43"/>
    </row>
    <row r="372" spans="1:7" ht="13.5" customHeight="1">
      <c r="A372" s="45" t="s">
        <v>55</v>
      </c>
      <c r="B372" s="106">
        <v>1500000</v>
      </c>
      <c r="C372" s="106">
        <v>1784175</v>
      </c>
      <c r="D372" s="106">
        <v>1784175</v>
      </c>
      <c r="E372" s="151">
        <f t="shared" si="13"/>
        <v>100</v>
      </c>
      <c r="F372" s="43"/>
      <c r="G372" s="43"/>
    </row>
    <row r="373" spans="1:7" ht="13.5" customHeight="1">
      <c r="A373" s="45" t="s">
        <v>56</v>
      </c>
      <c r="B373" s="106">
        <v>6800000</v>
      </c>
      <c r="C373" s="106">
        <v>5734893</v>
      </c>
      <c r="D373" s="106">
        <v>5731253</v>
      </c>
      <c r="E373" s="151">
        <f t="shared" si="13"/>
        <v>99.936528894261841</v>
      </c>
      <c r="F373" s="43"/>
      <c r="G373" s="43"/>
    </row>
    <row r="374" spans="1:7" ht="13.5" customHeight="1">
      <c r="A374" s="45" t="s">
        <v>57</v>
      </c>
      <c r="B374" s="106"/>
      <c r="C374" s="106"/>
      <c r="D374" s="106"/>
      <c r="E374" s="151"/>
      <c r="F374" s="43"/>
      <c r="G374" s="43"/>
    </row>
    <row r="375" spans="1:7" ht="13.5" customHeight="1">
      <c r="A375" s="45" t="s">
        <v>58</v>
      </c>
      <c r="B375" s="106">
        <v>1000000</v>
      </c>
      <c r="C375" s="106">
        <v>770051</v>
      </c>
      <c r="D375" s="106">
        <v>770051</v>
      </c>
      <c r="E375" s="151">
        <f t="shared" si="13"/>
        <v>100</v>
      </c>
      <c r="F375" s="43"/>
      <c r="G375" s="43"/>
    </row>
    <row r="376" spans="1:7" ht="13.5" customHeight="1">
      <c r="A376" s="45" t="s">
        <v>59</v>
      </c>
      <c r="B376" s="106">
        <v>2200000</v>
      </c>
      <c r="C376" s="106">
        <v>2478763</v>
      </c>
      <c r="D376" s="106">
        <v>2478763</v>
      </c>
      <c r="E376" s="151">
        <f t="shared" si="13"/>
        <v>100</v>
      </c>
      <c r="F376" s="43"/>
      <c r="G376" s="43"/>
    </row>
    <row r="377" spans="1:7" ht="13.5" customHeight="1">
      <c r="A377" s="45" t="s">
        <v>60</v>
      </c>
      <c r="B377" s="106">
        <v>10250000</v>
      </c>
      <c r="C377" s="106">
        <v>11421720</v>
      </c>
      <c r="D377" s="106">
        <v>9485581</v>
      </c>
      <c r="E377" s="151">
        <f t="shared" si="13"/>
        <v>83.048621398528425</v>
      </c>
      <c r="F377" s="43"/>
      <c r="G377" s="43"/>
    </row>
    <row r="378" spans="1:7" ht="13.5" customHeight="1">
      <c r="A378" s="45" t="s">
        <v>100</v>
      </c>
      <c r="B378" s="106"/>
      <c r="C378" s="106"/>
      <c r="D378" s="106"/>
      <c r="E378" s="151"/>
      <c r="F378" s="43"/>
      <c r="G378" s="43"/>
    </row>
    <row r="379" spans="1:7" ht="13.5" customHeight="1">
      <c r="A379" s="45" t="s">
        <v>61</v>
      </c>
      <c r="B379" s="106">
        <v>2800000</v>
      </c>
      <c r="C379" s="106">
        <v>3612297</v>
      </c>
      <c r="D379" s="106">
        <v>3612297</v>
      </c>
      <c r="E379" s="151">
        <f t="shared" si="13"/>
        <v>100</v>
      </c>
      <c r="F379" s="43"/>
      <c r="G379" s="43"/>
    </row>
    <row r="380" spans="1:7" ht="13.5" customHeight="1">
      <c r="A380" s="45" t="s">
        <v>62</v>
      </c>
      <c r="B380" s="106">
        <v>1900000</v>
      </c>
      <c r="C380" s="106">
        <v>1912352</v>
      </c>
      <c r="D380" s="106">
        <v>1912352</v>
      </c>
      <c r="E380" s="151">
        <f t="shared" si="13"/>
        <v>100</v>
      </c>
      <c r="F380" s="43"/>
      <c r="G380" s="43"/>
    </row>
    <row r="381" spans="1:7" ht="13.5" customHeight="1">
      <c r="A381" s="45" t="s">
        <v>63</v>
      </c>
      <c r="B381" s="106">
        <v>500000</v>
      </c>
      <c r="C381" s="106">
        <v>82250</v>
      </c>
      <c r="D381" s="106">
        <v>82250</v>
      </c>
      <c r="E381" s="151">
        <f t="shared" si="13"/>
        <v>100</v>
      </c>
      <c r="F381" s="43"/>
      <c r="G381" s="43"/>
    </row>
    <row r="382" spans="1:7" ht="13.5" customHeight="1">
      <c r="A382" s="45" t="s">
        <v>64</v>
      </c>
      <c r="B382" s="106">
        <v>3628000</v>
      </c>
      <c r="C382" s="106">
        <v>2501718</v>
      </c>
      <c r="D382" s="106">
        <v>2501718</v>
      </c>
      <c r="E382" s="151">
        <f t="shared" si="13"/>
        <v>100</v>
      </c>
      <c r="F382" s="43"/>
      <c r="G382" s="43"/>
    </row>
    <row r="383" spans="1:7" ht="13.5" customHeight="1">
      <c r="A383" s="45" t="s">
        <v>65</v>
      </c>
      <c r="B383" s="106">
        <v>11790000</v>
      </c>
      <c r="C383" s="106">
        <v>13904732</v>
      </c>
      <c r="D383" s="106">
        <v>13904732</v>
      </c>
      <c r="E383" s="151">
        <f t="shared" si="13"/>
        <v>100</v>
      </c>
      <c r="F383" s="43"/>
      <c r="G383" s="43"/>
    </row>
    <row r="384" spans="1:7" ht="13.5" customHeight="1">
      <c r="A384" s="45" t="s">
        <v>66</v>
      </c>
      <c r="B384" s="106">
        <v>80000</v>
      </c>
      <c r="C384" s="106">
        <v>176536</v>
      </c>
      <c r="D384" s="106">
        <v>176536</v>
      </c>
      <c r="E384" s="151">
        <f t="shared" si="13"/>
        <v>100</v>
      </c>
      <c r="F384" s="43"/>
      <c r="G384" s="43"/>
    </row>
    <row r="385" spans="1:7" ht="13.5" customHeight="1">
      <c r="A385" s="45" t="s">
        <v>103</v>
      </c>
      <c r="B385" s="106">
        <v>40000</v>
      </c>
      <c r="C385" s="106">
        <v>108000</v>
      </c>
      <c r="D385" s="106">
        <v>108000</v>
      </c>
      <c r="E385" s="151">
        <f t="shared" si="13"/>
        <v>100</v>
      </c>
      <c r="F385" s="43"/>
      <c r="G385" s="43"/>
    </row>
    <row r="386" spans="1:7" ht="13.5" customHeight="1">
      <c r="A386" s="46" t="s">
        <v>67</v>
      </c>
      <c r="B386" s="106">
        <v>7000000</v>
      </c>
      <c r="C386" s="106">
        <v>7351000</v>
      </c>
      <c r="D386" s="106">
        <v>6807359</v>
      </c>
      <c r="E386" s="151">
        <f t="shared" si="13"/>
        <v>92.604529995918924</v>
      </c>
      <c r="F386" s="43"/>
      <c r="G386" s="43"/>
    </row>
    <row r="387" spans="1:7" ht="13.5" customHeight="1">
      <c r="A387" s="45" t="s">
        <v>105</v>
      </c>
      <c r="B387" s="106">
        <v>850000</v>
      </c>
      <c r="C387" s="106">
        <v>1651000</v>
      </c>
      <c r="D387" s="106">
        <v>1651000</v>
      </c>
      <c r="E387" s="151">
        <f t="shared" si="13"/>
        <v>100</v>
      </c>
      <c r="F387" s="43"/>
      <c r="G387" s="43"/>
    </row>
    <row r="388" spans="1:7" ht="13.5" customHeight="1">
      <c r="A388" s="45" t="s">
        <v>68</v>
      </c>
      <c r="B388" s="106"/>
      <c r="C388" s="106"/>
      <c r="D388" s="106"/>
      <c r="E388" s="151"/>
      <c r="F388" s="43"/>
      <c r="G388" s="43"/>
    </row>
    <row r="389" spans="1:7" ht="13.5" customHeight="1">
      <c r="A389" s="45" t="s">
        <v>69</v>
      </c>
      <c r="B389" s="106">
        <v>1262000</v>
      </c>
      <c r="C389" s="106">
        <v>1173722</v>
      </c>
      <c r="D389" s="106">
        <v>1173722</v>
      </c>
      <c r="E389" s="151">
        <f t="shared" si="13"/>
        <v>100</v>
      </c>
      <c r="F389" s="43"/>
      <c r="G389" s="43"/>
    </row>
    <row r="390" spans="1:7" ht="13.5" customHeight="1">
      <c r="A390" s="15" t="s">
        <v>70</v>
      </c>
      <c r="B390" s="104">
        <f>SUM(B372:B389)</f>
        <v>51600000</v>
      </c>
      <c r="C390" s="104">
        <f>SUM(C372:C389)</f>
        <v>54663209</v>
      </c>
      <c r="D390" s="104">
        <f>SUM(D372:D389)</f>
        <v>52179789</v>
      </c>
      <c r="E390" s="151">
        <f t="shared" si="13"/>
        <v>95.456871183687724</v>
      </c>
      <c r="F390" s="43"/>
      <c r="G390" s="43"/>
    </row>
    <row r="391" spans="1:7" ht="13.5" customHeight="1">
      <c r="A391" s="13" t="s">
        <v>71</v>
      </c>
      <c r="B391" s="106"/>
      <c r="C391" s="106"/>
      <c r="D391" s="106"/>
      <c r="E391" s="151"/>
      <c r="F391" s="43"/>
    </row>
    <row r="392" spans="1:7" ht="13.5" customHeight="1">
      <c r="A392" s="13" t="s">
        <v>72</v>
      </c>
      <c r="B392" s="106">
        <v>505890</v>
      </c>
      <c r="C392" s="106">
        <v>190000</v>
      </c>
      <c r="D392" s="106"/>
      <c r="E392" s="151">
        <f t="shared" si="13"/>
        <v>0</v>
      </c>
      <c r="F392" s="43"/>
    </row>
    <row r="393" spans="1:7" ht="13.5" customHeight="1">
      <c r="A393" s="17" t="s">
        <v>73</v>
      </c>
      <c r="B393" s="106"/>
      <c r="C393" s="106"/>
      <c r="D393" s="106"/>
      <c r="E393" s="151"/>
      <c r="F393" s="43"/>
    </row>
    <row r="394" spans="1:7" ht="13.5" customHeight="1">
      <c r="A394" s="45" t="s">
        <v>74</v>
      </c>
      <c r="B394" s="106"/>
      <c r="C394" s="106"/>
      <c r="D394" s="106"/>
      <c r="E394" s="151"/>
      <c r="F394" s="43"/>
    </row>
    <row r="395" spans="1:7" ht="13.5" customHeight="1">
      <c r="A395" s="45" t="s">
        <v>104</v>
      </c>
      <c r="B395" s="106"/>
      <c r="C395" s="106"/>
      <c r="D395" s="106"/>
      <c r="E395" s="151"/>
      <c r="F395" s="43"/>
    </row>
    <row r="396" spans="1:7" ht="13.5" customHeight="1">
      <c r="A396" s="45" t="s">
        <v>75</v>
      </c>
      <c r="B396" s="106"/>
      <c r="C396" s="106"/>
      <c r="D396" s="106"/>
      <c r="E396" s="151"/>
      <c r="F396" s="43"/>
    </row>
    <row r="397" spans="1:7" ht="13.5" customHeight="1">
      <c r="A397" s="13" t="s">
        <v>76</v>
      </c>
      <c r="B397" s="106"/>
      <c r="C397" s="106">
        <v>5695991</v>
      </c>
      <c r="D397" s="106">
        <v>5695991</v>
      </c>
      <c r="E397" s="151">
        <f t="shared" si="13"/>
        <v>100</v>
      </c>
      <c r="F397" s="43"/>
    </row>
    <row r="398" spans="1:7" ht="13.5" customHeight="1">
      <c r="A398" s="13" t="s">
        <v>77</v>
      </c>
      <c r="B398" s="106"/>
      <c r="C398" s="106">
        <v>376800</v>
      </c>
      <c r="D398" s="106">
        <v>376800</v>
      </c>
      <c r="E398" s="151">
        <f t="shared" si="13"/>
        <v>100</v>
      </c>
      <c r="F398" s="43"/>
    </row>
    <row r="399" spans="1:7" ht="13.5" customHeight="1">
      <c r="A399" s="13" t="s">
        <v>78</v>
      </c>
      <c r="B399" s="106"/>
      <c r="C399" s="106"/>
      <c r="D399" s="106"/>
      <c r="E399" s="151"/>
      <c r="F399" s="43"/>
    </row>
    <row r="400" spans="1:7" ht="13.5" customHeight="1">
      <c r="A400" s="45" t="s">
        <v>79</v>
      </c>
      <c r="B400" s="106"/>
      <c r="C400" s="106"/>
      <c r="D400" s="106"/>
      <c r="E400" s="151"/>
      <c r="F400" s="43"/>
    </row>
    <row r="401" spans="1:6" ht="13.5" customHeight="1">
      <c r="A401" s="45" t="s">
        <v>80</v>
      </c>
      <c r="B401" s="106"/>
      <c r="C401" s="106"/>
      <c r="D401" s="106"/>
      <c r="E401" s="151"/>
      <c r="F401" s="43"/>
    </row>
    <row r="402" spans="1:6" ht="13.5" customHeight="1">
      <c r="A402" s="45" t="s">
        <v>81</v>
      </c>
      <c r="B402" s="106"/>
      <c r="C402" s="106"/>
      <c r="D402" s="106"/>
      <c r="E402" s="151"/>
      <c r="F402" s="43"/>
    </row>
    <row r="403" spans="1:6" ht="13.5" customHeight="1">
      <c r="A403" s="45" t="s">
        <v>82</v>
      </c>
      <c r="B403" s="106"/>
      <c r="C403" s="106"/>
      <c r="D403" s="106"/>
      <c r="E403" s="151"/>
      <c r="F403" s="43"/>
    </row>
    <row r="404" spans="1:6" ht="13.5" customHeight="1">
      <c r="A404" s="45" t="s">
        <v>83</v>
      </c>
      <c r="B404" s="106"/>
      <c r="C404" s="106"/>
      <c r="D404" s="106"/>
      <c r="E404" s="151"/>
      <c r="F404" s="43"/>
    </row>
    <row r="405" spans="1:6" ht="13.5" customHeight="1">
      <c r="A405" s="13" t="s">
        <v>84</v>
      </c>
      <c r="B405" s="106"/>
      <c r="C405" s="106"/>
      <c r="D405" s="106"/>
      <c r="E405" s="151"/>
      <c r="F405" s="43"/>
    </row>
    <row r="406" spans="1:6" ht="13.5" customHeight="1">
      <c r="A406" s="18" t="s">
        <v>85</v>
      </c>
      <c r="B406" s="104">
        <f>B390+B369+B370+B391+B392+B393+B395+B397+B398</f>
        <v>323892267</v>
      </c>
      <c r="C406" s="104">
        <f>C390+C369+C370+C391+C392+C393+C395+C397+C398</f>
        <v>341524344</v>
      </c>
      <c r="D406" s="104">
        <f>D390+D369+D370+D391+D392+D393+D395+D397+D398</f>
        <v>338850924</v>
      </c>
      <c r="E406" s="151">
        <f t="shared" si="13"/>
        <v>99.217209535142246</v>
      </c>
      <c r="F406" s="43"/>
    </row>
    <row r="407" spans="1:6" ht="13.5" customHeight="1">
      <c r="A407" s="18"/>
      <c r="B407" s="49"/>
      <c r="C407" s="49"/>
      <c r="D407" s="107"/>
      <c r="E407" s="151"/>
      <c r="F407" s="43"/>
    </row>
    <row r="408" spans="1:6" ht="13.5" customHeight="1">
      <c r="A408" s="24" t="s">
        <v>94</v>
      </c>
      <c r="B408" s="49"/>
      <c r="C408" s="49"/>
      <c r="D408" s="107"/>
      <c r="E408" s="151"/>
      <c r="F408" s="43"/>
    </row>
    <row r="409" spans="1:6" ht="13.5" customHeight="1">
      <c r="A409" s="13" t="s">
        <v>52</v>
      </c>
      <c r="B409" s="104">
        <v>41394200</v>
      </c>
      <c r="C409" s="104">
        <v>135518197</v>
      </c>
      <c r="D409" s="105">
        <v>127917809</v>
      </c>
      <c r="E409" s="151">
        <f t="shared" si="13"/>
        <v>94.391610744348966</v>
      </c>
      <c r="F409" s="43"/>
    </row>
    <row r="410" spans="1:6" ht="13.5" customHeight="1">
      <c r="A410" s="13" t="s">
        <v>53</v>
      </c>
      <c r="B410" s="104">
        <v>6369851</v>
      </c>
      <c r="C410" s="104">
        <v>17644012</v>
      </c>
      <c r="D410" s="105">
        <v>17015325</v>
      </c>
      <c r="E410" s="151">
        <f t="shared" si="13"/>
        <v>96.436825139316383</v>
      </c>
      <c r="F410" s="43"/>
    </row>
    <row r="411" spans="1:6" ht="13.5" customHeight="1">
      <c r="A411" s="13" t="s">
        <v>54</v>
      </c>
      <c r="B411" s="106"/>
      <c r="C411" s="106"/>
      <c r="D411" s="107"/>
      <c r="E411" s="151"/>
      <c r="F411" s="43"/>
    </row>
    <row r="412" spans="1:6" ht="13.5" customHeight="1">
      <c r="A412" s="45" t="s">
        <v>55</v>
      </c>
      <c r="B412" s="106"/>
      <c r="C412" s="106">
        <v>12930580</v>
      </c>
      <c r="D412" s="107">
        <v>12508856</v>
      </c>
      <c r="E412" s="151">
        <f t="shared" si="13"/>
        <v>96.738553104346437</v>
      </c>
      <c r="F412" s="43"/>
    </row>
    <row r="413" spans="1:6" ht="13.5" customHeight="1">
      <c r="A413" s="45" t="s">
        <v>56</v>
      </c>
      <c r="B413" s="106">
        <v>2585000</v>
      </c>
      <c r="C413" s="106">
        <v>4788292</v>
      </c>
      <c r="D413" s="107">
        <v>4637942</v>
      </c>
      <c r="E413" s="151">
        <f t="shared" si="13"/>
        <v>96.860049470667192</v>
      </c>
      <c r="F413" s="43"/>
    </row>
    <row r="414" spans="1:6" ht="13.5" customHeight="1">
      <c r="A414" s="45" t="s">
        <v>57</v>
      </c>
      <c r="B414" s="106"/>
      <c r="C414" s="106"/>
      <c r="D414" s="107"/>
      <c r="E414" s="151"/>
      <c r="F414" s="43"/>
    </row>
    <row r="415" spans="1:6" ht="13.5" customHeight="1">
      <c r="A415" s="45" t="s">
        <v>58</v>
      </c>
      <c r="B415" s="106"/>
      <c r="C415" s="106">
        <v>1147455</v>
      </c>
      <c r="D415" s="107">
        <v>1080997</v>
      </c>
      <c r="E415" s="151">
        <f t="shared" si="13"/>
        <v>94.208226030650451</v>
      </c>
      <c r="F415" s="43"/>
    </row>
    <row r="416" spans="1:6" ht="13.5" customHeight="1">
      <c r="A416" s="45" t="s">
        <v>59</v>
      </c>
      <c r="B416" s="106">
        <v>100000</v>
      </c>
      <c r="C416" s="106">
        <v>150000</v>
      </c>
      <c r="D416" s="107">
        <v>111225</v>
      </c>
      <c r="E416" s="151">
        <f t="shared" si="13"/>
        <v>74.150000000000006</v>
      </c>
      <c r="F416" s="43"/>
    </row>
    <row r="417" spans="1:6" ht="13.5" customHeight="1">
      <c r="A417" s="45" t="s">
        <v>60</v>
      </c>
      <c r="B417" s="106">
        <v>93898000</v>
      </c>
      <c r="C417" s="106">
        <v>71490778</v>
      </c>
      <c r="D417" s="106">
        <v>52340607</v>
      </c>
      <c r="E417" s="151">
        <f t="shared" si="13"/>
        <v>73.213089106401952</v>
      </c>
      <c r="F417" s="43"/>
    </row>
    <row r="418" spans="1:6" ht="13.5" customHeight="1">
      <c r="A418" s="45" t="s">
        <v>100</v>
      </c>
      <c r="B418" s="106"/>
      <c r="C418" s="106">
        <v>297563</v>
      </c>
      <c r="D418" s="106">
        <v>297563</v>
      </c>
      <c r="E418" s="151">
        <f t="shared" si="13"/>
        <v>100</v>
      </c>
      <c r="F418" s="43"/>
    </row>
    <row r="419" spans="1:6" ht="13.5" customHeight="1">
      <c r="A419" s="45" t="s">
        <v>61</v>
      </c>
      <c r="B419" s="106"/>
      <c r="C419" s="106">
        <v>1604422</v>
      </c>
      <c r="D419" s="106">
        <v>1528402</v>
      </c>
      <c r="E419" s="151">
        <f t="shared" si="13"/>
        <v>95.261845075672113</v>
      </c>
      <c r="F419" s="43"/>
    </row>
    <row r="420" spans="1:6" ht="13.5" customHeight="1">
      <c r="A420" s="45" t="s">
        <v>62</v>
      </c>
      <c r="B420" s="106">
        <v>10000000</v>
      </c>
      <c r="C420" s="106">
        <v>24680019</v>
      </c>
      <c r="D420" s="106">
        <v>24126973</v>
      </c>
      <c r="E420" s="151">
        <f t="shared" si="13"/>
        <v>97.75913462627399</v>
      </c>
      <c r="F420" s="43"/>
    </row>
    <row r="421" spans="1:6" ht="13.5" customHeight="1">
      <c r="A421" s="45" t="s">
        <v>63</v>
      </c>
      <c r="B421" s="106"/>
      <c r="C421" s="106">
        <v>1048398</v>
      </c>
      <c r="D421" s="106">
        <v>813237</v>
      </c>
      <c r="E421" s="151">
        <f t="shared" si="13"/>
        <v>77.569491738824382</v>
      </c>
      <c r="F421" s="43"/>
    </row>
    <row r="422" spans="1:6" ht="13.5" customHeight="1">
      <c r="A422" s="45" t="s">
        <v>64</v>
      </c>
      <c r="B422" s="106">
        <v>7079000</v>
      </c>
      <c r="C422" s="106">
        <v>117340790</v>
      </c>
      <c r="D422" s="106">
        <v>103416169</v>
      </c>
      <c r="E422" s="151">
        <f t="shared" si="13"/>
        <v>88.133179434022907</v>
      </c>
      <c r="F422" s="43"/>
    </row>
    <row r="423" spans="1:6" ht="13.5" customHeight="1">
      <c r="A423" s="45" t="s">
        <v>65</v>
      </c>
      <c r="B423" s="106">
        <v>79389000</v>
      </c>
      <c r="C423" s="106">
        <v>165027736</v>
      </c>
      <c r="D423" s="106">
        <v>151440553</v>
      </c>
      <c r="E423" s="151">
        <f t="shared" si="13"/>
        <v>91.766727624500646</v>
      </c>
      <c r="F423" s="43"/>
    </row>
    <row r="424" spans="1:6" ht="13.5" customHeight="1">
      <c r="A424" s="45" t="s">
        <v>66</v>
      </c>
      <c r="B424" s="106"/>
      <c r="C424" s="106"/>
      <c r="D424" s="106"/>
      <c r="E424" s="151"/>
      <c r="F424" s="43"/>
    </row>
    <row r="425" spans="1:6" ht="13.5" customHeight="1">
      <c r="A425" s="45" t="s">
        <v>103</v>
      </c>
      <c r="B425" s="106">
        <v>300000</v>
      </c>
      <c r="C425" s="106">
        <v>2645000</v>
      </c>
      <c r="D425" s="106">
        <v>2645000</v>
      </c>
      <c r="E425" s="151">
        <f t="shared" si="13"/>
        <v>100</v>
      </c>
      <c r="F425" s="43"/>
    </row>
    <row r="426" spans="1:6" ht="13.5" customHeight="1">
      <c r="A426" s="46" t="s">
        <v>67</v>
      </c>
      <c r="B426" s="106">
        <v>12848000</v>
      </c>
      <c r="C426" s="106">
        <v>68958558</v>
      </c>
      <c r="D426" s="106">
        <v>53717088</v>
      </c>
      <c r="E426" s="151">
        <f t="shared" si="13"/>
        <v>77.897638172770371</v>
      </c>
      <c r="F426" s="43"/>
    </row>
    <row r="427" spans="1:6" ht="13.5" customHeight="1">
      <c r="A427" s="45" t="s">
        <v>105</v>
      </c>
      <c r="B427" s="106">
        <v>45000000</v>
      </c>
      <c r="C427" s="106">
        <v>92687000</v>
      </c>
      <c r="D427" s="106">
        <v>92687000</v>
      </c>
      <c r="E427" s="151">
        <f t="shared" si="13"/>
        <v>100</v>
      </c>
      <c r="F427" s="43"/>
    </row>
    <row r="428" spans="1:6" ht="13.5" customHeight="1">
      <c r="A428" s="45" t="s">
        <v>110</v>
      </c>
      <c r="B428" s="106">
        <v>6000000</v>
      </c>
      <c r="C428" s="106">
        <v>6000000</v>
      </c>
      <c r="D428" s="106"/>
      <c r="E428" s="151">
        <f t="shared" si="13"/>
        <v>0</v>
      </c>
      <c r="F428" s="43"/>
    </row>
    <row r="429" spans="1:6" ht="13.5" customHeight="1">
      <c r="A429" s="45" t="s">
        <v>69</v>
      </c>
      <c r="B429" s="106">
        <v>168884691</v>
      </c>
      <c r="C429" s="106">
        <v>11661603</v>
      </c>
      <c r="D429" s="106">
        <v>9379779</v>
      </c>
      <c r="E429" s="151">
        <f t="shared" si="13"/>
        <v>80.433015941290407</v>
      </c>
      <c r="F429" s="43"/>
    </row>
    <row r="430" spans="1:6" ht="13.5" customHeight="1">
      <c r="A430" s="15" t="s">
        <v>70</v>
      </c>
      <c r="B430" s="104">
        <f>SUM(B412:B429)</f>
        <v>426083691</v>
      </c>
      <c r="C430" s="104">
        <f>SUM(C412:C429)</f>
        <v>582458194</v>
      </c>
      <c r="D430" s="108">
        <f>SUM(D412:D429)</f>
        <v>510731391</v>
      </c>
      <c r="E430" s="151">
        <f t="shared" si="13"/>
        <v>87.68550194007571</v>
      </c>
      <c r="F430" s="43"/>
    </row>
    <row r="431" spans="1:6" ht="13.5" customHeight="1">
      <c r="A431" s="13" t="s">
        <v>71</v>
      </c>
      <c r="B431" s="104">
        <v>30800000</v>
      </c>
      <c r="C431" s="104">
        <v>27923115</v>
      </c>
      <c r="D431" s="105">
        <v>27923115</v>
      </c>
      <c r="E431" s="151">
        <f t="shared" si="13"/>
        <v>100</v>
      </c>
      <c r="F431" s="43"/>
    </row>
    <row r="432" spans="1:6" ht="13.5" customHeight="1">
      <c r="A432" s="13" t="s">
        <v>72</v>
      </c>
      <c r="B432" s="104">
        <v>134058154</v>
      </c>
      <c r="C432" s="104">
        <v>506562137</v>
      </c>
      <c r="D432" s="105">
        <v>464945306</v>
      </c>
      <c r="E432" s="151">
        <f t="shared" si="13"/>
        <v>91.784456839497267</v>
      </c>
      <c r="F432" s="43"/>
    </row>
    <row r="433" spans="1:6" ht="13.5" customHeight="1">
      <c r="A433" s="17" t="s">
        <v>73</v>
      </c>
      <c r="B433" s="106">
        <v>6808154</v>
      </c>
      <c r="C433" s="106"/>
      <c r="D433" s="107"/>
      <c r="E433" s="151"/>
      <c r="F433" s="43"/>
    </row>
    <row r="434" spans="1:6" ht="13.5" customHeight="1">
      <c r="A434" s="45" t="s">
        <v>74</v>
      </c>
      <c r="B434" s="106"/>
      <c r="C434" s="106"/>
      <c r="D434" s="107"/>
      <c r="E434" s="151"/>
      <c r="F434" s="43"/>
    </row>
    <row r="435" spans="1:6" ht="13.5" customHeight="1">
      <c r="A435" s="45" t="s">
        <v>104</v>
      </c>
      <c r="B435" s="106">
        <v>127250000</v>
      </c>
      <c r="C435" s="106"/>
      <c r="D435" s="107"/>
      <c r="E435" s="151"/>
      <c r="F435" s="43"/>
    </row>
    <row r="436" spans="1:6" ht="13.5" customHeight="1">
      <c r="A436" s="45" t="s">
        <v>75</v>
      </c>
      <c r="B436" s="106"/>
      <c r="C436" s="106"/>
      <c r="D436" s="107"/>
      <c r="E436" s="151"/>
      <c r="F436" s="43"/>
    </row>
    <row r="437" spans="1:6" ht="13.5" customHeight="1">
      <c r="A437" s="13" t="s">
        <v>76</v>
      </c>
      <c r="B437" s="104">
        <v>353000000</v>
      </c>
      <c r="C437" s="104">
        <v>280294063</v>
      </c>
      <c r="D437" s="105">
        <v>140372853</v>
      </c>
      <c r="E437" s="151">
        <f t="shared" ref="E437:E500" si="14">SUM(D437/C437*100)</f>
        <v>50.080565923367416</v>
      </c>
      <c r="F437" s="43"/>
    </row>
    <row r="438" spans="1:6" ht="13.5" customHeight="1">
      <c r="A438" s="13" t="s">
        <v>77</v>
      </c>
      <c r="B438" s="104">
        <v>59500000</v>
      </c>
      <c r="C438" s="104">
        <v>221229219</v>
      </c>
      <c r="D438" s="105">
        <v>199936189</v>
      </c>
      <c r="E438" s="151">
        <f t="shared" si="14"/>
        <v>90.375127618201276</v>
      </c>
      <c r="F438" s="43"/>
    </row>
    <row r="439" spans="1:6" ht="13.5" customHeight="1">
      <c r="A439" s="13" t="s">
        <v>78</v>
      </c>
      <c r="B439" s="104">
        <v>15000000</v>
      </c>
      <c r="C439" s="104">
        <v>66009469</v>
      </c>
      <c r="D439" s="105">
        <v>50499467</v>
      </c>
      <c r="E439" s="151">
        <f t="shared" si="14"/>
        <v>76.503368024366324</v>
      </c>
      <c r="F439" s="43"/>
    </row>
    <row r="440" spans="1:6" ht="13.5" customHeight="1">
      <c r="A440" s="45" t="s">
        <v>79</v>
      </c>
      <c r="B440" s="106"/>
      <c r="C440" s="106">
        <v>51009469</v>
      </c>
      <c r="D440" s="107">
        <v>35899467</v>
      </c>
      <c r="E440" s="151">
        <f t="shared" si="14"/>
        <v>70.378044907701351</v>
      </c>
      <c r="F440" s="43"/>
    </row>
    <row r="441" spans="1:6" ht="13.5" customHeight="1">
      <c r="A441" s="45" t="s">
        <v>80</v>
      </c>
      <c r="B441" s="106"/>
      <c r="C441" s="106"/>
      <c r="D441" s="107"/>
      <c r="E441" s="151"/>
      <c r="F441" s="43"/>
    </row>
    <row r="442" spans="1:6" ht="13.5" customHeight="1">
      <c r="A442" s="45" t="s">
        <v>81</v>
      </c>
      <c r="B442" s="106">
        <v>8000000</v>
      </c>
      <c r="C442" s="106">
        <v>7450000</v>
      </c>
      <c r="D442" s="107">
        <v>7300000</v>
      </c>
      <c r="E442" s="151">
        <f t="shared" si="14"/>
        <v>97.986577181208062</v>
      </c>
      <c r="F442" s="43"/>
    </row>
    <row r="443" spans="1:6" ht="13.5" customHeight="1">
      <c r="A443" s="45" t="s">
        <v>82</v>
      </c>
      <c r="B443" s="106"/>
      <c r="C443" s="106"/>
      <c r="D443" s="107"/>
      <c r="E443" s="151"/>
      <c r="F443" s="43"/>
    </row>
    <row r="444" spans="1:6" ht="13.5" customHeight="1">
      <c r="A444" s="45" t="s">
        <v>83</v>
      </c>
      <c r="B444" s="106">
        <v>7000000</v>
      </c>
      <c r="C444" s="106">
        <v>7550000</v>
      </c>
      <c r="D444" s="107">
        <v>7300000</v>
      </c>
      <c r="E444" s="151">
        <f t="shared" si="14"/>
        <v>96.688741721854313</v>
      </c>
      <c r="F444" s="43"/>
    </row>
    <row r="445" spans="1:6" ht="13.5" customHeight="1">
      <c r="A445" s="13" t="s">
        <v>84</v>
      </c>
      <c r="B445" s="104">
        <v>284487770</v>
      </c>
      <c r="C445" s="104">
        <v>289787770</v>
      </c>
      <c r="D445" s="105">
        <v>83181770</v>
      </c>
      <c r="E445" s="151">
        <f>SUM(D445/C445*100)</f>
        <v>28.704375619440391</v>
      </c>
      <c r="F445" s="43"/>
    </row>
    <row r="446" spans="1:6" ht="13.5" customHeight="1">
      <c r="A446" s="18" t="s">
        <v>85</v>
      </c>
      <c r="B446" s="104">
        <f>B445+B439+B438+B437+B432+B431+B409+B410+B430</f>
        <v>1350693666</v>
      </c>
      <c r="C446" s="104">
        <f>C445+C439+C438+C437+C432+C431+C409+C410+C430</f>
        <v>2127426176</v>
      </c>
      <c r="D446" s="104">
        <f>D445+D439+D438+D437+D432+D431+D409+D410+D430</f>
        <v>1622523225</v>
      </c>
      <c r="E446" s="151">
        <f t="shared" si="14"/>
        <v>76.26695785283033</v>
      </c>
      <c r="F446" s="43"/>
    </row>
    <row r="447" spans="1:6" ht="13.5" customHeight="1">
      <c r="B447" s="106"/>
      <c r="C447" s="106"/>
      <c r="D447" s="107"/>
      <c r="E447" s="151"/>
      <c r="F447" s="43"/>
    </row>
    <row r="448" spans="1:6" ht="13.5" customHeight="1">
      <c r="A448" s="12" t="s">
        <v>95</v>
      </c>
      <c r="B448" s="106"/>
      <c r="C448" s="106"/>
      <c r="D448" s="107"/>
      <c r="E448" s="151"/>
      <c r="F448" s="43"/>
    </row>
    <row r="449" spans="1:6" ht="13.5" customHeight="1">
      <c r="A449" s="13" t="s">
        <v>52</v>
      </c>
      <c r="B449" s="106">
        <v>1747000</v>
      </c>
      <c r="C449" s="106">
        <v>1780314</v>
      </c>
      <c r="D449" s="106">
        <v>1780314</v>
      </c>
      <c r="E449" s="151">
        <f t="shared" si="14"/>
        <v>100</v>
      </c>
      <c r="F449" s="43"/>
    </row>
    <row r="450" spans="1:6" ht="13.5" customHeight="1">
      <c r="A450" s="13" t="s">
        <v>53</v>
      </c>
      <c r="B450" s="106">
        <v>271000</v>
      </c>
      <c r="C450" s="106">
        <v>275949</v>
      </c>
      <c r="D450" s="106">
        <v>275949</v>
      </c>
      <c r="E450" s="151">
        <f t="shared" si="14"/>
        <v>100</v>
      </c>
      <c r="F450" s="43"/>
    </row>
    <row r="451" spans="1:6" ht="13.5" customHeight="1">
      <c r="A451" s="13" t="s">
        <v>54</v>
      </c>
      <c r="B451" s="107">
        <v>56110000</v>
      </c>
      <c r="C451" s="107">
        <f t="shared" ref="C451:D451" si="15">SUM(C452:C469)</f>
        <v>83738637</v>
      </c>
      <c r="D451" s="107">
        <f t="shared" si="15"/>
        <v>58838460</v>
      </c>
      <c r="E451" s="151">
        <f t="shared" si="14"/>
        <v>70.264410919418239</v>
      </c>
      <c r="F451" s="43"/>
    </row>
    <row r="452" spans="1:6" ht="13.5" customHeight="1">
      <c r="A452" s="45" t="s">
        <v>55</v>
      </c>
      <c r="B452" s="106"/>
      <c r="C452" s="106"/>
      <c r="D452" s="106"/>
      <c r="E452" s="151"/>
      <c r="F452" s="43"/>
    </row>
    <row r="453" spans="1:6" ht="13.5" customHeight="1">
      <c r="A453" s="45" t="s">
        <v>56</v>
      </c>
      <c r="B453" s="106"/>
      <c r="C453" s="106"/>
      <c r="D453" s="106"/>
      <c r="E453" s="151"/>
      <c r="F453" s="43"/>
    </row>
    <row r="454" spans="1:6" ht="13.5" customHeight="1">
      <c r="A454" s="45" t="s">
        <v>57</v>
      </c>
      <c r="B454" s="106"/>
      <c r="C454" s="106"/>
      <c r="D454" s="106"/>
      <c r="E454" s="151"/>
      <c r="F454" s="43"/>
    </row>
    <row r="455" spans="1:6" ht="13.5" customHeight="1">
      <c r="A455" s="45" t="s">
        <v>58</v>
      </c>
      <c r="B455" s="106"/>
      <c r="C455" s="106"/>
      <c r="D455" s="106"/>
      <c r="E455" s="151"/>
      <c r="F455" s="43"/>
    </row>
    <row r="456" spans="1:6" ht="13.5" customHeight="1">
      <c r="A456" s="45" t="s">
        <v>59</v>
      </c>
      <c r="B456" s="106"/>
      <c r="C456" s="106"/>
      <c r="D456" s="106"/>
      <c r="E456" s="151"/>
      <c r="F456" s="43"/>
    </row>
    <row r="457" spans="1:6" ht="13.5" customHeight="1">
      <c r="A457" s="45" t="s">
        <v>60</v>
      </c>
      <c r="B457" s="106"/>
      <c r="C457" s="106"/>
      <c r="D457" s="106"/>
      <c r="E457" s="151"/>
      <c r="F457" s="43"/>
    </row>
    <row r="458" spans="1:6" ht="13.5" customHeight="1">
      <c r="A458" s="45" t="s">
        <v>100</v>
      </c>
      <c r="B458" s="106"/>
      <c r="C458" s="106"/>
      <c r="D458" s="106"/>
      <c r="E458" s="151"/>
      <c r="F458" s="43"/>
    </row>
    <row r="459" spans="1:6" ht="13.5" customHeight="1">
      <c r="A459" s="45" t="s">
        <v>61</v>
      </c>
      <c r="B459" s="106"/>
      <c r="C459" s="106"/>
      <c r="D459" s="106"/>
      <c r="E459" s="151"/>
      <c r="F459" s="43"/>
    </row>
    <row r="460" spans="1:6" ht="13.5" customHeight="1">
      <c r="A460" s="45" t="s">
        <v>62</v>
      </c>
      <c r="B460" s="106"/>
      <c r="C460" s="106"/>
      <c r="D460" s="106"/>
      <c r="E460" s="151"/>
      <c r="F460" s="43"/>
    </row>
    <row r="461" spans="1:6" ht="13.5" customHeight="1">
      <c r="A461" s="45" t="s">
        <v>63</v>
      </c>
      <c r="B461" s="106"/>
      <c r="C461" s="106"/>
      <c r="D461" s="106"/>
      <c r="E461" s="151"/>
      <c r="F461" s="43"/>
    </row>
    <row r="462" spans="1:6" ht="13.5" customHeight="1">
      <c r="A462" s="45" t="s">
        <v>64</v>
      </c>
      <c r="B462" s="106">
        <v>900000</v>
      </c>
      <c r="C462" s="106">
        <v>900000</v>
      </c>
      <c r="D462" s="106">
        <v>900000</v>
      </c>
      <c r="E462" s="151">
        <f t="shared" si="14"/>
        <v>100</v>
      </c>
      <c r="F462" s="43"/>
    </row>
    <row r="463" spans="1:6" ht="13.5" customHeight="1">
      <c r="A463" s="45" t="s">
        <v>65</v>
      </c>
      <c r="B463" s="106">
        <v>38684000</v>
      </c>
      <c r="C463" s="106">
        <v>59392637</v>
      </c>
      <c r="D463" s="106">
        <v>39330784</v>
      </c>
      <c r="E463" s="151">
        <f t="shared" si="14"/>
        <v>66.221649663408613</v>
      </c>
      <c r="F463" s="43"/>
    </row>
    <row r="464" spans="1:6" ht="13.5" customHeight="1">
      <c r="A464" s="45" t="s">
        <v>66</v>
      </c>
      <c r="B464" s="106"/>
      <c r="C464" s="106"/>
      <c r="D464" s="106"/>
      <c r="E464" s="151"/>
      <c r="F464" s="43"/>
    </row>
    <row r="465" spans="1:6" ht="13.5" customHeight="1">
      <c r="A465" s="45" t="s">
        <v>103</v>
      </c>
      <c r="B465" s="106"/>
      <c r="C465" s="106"/>
      <c r="D465" s="106"/>
      <c r="E465" s="151"/>
      <c r="F465" s="43"/>
    </row>
    <row r="466" spans="1:6" ht="13.5" customHeight="1">
      <c r="A466" s="46" t="s">
        <v>67</v>
      </c>
      <c r="B466" s="106">
        <v>10687000</v>
      </c>
      <c r="C466" s="106">
        <v>14687000</v>
      </c>
      <c r="D466" s="106">
        <v>9849038</v>
      </c>
      <c r="E466" s="151">
        <f t="shared" si="14"/>
        <v>67.059562878736301</v>
      </c>
      <c r="F466" s="43"/>
    </row>
    <row r="467" spans="1:6" ht="13.5" customHeight="1">
      <c r="A467" s="45" t="s">
        <v>105</v>
      </c>
      <c r="B467" s="106">
        <v>5834000</v>
      </c>
      <c r="C467" s="106">
        <v>8754000</v>
      </c>
      <c r="D467" s="106">
        <v>8754000</v>
      </c>
      <c r="E467" s="151">
        <f t="shared" si="14"/>
        <v>100</v>
      </c>
      <c r="F467" s="43"/>
    </row>
    <row r="468" spans="1:6" ht="13.5" customHeight="1">
      <c r="A468" s="45" t="s">
        <v>68</v>
      </c>
      <c r="B468" s="106"/>
      <c r="C468" s="106"/>
      <c r="D468" s="106"/>
      <c r="E468" s="151"/>
      <c r="F468" s="43"/>
    </row>
    <row r="469" spans="1:6" ht="13.5" customHeight="1">
      <c r="A469" s="45" t="s">
        <v>69</v>
      </c>
      <c r="B469" s="106">
        <v>5000</v>
      </c>
      <c r="C469" s="106">
        <v>5000</v>
      </c>
      <c r="D469" s="106">
        <v>4638</v>
      </c>
      <c r="E469" s="151">
        <f t="shared" si="14"/>
        <v>92.759999999999991</v>
      </c>
      <c r="F469" s="43"/>
    </row>
    <row r="470" spans="1:6" ht="13.5" customHeight="1">
      <c r="A470" s="15" t="s">
        <v>70</v>
      </c>
      <c r="B470" s="107">
        <v>56110000</v>
      </c>
      <c r="C470" s="107">
        <f>SUM(C452:C469)</f>
        <v>83738637</v>
      </c>
      <c r="D470" s="107">
        <f>SUM(D452:D469)</f>
        <v>58838460</v>
      </c>
      <c r="E470" s="151">
        <f t="shared" si="14"/>
        <v>70.264410919418239</v>
      </c>
      <c r="F470" s="43"/>
    </row>
    <row r="471" spans="1:6" ht="13.5" customHeight="1">
      <c r="A471" s="13" t="s">
        <v>71</v>
      </c>
      <c r="B471" s="106"/>
      <c r="C471" s="106"/>
      <c r="D471" s="106"/>
      <c r="E471" s="151"/>
      <c r="F471" s="43"/>
    </row>
    <row r="472" spans="1:6" ht="13.5" customHeight="1">
      <c r="A472" s="13" t="s">
        <v>72</v>
      </c>
      <c r="B472" s="106"/>
      <c r="C472" s="106"/>
      <c r="D472" s="106"/>
      <c r="E472" s="151"/>
      <c r="F472" s="43"/>
    </row>
    <row r="473" spans="1:6" ht="13.5" customHeight="1">
      <c r="A473" s="17" t="s">
        <v>73</v>
      </c>
      <c r="B473" s="106"/>
      <c r="C473" s="106"/>
      <c r="D473" s="106"/>
      <c r="E473" s="151"/>
      <c r="F473" s="43"/>
    </row>
    <row r="474" spans="1:6" ht="13.5" customHeight="1">
      <c r="A474" s="45" t="s">
        <v>74</v>
      </c>
      <c r="B474" s="106"/>
      <c r="C474" s="106"/>
      <c r="D474" s="106"/>
      <c r="E474" s="151"/>
      <c r="F474" s="43"/>
    </row>
    <row r="475" spans="1:6" ht="13.5" customHeight="1">
      <c r="A475" s="45" t="s">
        <v>104</v>
      </c>
      <c r="B475" s="106"/>
      <c r="C475" s="106"/>
      <c r="D475" s="106"/>
      <c r="E475" s="151"/>
      <c r="F475" s="43"/>
    </row>
    <row r="476" spans="1:6" ht="13.5" customHeight="1">
      <c r="A476" s="45" t="s">
        <v>75</v>
      </c>
      <c r="B476" s="106"/>
      <c r="C476" s="106"/>
      <c r="D476" s="106"/>
      <c r="E476" s="151"/>
      <c r="F476" s="43"/>
    </row>
    <row r="477" spans="1:6" ht="13.5" customHeight="1">
      <c r="A477" s="13" t="s">
        <v>76</v>
      </c>
      <c r="B477" s="106"/>
      <c r="C477" s="106"/>
      <c r="D477" s="106"/>
      <c r="E477" s="151"/>
      <c r="F477" s="43"/>
    </row>
    <row r="478" spans="1:6" ht="13.5" customHeight="1">
      <c r="A478" s="13" t="s">
        <v>77</v>
      </c>
      <c r="B478" s="106"/>
      <c r="C478" s="106"/>
      <c r="D478" s="106"/>
      <c r="E478" s="151"/>
      <c r="F478" s="43"/>
    </row>
    <row r="479" spans="1:6" ht="13.5" customHeight="1">
      <c r="A479" s="13" t="s">
        <v>78</v>
      </c>
      <c r="B479" s="106"/>
      <c r="C479" s="106"/>
      <c r="D479" s="106"/>
      <c r="E479" s="151"/>
      <c r="F479" s="43"/>
    </row>
    <row r="480" spans="1:6" ht="13.5" customHeight="1">
      <c r="A480" s="45" t="s">
        <v>79</v>
      </c>
      <c r="B480" s="106"/>
      <c r="C480" s="106"/>
      <c r="D480" s="106"/>
      <c r="E480" s="151"/>
      <c r="F480" s="43"/>
    </row>
    <row r="481" spans="1:6" s="20" customFormat="1" ht="13.5" customHeight="1">
      <c r="A481" s="45" t="s">
        <v>80</v>
      </c>
      <c r="B481" s="104"/>
      <c r="C481" s="104"/>
      <c r="D481" s="104"/>
      <c r="E481" s="151"/>
      <c r="F481" s="97"/>
    </row>
    <row r="482" spans="1:6" s="20" customFormat="1" ht="13.5" customHeight="1">
      <c r="A482" s="45" t="s">
        <v>81</v>
      </c>
      <c r="B482" s="104"/>
      <c r="C482" s="104"/>
      <c r="D482" s="104"/>
      <c r="E482" s="151"/>
      <c r="F482" s="97"/>
    </row>
    <row r="483" spans="1:6" s="20" customFormat="1" ht="13.5" customHeight="1">
      <c r="A483" s="45" t="s">
        <v>82</v>
      </c>
      <c r="B483" s="104"/>
      <c r="C483" s="104"/>
      <c r="D483" s="104"/>
      <c r="E483" s="151"/>
      <c r="F483" s="97"/>
    </row>
    <row r="484" spans="1:6" s="20" customFormat="1" ht="13.5" customHeight="1">
      <c r="A484" s="45" t="s">
        <v>83</v>
      </c>
      <c r="B484" s="104"/>
      <c r="C484" s="104"/>
      <c r="D484" s="104"/>
      <c r="E484" s="151"/>
      <c r="F484" s="97"/>
    </row>
    <row r="485" spans="1:6" s="20" customFormat="1" ht="13.5" customHeight="1">
      <c r="A485" s="13" t="s">
        <v>84</v>
      </c>
      <c r="B485" s="104"/>
      <c r="C485" s="104"/>
      <c r="D485" s="104"/>
      <c r="E485" s="151"/>
      <c r="F485" s="97"/>
    </row>
    <row r="486" spans="1:6" s="20" customFormat="1" ht="13.5" customHeight="1">
      <c r="A486" s="18" t="s">
        <v>85</v>
      </c>
      <c r="B486" s="105">
        <f>B449+B450+B451</f>
        <v>58128000</v>
      </c>
      <c r="C486" s="105">
        <f>C449+C450+C451</f>
        <v>85794900</v>
      </c>
      <c r="D486" s="105">
        <f>D449+D450+D451</f>
        <v>60894723</v>
      </c>
      <c r="E486" s="151">
        <f t="shared" si="14"/>
        <v>70.977089547280784</v>
      </c>
      <c r="F486" s="97"/>
    </row>
    <row r="487" spans="1:6" s="20" customFormat="1" ht="13.5" customHeight="1">
      <c r="A487" s="18"/>
      <c r="B487" s="104"/>
      <c r="C487" s="104"/>
      <c r="D487" s="104"/>
      <c r="E487" s="151"/>
      <c r="F487" s="97"/>
    </row>
    <row r="488" spans="1:6" s="20" customFormat="1" ht="13.5" customHeight="1">
      <c r="A488" s="24" t="s">
        <v>151</v>
      </c>
      <c r="B488" s="104"/>
      <c r="C488" s="104"/>
      <c r="D488" s="104"/>
      <c r="E488" s="151"/>
      <c r="F488" s="97"/>
    </row>
    <row r="489" spans="1:6" s="20" customFormat="1" ht="13.5" customHeight="1">
      <c r="A489" s="12" t="s">
        <v>52</v>
      </c>
      <c r="B489" s="105">
        <f t="shared" ref="B489:D504" si="16">B449+B409+B369+B329</f>
        <v>1482642014</v>
      </c>
      <c r="C489" s="105">
        <f t="shared" si="16"/>
        <v>1234589185</v>
      </c>
      <c r="D489" s="105">
        <f t="shared" si="16"/>
        <v>1212058141</v>
      </c>
      <c r="E489" s="151">
        <f t="shared" si="14"/>
        <v>98.175016898434919</v>
      </c>
      <c r="F489" s="97"/>
    </row>
    <row r="490" spans="1:6" s="20" customFormat="1" ht="13.5" customHeight="1">
      <c r="A490" s="12" t="s">
        <v>53</v>
      </c>
      <c r="B490" s="105">
        <f t="shared" si="16"/>
        <v>227760106</v>
      </c>
      <c r="C490" s="105">
        <f t="shared" si="16"/>
        <v>269914998</v>
      </c>
      <c r="D490" s="105">
        <f t="shared" si="16"/>
        <v>263460516</v>
      </c>
      <c r="E490" s="151">
        <f t="shared" si="14"/>
        <v>97.60869827618842</v>
      </c>
      <c r="F490" s="97"/>
    </row>
    <row r="491" spans="1:6" s="20" customFormat="1" ht="13.5" customHeight="1">
      <c r="A491" s="12" t="s">
        <v>54</v>
      </c>
      <c r="B491" s="105">
        <f t="shared" si="16"/>
        <v>56110000</v>
      </c>
      <c r="C491" s="105">
        <f t="shared" si="16"/>
        <v>83738637</v>
      </c>
      <c r="D491" s="105">
        <f t="shared" si="16"/>
        <v>58838460</v>
      </c>
      <c r="E491" s="151">
        <f t="shared" si="14"/>
        <v>70.264410919418239</v>
      </c>
      <c r="F491" s="97"/>
    </row>
    <row r="492" spans="1:6" s="20" customFormat="1" ht="13.5" customHeight="1">
      <c r="A492" s="24" t="s">
        <v>55</v>
      </c>
      <c r="B492" s="105">
        <f t="shared" si="16"/>
        <v>19575000</v>
      </c>
      <c r="C492" s="105">
        <f t="shared" si="16"/>
        <v>41947223</v>
      </c>
      <c r="D492" s="105">
        <f t="shared" si="16"/>
        <v>39385465</v>
      </c>
      <c r="E492" s="151">
        <f t="shared" si="14"/>
        <v>93.892902040261404</v>
      </c>
      <c r="F492" s="97"/>
    </row>
    <row r="493" spans="1:6" s="20" customFormat="1" ht="13.5" customHeight="1">
      <c r="A493" s="24" t="s">
        <v>56</v>
      </c>
      <c r="B493" s="105">
        <f t="shared" si="16"/>
        <v>197046000</v>
      </c>
      <c r="C493" s="105">
        <f t="shared" si="16"/>
        <v>233579523</v>
      </c>
      <c r="D493" s="105">
        <f t="shared" si="16"/>
        <v>197770848</v>
      </c>
      <c r="E493" s="151">
        <f t="shared" si="14"/>
        <v>84.669600083051805</v>
      </c>
      <c r="F493" s="97"/>
    </row>
    <row r="494" spans="1:6" s="20" customFormat="1" ht="13.5" customHeight="1">
      <c r="A494" s="24" t="s">
        <v>57</v>
      </c>
      <c r="B494" s="105">
        <f t="shared" si="16"/>
        <v>0</v>
      </c>
      <c r="C494" s="105">
        <f t="shared" si="16"/>
        <v>0</v>
      </c>
      <c r="D494" s="105">
        <f t="shared" si="16"/>
        <v>0</v>
      </c>
      <c r="E494" s="151"/>
      <c r="F494" s="97"/>
    </row>
    <row r="495" spans="1:6" s="20" customFormat="1" ht="13.5" customHeight="1">
      <c r="A495" s="24" t="s">
        <v>58</v>
      </c>
      <c r="B495" s="105">
        <f t="shared" si="16"/>
        <v>8378744</v>
      </c>
      <c r="C495" s="105">
        <f t="shared" si="16"/>
        <v>12802177</v>
      </c>
      <c r="D495" s="105">
        <f t="shared" si="16"/>
        <v>12002350</v>
      </c>
      <c r="E495" s="151">
        <f t="shared" si="14"/>
        <v>93.752414140188804</v>
      </c>
      <c r="F495" s="97"/>
    </row>
    <row r="496" spans="1:6" s="20" customFormat="1" ht="13.5" customHeight="1">
      <c r="A496" s="24" t="s">
        <v>59</v>
      </c>
      <c r="B496" s="105">
        <f t="shared" si="16"/>
        <v>7604958</v>
      </c>
      <c r="C496" s="105">
        <f t="shared" si="16"/>
        <v>15269122</v>
      </c>
      <c r="D496" s="105">
        <f t="shared" si="16"/>
        <v>14448597</v>
      </c>
      <c r="E496" s="151">
        <f t="shared" si="14"/>
        <v>94.626246355225931</v>
      </c>
      <c r="F496" s="97"/>
    </row>
    <row r="497" spans="1:6" s="20" customFormat="1" ht="13.5" customHeight="1">
      <c r="A497" s="24" t="s">
        <v>60</v>
      </c>
      <c r="B497" s="105">
        <f t="shared" si="16"/>
        <v>158682202</v>
      </c>
      <c r="C497" s="105">
        <f t="shared" si="16"/>
        <v>149838155</v>
      </c>
      <c r="D497" s="105">
        <f t="shared" si="16"/>
        <v>121132469</v>
      </c>
      <c r="E497" s="151">
        <f t="shared" si="14"/>
        <v>80.842205378196226</v>
      </c>
      <c r="F497" s="97"/>
    </row>
    <row r="498" spans="1:6" s="20" customFormat="1" ht="13.5" customHeight="1">
      <c r="A498" s="24" t="s">
        <v>100</v>
      </c>
      <c r="B498" s="105">
        <f t="shared" si="16"/>
        <v>49270000</v>
      </c>
      <c r="C498" s="105">
        <f t="shared" si="16"/>
        <v>48136045</v>
      </c>
      <c r="D498" s="105">
        <f t="shared" si="16"/>
        <v>47680226</v>
      </c>
      <c r="E498" s="151">
        <f t="shared" si="14"/>
        <v>99.053060965021118</v>
      </c>
      <c r="F498" s="97"/>
    </row>
    <row r="499" spans="1:6" s="20" customFormat="1" ht="13.5" customHeight="1">
      <c r="A499" s="24" t="s">
        <v>61</v>
      </c>
      <c r="B499" s="105">
        <f t="shared" si="16"/>
        <v>6695732</v>
      </c>
      <c r="C499" s="105">
        <f t="shared" si="16"/>
        <v>11052251</v>
      </c>
      <c r="D499" s="105">
        <f t="shared" si="16"/>
        <v>10148947</v>
      </c>
      <c r="E499" s="151">
        <f t="shared" si="14"/>
        <v>91.826968099077732</v>
      </c>
      <c r="F499" s="97"/>
    </row>
    <row r="500" spans="1:6" s="20" customFormat="1" ht="13.5" customHeight="1">
      <c r="A500" s="24" t="s">
        <v>62</v>
      </c>
      <c r="B500" s="105">
        <f t="shared" si="16"/>
        <v>23480000</v>
      </c>
      <c r="C500" s="105">
        <f t="shared" si="16"/>
        <v>50445745</v>
      </c>
      <c r="D500" s="105">
        <f t="shared" si="16"/>
        <v>49245862</v>
      </c>
      <c r="E500" s="151">
        <f t="shared" si="14"/>
        <v>97.621438636697704</v>
      </c>
      <c r="F500" s="97"/>
    </row>
    <row r="501" spans="1:6" s="20" customFormat="1" ht="13.5" customHeight="1">
      <c r="A501" s="24" t="s">
        <v>63</v>
      </c>
      <c r="B501" s="105">
        <f t="shared" si="16"/>
        <v>6374647</v>
      </c>
      <c r="C501" s="105">
        <f t="shared" si="16"/>
        <v>31344178</v>
      </c>
      <c r="D501" s="105">
        <f t="shared" si="16"/>
        <v>31048031</v>
      </c>
      <c r="E501" s="151">
        <f t="shared" ref="E501:E526" si="17">SUM(D501/C501*100)</f>
        <v>99.055177009267879</v>
      </c>
      <c r="F501" s="97"/>
    </row>
    <row r="502" spans="1:6" s="20" customFormat="1" ht="13.5" customHeight="1">
      <c r="A502" s="24" t="s">
        <v>64</v>
      </c>
      <c r="B502" s="105">
        <f t="shared" si="16"/>
        <v>202950993</v>
      </c>
      <c r="C502" s="105">
        <f t="shared" si="16"/>
        <v>349297689</v>
      </c>
      <c r="D502" s="105">
        <f t="shared" si="16"/>
        <v>315801363</v>
      </c>
      <c r="E502" s="151">
        <f t="shared" si="17"/>
        <v>90.410378581119105</v>
      </c>
      <c r="F502" s="97"/>
    </row>
    <row r="503" spans="1:6" s="20" customFormat="1" ht="13.5" customHeight="1">
      <c r="A503" s="24" t="s">
        <v>65</v>
      </c>
      <c r="B503" s="105">
        <f t="shared" si="16"/>
        <v>162326910</v>
      </c>
      <c r="C503" s="105">
        <f t="shared" si="16"/>
        <v>299462503</v>
      </c>
      <c r="D503" s="105">
        <f t="shared" si="16"/>
        <v>259871754</v>
      </c>
      <c r="E503" s="151">
        <f t="shared" si="17"/>
        <v>86.779396884958246</v>
      </c>
      <c r="F503" s="97"/>
    </row>
    <row r="504" spans="1:6" s="20" customFormat="1" ht="13.5" customHeight="1">
      <c r="A504" s="24" t="s">
        <v>66</v>
      </c>
      <c r="B504" s="105">
        <f t="shared" si="16"/>
        <v>742000</v>
      </c>
      <c r="C504" s="105">
        <f t="shared" si="16"/>
        <v>877304</v>
      </c>
      <c r="D504" s="105">
        <f t="shared" si="16"/>
        <v>736949</v>
      </c>
      <c r="E504" s="151">
        <f t="shared" si="17"/>
        <v>84.001554763229166</v>
      </c>
      <c r="F504" s="97"/>
    </row>
    <row r="505" spans="1:6" s="20" customFormat="1" ht="13.5" customHeight="1">
      <c r="A505" s="24" t="s">
        <v>103</v>
      </c>
      <c r="B505" s="105">
        <f t="shared" ref="B505:D520" si="18">B465+B425+B385+B345</f>
        <v>340000</v>
      </c>
      <c r="C505" s="105">
        <f t="shared" si="18"/>
        <v>4020402</v>
      </c>
      <c r="D505" s="105">
        <f t="shared" si="18"/>
        <v>4020402</v>
      </c>
      <c r="E505" s="151">
        <f t="shared" si="17"/>
        <v>100</v>
      </c>
      <c r="F505" s="97"/>
    </row>
    <row r="506" spans="1:6" s="20" customFormat="1" ht="13.5" customHeight="1">
      <c r="A506" s="28" t="s">
        <v>67</v>
      </c>
      <c r="B506" s="105">
        <f t="shared" si="18"/>
        <v>116140806</v>
      </c>
      <c r="C506" s="105">
        <f t="shared" si="18"/>
        <v>211299952</v>
      </c>
      <c r="D506" s="105">
        <f t="shared" si="18"/>
        <v>176850748</v>
      </c>
      <c r="E506" s="151">
        <f t="shared" si="17"/>
        <v>83.696539599781829</v>
      </c>
      <c r="F506" s="97"/>
    </row>
    <row r="507" spans="1:6" s="20" customFormat="1" ht="13.5" customHeight="1">
      <c r="A507" s="24" t="s">
        <v>105</v>
      </c>
      <c r="B507" s="105">
        <f t="shared" si="18"/>
        <v>102037321</v>
      </c>
      <c r="C507" s="105">
        <f t="shared" si="18"/>
        <v>190022303</v>
      </c>
      <c r="D507" s="105">
        <f t="shared" si="18"/>
        <v>188698000</v>
      </c>
      <c r="E507" s="151">
        <f t="shared" si="17"/>
        <v>99.30308022842982</v>
      </c>
      <c r="F507" s="97"/>
    </row>
    <row r="508" spans="1:6" s="20" customFormat="1" ht="13.5" customHeight="1">
      <c r="A508" s="24" t="s">
        <v>111</v>
      </c>
      <c r="B508" s="105">
        <f t="shared" si="18"/>
        <v>6000000</v>
      </c>
      <c r="C508" s="105">
        <f t="shared" si="18"/>
        <v>9258247</v>
      </c>
      <c r="D508" s="105">
        <f t="shared" si="18"/>
        <v>3258246</v>
      </c>
      <c r="E508" s="151">
        <f t="shared" si="17"/>
        <v>35.192904229061938</v>
      </c>
      <c r="F508" s="97"/>
    </row>
    <row r="509" spans="1:6" s="20" customFormat="1" ht="13.5" customHeight="1">
      <c r="A509" s="24" t="s">
        <v>69</v>
      </c>
      <c r="B509" s="105">
        <f t="shared" si="18"/>
        <v>171785951</v>
      </c>
      <c r="C509" s="105">
        <f t="shared" si="18"/>
        <v>17961597</v>
      </c>
      <c r="D509" s="105">
        <f t="shared" si="18"/>
        <v>15353273</v>
      </c>
      <c r="E509" s="151">
        <f t="shared" si="17"/>
        <v>85.478329126302071</v>
      </c>
      <c r="F509" s="97"/>
    </row>
    <row r="510" spans="1:6" s="20" customFormat="1" ht="13.5" customHeight="1">
      <c r="A510" s="50" t="s">
        <v>70</v>
      </c>
      <c r="B510" s="105">
        <f t="shared" si="18"/>
        <v>1239431264</v>
      </c>
      <c r="C510" s="105">
        <f t="shared" si="18"/>
        <v>1676614416</v>
      </c>
      <c r="D510" s="105">
        <f t="shared" si="18"/>
        <v>1487453530</v>
      </c>
      <c r="E510" s="151">
        <f t="shared" si="17"/>
        <v>88.717687012897542</v>
      </c>
      <c r="F510" s="97"/>
    </row>
    <row r="511" spans="1:6" s="20" customFormat="1" ht="13.5" customHeight="1">
      <c r="A511" s="12" t="s">
        <v>71</v>
      </c>
      <c r="B511" s="105">
        <f t="shared" si="18"/>
        <v>30800000</v>
      </c>
      <c r="C511" s="105">
        <f t="shared" si="18"/>
        <v>27923115</v>
      </c>
      <c r="D511" s="105">
        <f t="shared" si="18"/>
        <v>27923115</v>
      </c>
      <c r="E511" s="151">
        <f t="shared" si="17"/>
        <v>100</v>
      </c>
      <c r="F511" s="97"/>
    </row>
    <row r="512" spans="1:6" s="20" customFormat="1" ht="13.5" customHeight="1">
      <c r="A512" s="12" t="s">
        <v>72</v>
      </c>
      <c r="B512" s="105">
        <f t="shared" si="18"/>
        <v>146571244</v>
      </c>
      <c r="C512" s="105">
        <f t="shared" si="18"/>
        <v>518759337</v>
      </c>
      <c r="D512" s="105">
        <f t="shared" si="18"/>
        <v>476952506</v>
      </c>
      <c r="E512" s="151">
        <f t="shared" si="17"/>
        <v>91.940996909709597</v>
      </c>
      <c r="F512" s="97"/>
    </row>
    <row r="513" spans="1:6" s="20" customFormat="1" ht="13.5" customHeight="1">
      <c r="A513" s="29" t="s">
        <v>73</v>
      </c>
      <c r="B513" s="105">
        <f t="shared" si="18"/>
        <v>18815354</v>
      </c>
      <c r="C513" s="105">
        <f t="shared" si="18"/>
        <v>12007200</v>
      </c>
      <c r="D513" s="105">
        <f t="shared" si="18"/>
        <v>12007200</v>
      </c>
      <c r="E513" s="151">
        <f t="shared" si="17"/>
        <v>100</v>
      </c>
      <c r="F513" s="97"/>
    </row>
    <row r="514" spans="1:6" s="20" customFormat="1" ht="13.5" customHeight="1">
      <c r="A514" s="24" t="s">
        <v>74</v>
      </c>
      <c r="B514" s="105">
        <f t="shared" si="18"/>
        <v>0</v>
      </c>
      <c r="C514" s="105">
        <f t="shared" si="18"/>
        <v>0</v>
      </c>
      <c r="D514" s="105">
        <f t="shared" si="18"/>
        <v>0</v>
      </c>
      <c r="E514" s="151"/>
      <c r="F514" s="97"/>
    </row>
    <row r="515" spans="1:6" s="20" customFormat="1" ht="13.5" customHeight="1">
      <c r="A515" s="24" t="s">
        <v>104</v>
      </c>
      <c r="B515" s="105">
        <f t="shared" si="18"/>
        <v>127250000</v>
      </c>
      <c r="C515" s="105">
        <f t="shared" si="18"/>
        <v>15200000</v>
      </c>
      <c r="D515" s="105">
        <f t="shared" si="18"/>
        <v>14400000</v>
      </c>
      <c r="E515" s="151">
        <f t="shared" si="17"/>
        <v>94.73684210526315</v>
      </c>
      <c r="F515" s="97"/>
    </row>
    <row r="516" spans="1:6" s="20" customFormat="1" ht="13.5" customHeight="1">
      <c r="A516" s="24" t="s">
        <v>75</v>
      </c>
      <c r="B516" s="105">
        <f t="shared" si="18"/>
        <v>0</v>
      </c>
      <c r="C516" s="105">
        <f t="shared" si="18"/>
        <v>0</v>
      </c>
      <c r="D516" s="105">
        <f t="shared" si="18"/>
        <v>0</v>
      </c>
      <c r="E516" s="151"/>
      <c r="F516" s="97"/>
    </row>
    <row r="517" spans="1:6" s="20" customFormat="1" ht="13.5" customHeight="1">
      <c r="A517" s="12" t="s">
        <v>76</v>
      </c>
      <c r="B517" s="105">
        <f t="shared" si="18"/>
        <v>353763000</v>
      </c>
      <c r="C517" s="105">
        <f t="shared" si="18"/>
        <v>317580038</v>
      </c>
      <c r="D517" s="105">
        <f t="shared" si="18"/>
        <v>172885772</v>
      </c>
      <c r="E517" s="151">
        <f t="shared" si="17"/>
        <v>54.438488353603631</v>
      </c>
      <c r="F517" s="97"/>
    </row>
    <row r="518" spans="1:6" s="20" customFormat="1" ht="13.5" customHeight="1">
      <c r="A518" s="12" t="s">
        <v>77</v>
      </c>
      <c r="B518" s="105">
        <f t="shared" si="18"/>
        <v>59500000</v>
      </c>
      <c r="C518" s="105">
        <f t="shared" si="18"/>
        <v>238273544</v>
      </c>
      <c r="D518" s="105">
        <f t="shared" si="18"/>
        <v>215072132</v>
      </c>
      <c r="E518" s="151">
        <f t="shared" si="17"/>
        <v>90.262699076654513</v>
      </c>
      <c r="F518" s="97"/>
    </row>
    <row r="519" spans="1:6" s="20" customFormat="1" ht="13.5" customHeight="1">
      <c r="A519" s="12" t="s">
        <v>78</v>
      </c>
      <c r="B519" s="105">
        <f t="shared" si="18"/>
        <v>15000000</v>
      </c>
      <c r="C519" s="105">
        <f t="shared" si="18"/>
        <v>66009469</v>
      </c>
      <c r="D519" s="105">
        <f t="shared" si="18"/>
        <v>50499467</v>
      </c>
      <c r="E519" s="151">
        <f t="shared" si="17"/>
        <v>76.503368024366324</v>
      </c>
      <c r="F519" s="97"/>
    </row>
    <row r="520" spans="1:6" s="20" customFormat="1" ht="13.5" customHeight="1">
      <c r="A520" s="24" t="s">
        <v>79</v>
      </c>
      <c r="B520" s="105">
        <f t="shared" si="18"/>
        <v>0</v>
      </c>
      <c r="C520" s="105">
        <f t="shared" si="18"/>
        <v>51009469</v>
      </c>
      <c r="D520" s="105">
        <f t="shared" si="18"/>
        <v>35899467</v>
      </c>
      <c r="E520" s="151">
        <f t="shared" si="17"/>
        <v>70.378044907701351</v>
      </c>
      <c r="F520" s="97"/>
    </row>
    <row r="521" spans="1:6" s="20" customFormat="1" ht="13.5" customHeight="1">
      <c r="A521" s="24" t="s">
        <v>80</v>
      </c>
      <c r="B521" s="105">
        <f t="shared" ref="B521:D526" si="19">B481+B441+B401+B361</f>
        <v>0</v>
      </c>
      <c r="C521" s="105">
        <f t="shared" si="19"/>
        <v>0</v>
      </c>
      <c r="D521" s="105">
        <f t="shared" si="19"/>
        <v>0</v>
      </c>
      <c r="E521" s="151"/>
      <c r="F521" s="97"/>
    </row>
    <row r="522" spans="1:6" s="20" customFormat="1" ht="13.5" customHeight="1">
      <c r="A522" s="24" t="s">
        <v>81</v>
      </c>
      <c r="B522" s="105">
        <f t="shared" si="19"/>
        <v>8000000</v>
      </c>
      <c r="C522" s="105">
        <f t="shared" si="19"/>
        <v>7450000</v>
      </c>
      <c r="D522" s="105">
        <f t="shared" si="19"/>
        <v>7300000</v>
      </c>
      <c r="E522" s="151">
        <f t="shared" si="17"/>
        <v>97.986577181208062</v>
      </c>
      <c r="F522" s="97"/>
    </row>
    <row r="523" spans="1:6" ht="13.5" customHeight="1">
      <c r="A523" s="24" t="s">
        <v>82</v>
      </c>
      <c r="B523" s="105">
        <f t="shared" si="19"/>
        <v>0</v>
      </c>
      <c r="C523" s="105">
        <f t="shared" si="19"/>
        <v>0</v>
      </c>
      <c r="D523" s="105">
        <f t="shared" si="19"/>
        <v>0</v>
      </c>
      <c r="E523" s="151"/>
      <c r="F523" s="43"/>
    </row>
    <row r="524" spans="1:6" ht="13.5" customHeight="1">
      <c r="A524" s="24" t="s">
        <v>83</v>
      </c>
      <c r="B524" s="105">
        <f t="shared" si="19"/>
        <v>7000000</v>
      </c>
      <c r="C524" s="105">
        <f t="shared" si="19"/>
        <v>7550000</v>
      </c>
      <c r="D524" s="105">
        <f t="shared" si="19"/>
        <v>7300000</v>
      </c>
      <c r="E524" s="151">
        <f t="shared" si="17"/>
        <v>96.688741721854313</v>
      </c>
      <c r="F524" s="43"/>
    </row>
    <row r="525" spans="1:6" ht="13.5" customHeight="1">
      <c r="A525" s="12" t="s">
        <v>84</v>
      </c>
      <c r="B525" s="105">
        <f t="shared" si="19"/>
        <v>284487770</v>
      </c>
      <c r="C525" s="105">
        <f t="shared" si="19"/>
        <v>289787770</v>
      </c>
      <c r="D525" s="105">
        <f t="shared" si="19"/>
        <v>83181770</v>
      </c>
      <c r="E525" s="151">
        <f t="shared" si="17"/>
        <v>28.704375619440391</v>
      </c>
      <c r="F525" s="43"/>
    </row>
    <row r="526" spans="1:6" ht="13.5" customHeight="1">
      <c r="A526" s="18" t="s">
        <v>85</v>
      </c>
      <c r="B526" s="105">
        <f t="shared" si="19"/>
        <v>3839955398</v>
      </c>
      <c r="C526" s="105">
        <f>C486+C446+C406+C366</f>
        <v>5239213631</v>
      </c>
      <c r="D526" s="105">
        <f>D486+D446+D406+D366</f>
        <v>4559065251</v>
      </c>
      <c r="E526" s="151">
        <f t="shared" si="17"/>
        <v>87.018120887920716</v>
      </c>
      <c r="F526" s="43"/>
    </row>
    <row r="527" spans="1:6" ht="13.5" customHeight="1">
      <c r="B527" s="106"/>
      <c r="C527" s="106"/>
      <c r="D527" s="106"/>
      <c r="E527" s="149"/>
      <c r="F527" s="43"/>
    </row>
  </sheetData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>
    <oddHeader>&amp;C&amp;"Arial CE,Félkövér"&amp;12 2.  KIADÁSOK alakulása kiemelt előirányzatonként  &amp;Radatok Ft-ban</oddHeader>
    <oddFooter>&amp;C&amp;Z&amp;F</oddFooter>
  </headerFooter>
  <colBreaks count="1" manualBreakCount="1">
    <brk id="5" max="64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R541"/>
  <sheetViews>
    <sheetView view="pageLayout" topLeftCell="A43" zoomScale="78" zoomScaleSheetLayoutView="64" zoomScalePageLayoutView="78" workbookViewId="0">
      <selection activeCell="A65" sqref="A65"/>
    </sheetView>
  </sheetViews>
  <sheetFormatPr defaultColWidth="13.140625" defaultRowHeight="12.75"/>
  <cols>
    <col min="1" max="1" width="46" style="7" customWidth="1"/>
    <col min="2" max="2" width="16.5703125" style="7" customWidth="1"/>
    <col min="3" max="3" width="15" style="7" customWidth="1"/>
    <col min="4" max="4" width="14.42578125" style="7" customWidth="1"/>
    <col min="5" max="5" width="13.7109375" style="7" customWidth="1"/>
    <col min="6" max="6" width="13.5703125" style="7" customWidth="1"/>
    <col min="7" max="7" width="15.42578125" style="7" customWidth="1"/>
    <col min="8" max="8" width="13.85546875" style="7" customWidth="1"/>
    <col min="9" max="9" width="13.7109375" style="7" customWidth="1"/>
    <col min="10" max="11" width="13.85546875" style="7" customWidth="1"/>
    <col min="12" max="12" width="14.42578125" style="7" customWidth="1"/>
    <col min="13" max="13" width="13" style="7" customWidth="1"/>
    <col min="14" max="14" width="12.85546875" style="7" customWidth="1"/>
    <col min="15" max="15" width="12.28515625" style="7" customWidth="1"/>
    <col min="16" max="16" width="13.140625" style="7" customWidth="1"/>
    <col min="17" max="17" width="14.140625" style="7" customWidth="1"/>
    <col min="18" max="18" width="14.28515625" style="7" customWidth="1"/>
    <col min="19" max="19" width="16" style="7" customWidth="1"/>
    <col min="20" max="20" width="14.42578125" style="7" customWidth="1"/>
    <col min="21" max="21" width="15.42578125" style="7" customWidth="1"/>
    <col min="22" max="22" width="16.140625" style="7" customWidth="1"/>
    <col min="23" max="23" width="10.7109375" style="141" customWidth="1"/>
    <col min="24" max="16384" width="13.140625" style="7"/>
  </cols>
  <sheetData>
    <row r="1" spans="1:44" s="4" customFormat="1" ht="15.95" customHeight="1">
      <c r="A1" s="376" t="s">
        <v>0</v>
      </c>
      <c r="B1" s="373" t="s">
        <v>3</v>
      </c>
      <c r="C1" s="377"/>
      <c r="D1" s="377"/>
      <c r="E1" s="373" t="s">
        <v>28</v>
      </c>
      <c r="F1" s="377"/>
      <c r="G1" s="377"/>
      <c r="H1" s="373" t="s">
        <v>2</v>
      </c>
      <c r="I1" s="374"/>
      <c r="J1" s="374"/>
      <c r="K1" s="373" t="s">
        <v>4</v>
      </c>
      <c r="L1" s="374"/>
      <c r="M1" s="374"/>
      <c r="N1" s="373" t="s">
        <v>5</v>
      </c>
      <c r="O1" s="374"/>
      <c r="P1" s="374"/>
      <c r="Q1" s="373" t="s">
        <v>6</v>
      </c>
      <c r="R1" s="374"/>
      <c r="S1" s="374"/>
      <c r="T1" s="373" t="s">
        <v>1</v>
      </c>
      <c r="U1" s="374"/>
      <c r="V1" s="374"/>
      <c r="W1" s="375"/>
      <c r="X1" s="2"/>
      <c r="Y1" s="2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44" s="4" customFormat="1" ht="30" customHeight="1">
      <c r="A2" s="376"/>
      <c r="B2" s="112" t="s">
        <v>198</v>
      </c>
      <c r="C2" s="113" t="s">
        <v>126</v>
      </c>
      <c r="D2" s="113" t="s">
        <v>127</v>
      </c>
      <c r="E2" s="112" t="s">
        <v>198</v>
      </c>
      <c r="F2" s="113" t="s">
        <v>126</v>
      </c>
      <c r="G2" s="113" t="s">
        <v>127</v>
      </c>
      <c r="H2" s="112" t="s">
        <v>198</v>
      </c>
      <c r="I2" s="113" t="s">
        <v>126</v>
      </c>
      <c r="J2" s="113" t="s">
        <v>127</v>
      </c>
      <c r="K2" s="112" t="s">
        <v>198</v>
      </c>
      <c r="L2" s="113" t="s">
        <v>126</v>
      </c>
      <c r="M2" s="113" t="s">
        <v>127</v>
      </c>
      <c r="N2" s="112" t="s">
        <v>198</v>
      </c>
      <c r="O2" s="113" t="s">
        <v>126</v>
      </c>
      <c r="P2" s="113" t="s">
        <v>127</v>
      </c>
      <c r="Q2" s="112" t="s">
        <v>198</v>
      </c>
      <c r="R2" s="113" t="s">
        <v>126</v>
      </c>
      <c r="S2" s="113" t="s">
        <v>127</v>
      </c>
      <c r="T2" s="112" t="s">
        <v>198</v>
      </c>
      <c r="U2" s="113" t="s">
        <v>126</v>
      </c>
      <c r="V2" s="113" t="s">
        <v>127</v>
      </c>
      <c r="W2" s="137" t="s">
        <v>125</v>
      </c>
      <c r="X2" s="2"/>
      <c r="Y2" s="2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</row>
    <row r="3" spans="1:44" s="5" customFormat="1" ht="15.95" customHeight="1">
      <c r="A3" s="114">
        <v>1</v>
      </c>
      <c r="B3" s="114">
        <v>2</v>
      </c>
      <c r="C3" s="114">
        <v>3</v>
      </c>
      <c r="D3" s="114">
        <v>4</v>
      </c>
      <c r="E3" s="114">
        <v>5</v>
      </c>
      <c r="F3" s="114">
        <v>6</v>
      </c>
      <c r="G3" s="114">
        <v>7</v>
      </c>
      <c r="H3" s="114">
        <v>8</v>
      </c>
      <c r="I3" s="114">
        <v>9</v>
      </c>
      <c r="J3" s="114">
        <v>10</v>
      </c>
      <c r="K3" s="114">
        <v>11</v>
      </c>
      <c r="L3" s="114">
        <v>12</v>
      </c>
      <c r="M3" s="114">
        <v>13</v>
      </c>
      <c r="N3" s="114">
        <v>14</v>
      </c>
      <c r="O3" s="114">
        <v>15</v>
      </c>
      <c r="P3" s="114">
        <v>16</v>
      </c>
      <c r="Q3" s="114">
        <v>17</v>
      </c>
      <c r="R3" s="114">
        <v>18</v>
      </c>
      <c r="S3" s="114">
        <v>19</v>
      </c>
      <c r="T3" s="114">
        <v>20</v>
      </c>
      <c r="U3" s="114">
        <v>21</v>
      </c>
      <c r="V3" s="114">
        <v>22</v>
      </c>
      <c r="W3" s="138">
        <v>23</v>
      </c>
    </row>
    <row r="4" spans="1:44" s="1" customFormat="1" ht="15.95" customHeight="1">
      <c r="A4" s="115" t="s">
        <v>29</v>
      </c>
      <c r="B4" s="116">
        <v>135959809</v>
      </c>
      <c r="C4" s="116">
        <v>141734398</v>
      </c>
      <c r="D4" s="117">
        <v>133100190</v>
      </c>
      <c r="E4" s="116">
        <v>21004887</v>
      </c>
      <c r="F4" s="116">
        <v>21532147</v>
      </c>
      <c r="G4" s="116">
        <v>20571144</v>
      </c>
      <c r="H4" s="116">
        <v>222864719</v>
      </c>
      <c r="I4" s="116">
        <v>237150953</v>
      </c>
      <c r="J4" s="116">
        <v>197749831</v>
      </c>
      <c r="K4" s="116"/>
      <c r="L4" s="116"/>
      <c r="M4" s="116"/>
      <c r="N4" s="116"/>
      <c r="O4" s="116"/>
      <c r="P4" s="116"/>
      <c r="Q4" s="118">
        <v>763000</v>
      </c>
      <c r="R4" s="116">
        <v>2846911</v>
      </c>
      <c r="S4" s="116">
        <v>2083911</v>
      </c>
      <c r="T4" s="119">
        <f t="shared" ref="T4:V11" si="0">SUM(B4+E4+H4+K4+N4+Q4)</f>
        <v>380592415</v>
      </c>
      <c r="U4" s="119">
        <f t="shared" si="0"/>
        <v>403264409</v>
      </c>
      <c r="V4" s="119">
        <f t="shared" si="0"/>
        <v>353505076</v>
      </c>
      <c r="W4" s="139">
        <f>SUM(V4/U4*100)</f>
        <v>87.660866694536395</v>
      </c>
    </row>
    <row r="5" spans="1:44" s="1" customFormat="1" ht="15.95" customHeight="1">
      <c r="A5" s="115" t="s">
        <v>30</v>
      </c>
      <c r="B5" s="116">
        <v>173119539</v>
      </c>
      <c r="C5" s="116">
        <v>171666380</v>
      </c>
      <c r="D5" s="116">
        <v>171666380</v>
      </c>
      <c r="E5" s="116">
        <v>26833528</v>
      </c>
      <c r="F5" s="116">
        <v>26483992</v>
      </c>
      <c r="G5" s="116">
        <v>26483992</v>
      </c>
      <c r="H5" s="116">
        <v>88074200</v>
      </c>
      <c r="I5" s="116">
        <v>146379075</v>
      </c>
      <c r="J5" s="116">
        <v>136390606</v>
      </c>
      <c r="K5" s="116"/>
      <c r="L5" s="116"/>
      <c r="M5" s="116"/>
      <c r="N5" s="116"/>
      <c r="O5" s="116"/>
      <c r="P5" s="116"/>
      <c r="Q5" s="116">
        <v>0</v>
      </c>
      <c r="R5" s="116">
        <v>10123248</v>
      </c>
      <c r="S5" s="116">
        <v>6118962</v>
      </c>
      <c r="T5" s="119">
        <f t="shared" si="0"/>
        <v>288027267</v>
      </c>
      <c r="U5" s="119">
        <f t="shared" si="0"/>
        <v>354652695</v>
      </c>
      <c r="V5" s="119">
        <f t="shared" si="0"/>
        <v>340659940</v>
      </c>
      <c r="W5" s="139">
        <f t="shared" ref="W5:W9" si="1">SUM(V5/U5*100)</f>
        <v>96.054518914624339</v>
      </c>
    </row>
    <row r="6" spans="1:44" s="1" customFormat="1" ht="15" customHeight="1">
      <c r="A6" s="115" t="s">
        <v>31</v>
      </c>
      <c r="B6" s="116">
        <v>286078165</v>
      </c>
      <c r="C6" s="116">
        <v>297704278</v>
      </c>
      <c r="D6" s="116">
        <v>296531350</v>
      </c>
      <c r="E6" s="116">
        <v>44296926</v>
      </c>
      <c r="F6" s="116">
        <v>46907698</v>
      </c>
      <c r="G6" s="116">
        <v>46472409</v>
      </c>
      <c r="H6" s="116">
        <v>20092000</v>
      </c>
      <c r="I6" s="116">
        <v>30924859</v>
      </c>
      <c r="J6" s="116">
        <v>30396397</v>
      </c>
      <c r="K6" s="116"/>
      <c r="L6" s="116">
        <v>100000</v>
      </c>
      <c r="M6" s="116">
        <v>100000</v>
      </c>
      <c r="N6" s="116"/>
      <c r="O6" s="116"/>
      <c r="P6" s="116"/>
      <c r="Q6" s="116"/>
      <c r="R6" s="116">
        <v>5803875</v>
      </c>
      <c r="S6" s="116">
        <v>5798105</v>
      </c>
      <c r="T6" s="119">
        <f t="shared" si="0"/>
        <v>350467091</v>
      </c>
      <c r="U6" s="119">
        <f t="shared" si="0"/>
        <v>381440710</v>
      </c>
      <c r="V6" s="119">
        <f t="shared" si="0"/>
        <v>379298261</v>
      </c>
      <c r="W6" s="139">
        <f t="shared" si="1"/>
        <v>99.438327125597056</v>
      </c>
    </row>
    <row r="7" spans="1:44" s="1" customFormat="1" ht="15.95" customHeight="1">
      <c r="A7" s="115" t="s">
        <v>32</v>
      </c>
      <c r="B7" s="116">
        <v>39414042</v>
      </c>
      <c r="C7" s="116">
        <v>46841767</v>
      </c>
      <c r="D7" s="116">
        <v>45493279</v>
      </c>
      <c r="E7" s="116">
        <v>6017304</v>
      </c>
      <c r="F7" s="116">
        <v>6573744</v>
      </c>
      <c r="G7" s="116">
        <v>6459082</v>
      </c>
      <c r="H7" s="116">
        <v>14249759</v>
      </c>
      <c r="I7" s="116">
        <v>30394315</v>
      </c>
      <c r="J7" s="116">
        <v>25487759</v>
      </c>
      <c r="K7" s="116"/>
      <c r="L7" s="116">
        <v>15100000</v>
      </c>
      <c r="M7" s="116">
        <v>14300000</v>
      </c>
      <c r="N7" s="116"/>
      <c r="O7" s="116"/>
      <c r="P7" s="116"/>
      <c r="Q7" s="116"/>
      <c r="R7" s="116">
        <v>8811209</v>
      </c>
      <c r="S7" s="116">
        <v>8811209</v>
      </c>
      <c r="T7" s="119">
        <f t="shared" si="0"/>
        <v>59681105</v>
      </c>
      <c r="U7" s="119">
        <f t="shared" si="0"/>
        <v>107721035</v>
      </c>
      <c r="V7" s="119">
        <f t="shared" si="0"/>
        <v>100551329</v>
      </c>
      <c r="W7" s="139">
        <f t="shared" si="1"/>
        <v>93.344191317879549</v>
      </c>
    </row>
    <row r="8" spans="1:44" ht="15.95" customHeight="1">
      <c r="A8" s="120" t="s">
        <v>36</v>
      </c>
      <c r="B8" s="121">
        <v>38121412</v>
      </c>
      <c r="C8" s="121">
        <v>46270908</v>
      </c>
      <c r="D8" s="121">
        <v>45047314</v>
      </c>
      <c r="E8" s="121">
        <v>5896419</v>
      </c>
      <c r="F8" s="121">
        <v>6631233</v>
      </c>
      <c r="G8" s="121">
        <v>6598881</v>
      </c>
      <c r="H8" s="121">
        <v>26358169</v>
      </c>
      <c r="I8" s="121">
        <v>77479159</v>
      </c>
      <c r="J8" s="121">
        <v>59271714</v>
      </c>
      <c r="K8" s="121"/>
      <c r="L8" s="121"/>
      <c r="M8" s="121"/>
      <c r="N8" s="121"/>
      <c r="O8" s="121"/>
      <c r="P8" s="121"/>
      <c r="Q8" s="121"/>
      <c r="R8" s="121">
        <v>17577522</v>
      </c>
      <c r="S8" s="121">
        <v>15669139</v>
      </c>
      <c r="T8" s="119">
        <f t="shared" si="0"/>
        <v>70376000</v>
      </c>
      <c r="U8" s="119">
        <f t="shared" si="0"/>
        <v>147958822</v>
      </c>
      <c r="V8" s="119">
        <f t="shared" si="0"/>
        <v>126587048</v>
      </c>
      <c r="W8" s="139">
        <f t="shared" si="1"/>
        <v>85.555593298789574</v>
      </c>
    </row>
    <row r="9" spans="1:44" ht="15.95" customHeight="1">
      <c r="A9" s="122" t="s">
        <v>37</v>
      </c>
      <c r="B9" s="121">
        <v>11171000</v>
      </c>
      <c r="C9" s="116">
        <v>13164178</v>
      </c>
      <c r="D9" s="116">
        <v>12051583</v>
      </c>
      <c r="E9" s="121">
        <v>1716000</v>
      </c>
      <c r="F9" s="116">
        <v>2000772</v>
      </c>
      <c r="G9" s="116">
        <v>1841569</v>
      </c>
      <c r="H9" s="121">
        <v>5113000</v>
      </c>
      <c r="I9" s="116">
        <v>9352195</v>
      </c>
      <c r="J9" s="116">
        <v>8041996</v>
      </c>
      <c r="K9" s="121"/>
      <c r="L9" s="116"/>
      <c r="M9" s="116"/>
      <c r="N9" s="121"/>
      <c r="O9" s="116"/>
      <c r="P9" s="116"/>
      <c r="Q9" s="121">
        <v>0</v>
      </c>
      <c r="R9" s="116"/>
      <c r="S9" s="116"/>
      <c r="T9" s="119">
        <f t="shared" si="0"/>
        <v>18000000</v>
      </c>
      <c r="U9" s="119">
        <f t="shared" si="0"/>
        <v>24517145</v>
      </c>
      <c r="V9" s="119">
        <f t="shared" si="0"/>
        <v>21935148</v>
      </c>
      <c r="W9" s="139">
        <f t="shared" si="1"/>
        <v>89.46860656083733</v>
      </c>
    </row>
    <row r="10" spans="1:44" ht="15.95" customHeight="1">
      <c r="A10" s="122" t="s">
        <v>38</v>
      </c>
      <c r="B10" s="121">
        <v>410081127</v>
      </c>
      <c r="C10" s="121">
        <v>584561759</v>
      </c>
      <c r="D10" s="121">
        <v>555178302</v>
      </c>
      <c r="E10" s="121">
        <v>62423427</v>
      </c>
      <c r="F10" s="121">
        <v>82689138</v>
      </c>
      <c r="G10" s="121">
        <v>78632513</v>
      </c>
      <c r="H10" s="121">
        <v>274147636</v>
      </c>
      <c r="I10" s="121">
        <v>350945616</v>
      </c>
      <c r="J10" s="121">
        <v>338921679</v>
      </c>
      <c r="K10" s="121">
        <v>8407200</v>
      </c>
      <c r="L10" s="121">
        <v>8407200</v>
      </c>
      <c r="M10" s="121">
        <v>8407200</v>
      </c>
      <c r="N10" s="121">
        <v>0</v>
      </c>
      <c r="O10" s="121">
        <v>0</v>
      </c>
      <c r="P10" s="121">
        <v>0</v>
      </c>
      <c r="Q10" s="121">
        <v>0</v>
      </c>
      <c r="R10" s="121">
        <v>325882</v>
      </c>
      <c r="S10" s="121">
        <v>325882</v>
      </c>
      <c r="T10" s="119">
        <f t="shared" si="0"/>
        <v>755059390</v>
      </c>
      <c r="U10" s="119">
        <f t="shared" si="0"/>
        <v>1026929595</v>
      </c>
      <c r="V10" s="119">
        <f t="shared" si="0"/>
        <v>981465576</v>
      </c>
      <c r="W10" s="139">
        <f t="shared" ref="W10:W72" si="2">SUM(V10/U10*100)</f>
        <v>95.572820257458829</v>
      </c>
    </row>
    <row r="11" spans="1:44" ht="29.25" customHeight="1">
      <c r="A11" s="123" t="s">
        <v>107</v>
      </c>
      <c r="B11" s="121">
        <v>110137036</v>
      </c>
      <c r="C11" s="121">
        <v>136752092</v>
      </c>
      <c r="D11" s="121">
        <v>135313249</v>
      </c>
      <c r="E11" s="121">
        <v>16563070</v>
      </c>
      <c r="F11" s="121">
        <v>21734642</v>
      </c>
      <c r="G11" s="121">
        <v>21667981</v>
      </c>
      <c r="H11" s="121">
        <v>54738090</v>
      </c>
      <c r="I11" s="121">
        <v>73128204</v>
      </c>
      <c r="J11" s="121">
        <v>69443908</v>
      </c>
      <c r="K11" s="121">
        <v>3600000</v>
      </c>
      <c r="L11" s="121">
        <v>3600000</v>
      </c>
      <c r="M11" s="121">
        <v>3600000</v>
      </c>
      <c r="N11" s="121"/>
      <c r="O11" s="121"/>
      <c r="P11" s="121"/>
      <c r="Q11" s="121"/>
      <c r="R11" s="121">
        <v>2768862</v>
      </c>
      <c r="S11" s="121">
        <v>2768862</v>
      </c>
      <c r="T11" s="119">
        <f t="shared" si="0"/>
        <v>185038196</v>
      </c>
      <c r="U11" s="119">
        <f t="shared" si="0"/>
        <v>237983800</v>
      </c>
      <c r="V11" s="119">
        <f t="shared" si="0"/>
        <v>232794000</v>
      </c>
      <c r="W11" s="139">
        <f t="shared" si="2"/>
        <v>97.819263328008049</v>
      </c>
    </row>
    <row r="12" spans="1:44" s="8" customFormat="1" ht="15.95" customHeight="1">
      <c r="A12" s="122" t="s">
        <v>7</v>
      </c>
      <c r="B12" s="119">
        <f t="shared" ref="B12:V12" si="3">SUM(B4:B11)</f>
        <v>1204082130</v>
      </c>
      <c r="C12" s="119">
        <f t="shared" si="3"/>
        <v>1438695760</v>
      </c>
      <c r="D12" s="119">
        <f t="shared" si="3"/>
        <v>1394381647</v>
      </c>
      <c r="E12" s="119">
        <f t="shared" si="3"/>
        <v>184751561</v>
      </c>
      <c r="F12" s="119">
        <f t="shared" si="3"/>
        <v>214553366</v>
      </c>
      <c r="G12" s="119">
        <f t="shared" si="3"/>
        <v>208727571</v>
      </c>
      <c r="H12" s="119">
        <f t="shared" si="3"/>
        <v>705637573</v>
      </c>
      <c r="I12" s="119">
        <f t="shared" si="3"/>
        <v>955754376</v>
      </c>
      <c r="J12" s="119">
        <f t="shared" si="3"/>
        <v>865703890</v>
      </c>
      <c r="K12" s="119">
        <f t="shared" si="3"/>
        <v>12007200</v>
      </c>
      <c r="L12" s="119">
        <f t="shared" si="3"/>
        <v>27207200</v>
      </c>
      <c r="M12" s="119">
        <f t="shared" si="3"/>
        <v>26407200</v>
      </c>
      <c r="N12" s="119">
        <f t="shared" si="3"/>
        <v>0</v>
      </c>
      <c r="O12" s="119">
        <f t="shared" si="3"/>
        <v>0</v>
      </c>
      <c r="P12" s="119">
        <f t="shared" si="3"/>
        <v>0</v>
      </c>
      <c r="Q12" s="119">
        <f t="shared" si="3"/>
        <v>763000</v>
      </c>
      <c r="R12" s="119">
        <f t="shared" si="3"/>
        <v>48257509</v>
      </c>
      <c r="S12" s="119">
        <f t="shared" si="3"/>
        <v>41576070</v>
      </c>
      <c r="T12" s="119">
        <f t="shared" si="3"/>
        <v>2107241464</v>
      </c>
      <c r="U12" s="119">
        <f t="shared" si="3"/>
        <v>2684468211</v>
      </c>
      <c r="V12" s="119">
        <f t="shared" si="3"/>
        <v>2536796378</v>
      </c>
      <c r="W12" s="139">
        <f t="shared" si="2"/>
        <v>94.499028433456829</v>
      </c>
    </row>
    <row r="13" spans="1:44" s="8" customFormat="1" ht="15.95" customHeight="1">
      <c r="A13" s="124" t="s">
        <v>42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6"/>
      <c r="V13" s="116"/>
      <c r="W13" s="139"/>
    </row>
    <row r="14" spans="1:44" ht="27.75" customHeight="1">
      <c r="A14" s="125" t="s">
        <v>199</v>
      </c>
      <c r="B14" s="121">
        <v>39378016</v>
      </c>
      <c r="C14" s="121">
        <v>43209382</v>
      </c>
      <c r="D14" s="121">
        <v>43209372</v>
      </c>
      <c r="E14" s="121">
        <v>6029192</v>
      </c>
      <c r="F14" s="121">
        <v>5869601</v>
      </c>
      <c r="G14" s="121">
        <v>5869601</v>
      </c>
      <c r="H14" s="121"/>
      <c r="I14" s="121"/>
      <c r="J14" s="121"/>
      <c r="K14" s="121"/>
      <c r="L14" s="121">
        <v>200000</v>
      </c>
      <c r="M14" s="121">
        <v>200000</v>
      </c>
      <c r="N14" s="121"/>
      <c r="O14" s="121"/>
      <c r="P14" s="121"/>
      <c r="Q14" s="121"/>
      <c r="R14" s="121"/>
      <c r="S14" s="121"/>
      <c r="T14" s="119">
        <f>SUM(B14+E14+H14+K14+N14+Q14)</f>
        <v>45407208</v>
      </c>
      <c r="U14" s="119">
        <f>SUM(C14+F14+I14+L14+O14+R14)</f>
        <v>49278983</v>
      </c>
      <c r="V14" s="119">
        <f>SUM(D14+G14+J14+M14+P14+S14)</f>
        <v>49278973</v>
      </c>
      <c r="W14" s="139">
        <f t="shared" si="2"/>
        <v>99.999979707373427</v>
      </c>
    </row>
    <row r="15" spans="1:44" ht="15.95" customHeight="1">
      <c r="A15" s="126" t="s">
        <v>12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19">
        <f>SUM(B15+E15+H15+K15+N15+Q15)</f>
        <v>0</v>
      </c>
      <c r="U15" s="116"/>
      <c r="V15" s="116"/>
      <c r="W15" s="139"/>
    </row>
    <row r="16" spans="1:44" ht="31.5" customHeight="1">
      <c r="A16" s="126" t="s">
        <v>13</v>
      </c>
      <c r="B16" s="121"/>
      <c r="C16" s="121">
        <v>13526662</v>
      </c>
      <c r="D16" s="121">
        <v>13526662</v>
      </c>
      <c r="E16" s="121"/>
      <c r="F16" s="121">
        <v>2060780</v>
      </c>
      <c r="G16" s="121">
        <v>2060780</v>
      </c>
      <c r="H16" s="121">
        <v>126090000</v>
      </c>
      <c r="I16" s="121">
        <v>329352828</v>
      </c>
      <c r="J16" s="121">
        <v>298348539</v>
      </c>
      <c r="K16" s="121">
        <v>1000000</v>
      </c>
      <c r="L16" s="121">
        <v>73919012</v>
      </c>
      <c r="M16" s="121">
        <v>48365496</v>
      </c>
      <c r="N16" s="121"/>
      <c r="O16" s="121"/>
      <c r="P16" s="121"/>
      <c r="Q16" s="121">
        <v>412500000</v>
      </c>
      <c r="R16" s="121">
        <v>547667587</v>
      </c>
      <c r="S16" s="121">
        <v>371343345</v>
      </c>
      <c r="T16" s="119">
        <f>SUM(B16+E16+H16+K16+N16+Q16)</f>
        <v>539590000</v>
      </c>
      <c r="U16" s="119">
        <f t="shared" ref="U16:V57" si="4">SUM(C16+F16+I16+L16+O16+R16)</f>
        <v>966526869</v>
      </c>
      <c r="V16" s="119">
        <f t="shared" si="4"/>
        <v>733644822</v>
      </c>
      <c r="W16" s="139">
        <f t="shared" si="2"/>
        <v>75.905269220197951</v>
      </c>
    </row>
    <row r="17" spans="1:23" ht="16.5" customHeight="1">
      <c r="A17" s="126" t="s">
        <v>14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16">
        <v>0</v>
      </c>
      <c r="U17" s="119">
        <f t="shared" si="4"/>
        <v>0</v>
      </c>
      <c r="V17" s="119">
        <f t="shared" si="4"/>
        <v>0</v>
      </c>
      <c r="W17" s="139"/>
    </row>
    <row r="18" spans="1:23" ht="15.95" customHeight="1">
      <c r="A18" s="126" t="s">
        <v>33</v>
      </c>
      <c r="B18" s="121"/>
      <c r="C18" s="121"/>
      <c r="D18" s="121"/>
      <c r="E18" s="121"/>
      <c r="F18" s="121"/>
      <c r="G18" s="121"/>
      <c r="H18" s="121">
        <v>50487770</v>
      </c>
      <c r="I18" s="121">
        <v>52184245</v>
      </c>
      <c r="J18" s="121">
        <v>52184245</v>
      </c>
      <c r="K18" s="121"/>
      <c r="L18" s="121"/>
      <c r="M18" s="121"/>
      <c r="N18" s="121"/>
      <c r="O18" s="121"/>
      <c r="P18" s="121"/>
      <c r="Q18" s="121"/>
      <c r="R18" s="121"/>
      <c r="S18" s="121"/>
      <c r="T18" s="119">
        <f t="shared" ref="T18:T57" si="5">SUM(B18+E18+H18+K18+N18+Q18)</f>
        <v>50487770</v>
      </c>
      <c r="U18" s="119">
        <f t="shared" si="4"/>
        <v>52184245</v>
      </c>
      <c r="V18" s="119">
        <f t="shared" si="4"/>
        <v>52184245</v>
      </c>
      <c r="W18" s="139">
        <f t="shared" si="2"/>
        <v>100</v>
      </c>
    </row>
    <row r="19" spans="1:23" ht="15.95" customHeight="1">
      <c r="A19" s="126" t="s">
        <v>43</v>
      </c>
      <c r="B19" s="121"/>
      <c r="C19" s="121">
        <v>24209856</v>
      </c>
      <c r="D19" s="121">
        <v>19108132</v>
      </c>
      <c r="E19" s="121"/>
      <c r="F19" s="121">
        <v>1915050</v>
      </c>
      <c r="G19" s="121">
        <v>1636991</v>
      </c>
      <c r="H19" s="121"/>
      <c r="I19" s="121">
        <v>12904749</v>
      </c>
      <c r="J19" s="121">
        <v>12904748</v>
      </c>
      <c r="K19" s="121"/>
      <c r="L19" s="121"/>
      <c r="M19" s="121"/>
      <c r="N19" s="121"/>
      <c r="O19" s="121"/>
      <c r="P19" s="121"/>
      <c r="Q19" s="121"/>
      <c r="R19" s="121"/>
      <c r="S19" s="121"/>
      <c r="T19" s="119">
        <f t="shared" si="5"/>
        <v>0</v>
      </c>
      <c r="U19" s="119">
        <f t="shared" si="4"/>
        <v>39029655</v>
      </c>
      <c r="V19" s="119">
        <f t="shared" si="4"/>
        <v>33649871</v>
      </c>
      <c r="W19" s="139">
        <f t="shared" si="2"/>
        <v>86.216163068825495</v>
      </c>
    </row>
    <row r="20" spans="1:23" ht="15" customHeight="1">
      <c r="A20" s="126" t="s">
        <v>44</v>
      </c>
      <c r="B20" s="121"/>
      <c r="C20" s="121">
        <v>7505310</v>
      </c>
      <c r="D20" s="121">
        <v>7505310</v>
      </c>
      <c r="E20" s="121"/>
      <c r="F20" s="121">
        <v>671330</v>
      </c>
      <c r="G20" s="121">
        <v>671330</v>
      </c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19">
        <f t="shared" si="5"/>
        <v>0</v>
      </c>
      <c r="U20" s="119">
        <f t="shared" si="4"/>
        <v>8176640</v>
      </c>
      <c r="V20" s="119">
        <f t="shared" si="4"/>
        <v>8176640</v>
      </c>
      <c r="W20" s="139">
        <f t="shared" si="2"/>
        <v>100</v>
      </c>
    </row>
    <row r="21" spans="1:23" ht="13.5" customHeight="1">
      <c r="A21" s="126" t="s">
        <v>45</v>
      </c>
      <c r="B21" s="121"/>
      <c r="C21" s="121"/>
      <c r="D21" s="121"/>
      <c r="E21" s="121"/>
      <c r="F21" s="121"/>
      <c r="G21" s="121"/>
      <c r="H21" s="121"/>
      <c r="I21" s="121"/>
      <c r="J21" s="121"/>
      <c r="K21" s="121">
        <v>8000000</v>
      </c>
      <c r="L21" s="121">
        <v>14000000</v>
      </c>
      <c r="M21" s="121">
        <v>10416000</v>
      </c>
      <c r="N21" s="121"/>
      <c r="O21" s="121"/>
      <c r="P21" s="121"/>
      <c r="Q21" s="121"/>
      <c r="R21" s="121"/>
      <c r="S21" s="121"/>
      <c r="T21" s="119">
        <f t="shared" si="5"/>
        <v>8000000</v>
      </c>
      <c r="U21" s="119">
        <f t="shared" si="4"/>
        <v>14000000</v>
      </c>
      <c r="V21" s="119">
        <f t="shared" si="4"/>
        <v>10416000</v>
      </c>
      <c r="W21" s="139">
        <f t="shared" si="2"/>
        <v>74.400000000000006</v>
      </c>
    </row>
    <row r="22" spans="1:23" ht="16.5" customHeight="1">
      <c r="A22" s="126" t="s">
        <v>15</v>
      </c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>
        <v>15000000</v>
      </c>
      <c r="R22" s="121">
        <v>15000000</v>
      </c>
      <c r="S22" s="121">
        <v>14600000</v>
      </c>
      <c r="T22" s="119">
        <f t="shared" si="5"/>
        <v>15000000</v>
      </c>
      <c r="U22" s="119">
        <f t="shared" si="4"/>
        <v>15000000</v>
      </c>
      <c r="V22" s="119">
        <f t="shared" si="4"/>
        <v>14600000</v>
      </c>
      <c r="W22" s="139">
        <f t="shared" si="2"/>
        <v>97.333333333333343</v>
      </c>
    </row>
    <row r="23" spans="1:23" ht="16.5" customHeight="1">
      <c r="A23" s="126" t="s">
        <v>16</v>
      </c>
      <c r="B23" s="121"/>
      <c r="C23" s="121"/>
      <c r="D23" s="121"/>
      <c r="E23" s="121"/>
      <c r="F23" s="121"/>
      <c r="G23" s="121"/>
      <c r="H23" s="121">
        <v>115440000</v>
      </c>
      <c r="I23" s="121">
        <v>85518500</v>
      </c>
      <c r="J23" s="121">
        <v>59150707</v>
      </c>
      <c r="K23" s="121"/>
      <c r="L23" s="121"/>
      <c r="M23" s="121"/>
      <c r="N23" s="121"/>
      <c r="O23" s="121"/>
      <c r="P23" s="121"/>
      <c r="Q23" s="121"/>
      <c r="R23" s="121"/>
      <c r="S23" s="121"/>
      <c r="T23" s="119">
        <f t="shared" si="5"/>
        <v>115440000</v>
      </c>
      <c r="U23" s="119">
        <f t="shared" si="4"/>
        <v>85518500</v>
      </c>
      <c r="V23" s="119">
        <f t="shared" si="4"/>
        <v>59150707</v>
      </c>
      <c r="W23" s="139">
        <f t="shared" si="2"/>
        <v>69.167147459321669</v>
      </c>
    </row>
    <row r="24" spans="1:23" ht="15" customHeight="1">
      <c r="A24" s="126" t="s">
        <v>112</v>
      </c>
      <c r="B24" s="121"/>
      <c r="C24" s="121">
        <v>10503311</v>
      </c>
      <c r="D24" s="121">
        <v>8273701</v>
      </c>
      <c r="E24" s="121"/>
      <c r="F24" s="121">
        <v>1628014</v>
      </c>
      <c r="G24" s="121">
        <v>1282424</v>
      </c>
      <c r="H24" s="121"/>
      <c r="I24" s="121">
        <v>32249247</v>
      </c>
      <c r="J24" s="121">
        <v>30489356</v>
      </c>
      <c r="K24" s="121"/>
      <c r="L24" s="121"/>
      <c r="M24" s="121"/>
      <c r="N24" s="121"/>
      <c r="O24" s="121"/>
      <c r="P24" s="121"/>
      <c r="Q24" s="121"/>
      <c r="R24" s="121"/>
      <c r="S24" s="121"/>
      <c r="T24" s="119">
        <f t="shared" si="5"/>
        <v>0</v>
      </c>
      <c r="U24" s="119">
        <f t="shared" si="4"/>
        <v>44380572</v>
      </c>
      <c r="V24" s="119">
        <f t="shared" si="4"/>
        <v>40045481</v>
      </c>
      <c r="W24" s="139">
        <f t="shared" si="2"/>
        <v>90.232007374758481</v>
      </c>
    </row>
    <row r="25" spans="1:23" ht="15.95" customHeight="1">
      <c r="A25" s="126" t="s">
        <v>115</v>
      </c>
      <c r="B25" s="121"/>
      <c r="C25" s="121"/>
      <c r="D25" s="121"/>
      <c r="E25" s="121"/>
      <c r="F25" s="121"/>
      <c r="G25" s="121"/>
      <c r="H25" s="121">
        <v>1067000</v>
      </c>
      <c r="I25" s="121">
        <v>1067000</v>
      </c>
      <c r="J25" s="121">
        <v>1067004</v>
      </c>
      <c r="K25" s="121"/>
      <c r="L25" s="121"/>
      <c r="M25" s="121"/>
      <c r="N25" s="121"/>
      <c r="O25" s="121"/>
      <c r="P25" s="121"/>
      <c r="Q25" s="121"/>
      <c r="R25" s="121"/>
      <c r="S25" s="121"/>
      <c r="T25" s="119">
        <f t="shared" si="5"/>
        <v>1067000</v>
      </c>
      <c r="U25" s="119">
        <f t="shared" si="4"/>
        <v>1067000</v>
      </c>
      <c r="V25" s="119">
        <f t="shared" si="4"/>
        <v>1067004</v>
      </c>
      <c r="W25" s="139">
        <f t="shared" si="2"/>
        <v>100.00037488284912</v>
      </c>
    </row>
    <row r="26" spans="1:23" ht="15.95" customHeight="1">
      <c r="A26" s="126" t="s">
        <v>17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19">
        <f t="shared" si="5"/>
        <v>0</v>
      </c>
      <c r="U26" s="119">
        <f t="shared" si="4"/>
        <v>0</v>
      </c>
      <c r="V26" s="119">
        <f t="shared" si="4"/>
        <v>0</v>
      </c>
      <c r="W26" s="139"/>
    </row>
    <row r="27" spans="1:23" ht="15.95" customHeight="1">
      <c r="A27" s="126" t="s">
        <v>46</v>
      </c>
      <c r="B27" s="121"/>
      <c r="C27" s="121"/>
      <c r="D27" s="121"/>
      <c r="E27" s="121"/>
      <c r="F27" s="121"/>
      <c r="G27" s="121"/>
      <c r="H27" s="121"/>
      <c r="I27" s="121">
        <v>74800</v>
      </c>
      <c r="J27" s="121">
        <v>74800</v>
      </c>
      <c r="K27" s="121"/>
      <c r="L27" s="121"/>
      <c r="M27" s="121"/>
      <c r="N27" s="121"/>
      <c r="O27" s="121"/>
      <c r="P27" s="121"/>
      <c r="Q27" s="121"/>
      <c r="R27" s="121"/>
      <c r="S27" s="121"/>
      <c r="T27" s="119">
        <f t="shared" si="5"/>
        <v>0</v>
      </c>
      <c r="U27" s="119">
        <f t="shared" si="4"/>
        <v>74800</v>
      </c>
      <c r="V27" s="119">
        <f t="shared" si="4"/>
        <v>74800</v>
      </c>
      <c r="W27" s="139">
        <f t="shared" si="2"/>
        <v>100</v>
      </c>
    </row>
    <row r="28" spans="1:23" ht="15.95" customHeight="1">
      <c r="A28" s="126" t="s">
        <v>116</v>
      </c>
      <c r="B28" s="121"/>
      <c r="C28" s="121"/>
      <c r="D28" s="121"/>
      <c r="E28" s="121"/>
      <c r="F28" s="121"/>
      <c r="G28" s="121"/>
      <c r="H28" s="121">
        <v>1080000</v>
      </c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19">
        <f t="shared" si="5"/>
        <v>1080000</v>
      </c>
      <c r="U28" s="119">
        <f t="shared" si="4"/>
        <v>0</v>
      </c>
      <c r="V28" s="119">
        <f t="shared" si="4"/>
        <v>0</v>
      </c>
      <c r="W28" s="139"/>
    </row>
    <row r="29" spans="1:23" ht="29.25" customHeight="1">
      <c r="A29" s="126" t="s">
        <v>201</v>
      </c>
      <c r="B29" s="121"/>
      <c r="C29" s="121"/>
      <c r="D29" s="121"/>
      <c r="E29" s="121"/>
      <c r="F29" s="121"/>
      <c r="G29" s="121"/>
      <c r="H29" s="121"/>
      <c r="I29" s="121"/>
      <c r="J29" s="121">
        <v>2416477</v>
      </c>
      <c r="K29" s="121"/>
      <c r="L29" s="121"/>
      <c r="M29" s="121"/>
      <c r="N29" s="121"/>
      <c r="O29" s="121"/>
      <c r="P29" s="121"/>
      <c r="Q29" s="121"/>
      <c r="R29" s="121"/>
      <c r="S29" s="121"/>
      <c r="T29" s="119">
        <f t="shared" si="5"/>
        <v>0</v>
      </c>
      <c r="U29" s="119">
        <f t="shared" si="4"/>
        <v>0</v>
      </c>
      <c r="V29" s="119">
        <f t="shared" si="4"/>
        <v>2416477</v>
      </c>
      <c r="W29" s="139"/>
    </row>
    <row r="30" spans="1:23" ht="15.75" customHeight="1">
      <c r="A30" s="126" t="s">
        <v>18</v>
      </c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19">
        <f t="shared" si="5"/>
        <v>0</v>
      </c>
      <c r="U30" s="119">
        <f t="shared" si="4"/>
        <v>0</v>
      </c>
      <c r="V30" s="119">
        <f t="shared" si="4"/>
        <v>0</v>
      </c>
      <c r="W30" s="139"/>
    </row>
    <row r="31" spans="1:23" ht="18" customHeight="1">
      <c r="A31" s="126" t="s">
        <v>117</v>
      </c>
      <c r="B31" s="121"/>
      <c r="C31" s="121"/>
      <c r="D31" s="121"/>
      <c r="E31" s="121"/>
      <c r="F31" s="121"/>
      <c r="G31" s="121"/>
      <c r="H31" s="121"/>
      <c r="I31" s="121"/>
      <c r="J31" s="121"/>
      <c r="K31" s="121">
        <v>9300000</v>
      </c>
      <c r="L31" s="121">
        <v>76653850</v>
      </c>
      <c r="M31" s="121">
        <v>76653850</v>
      </c>
      <c r="N31" s="121"/>
      <c r="O31" s="121"/>
      <c r="P31" s="121"/>
      <c r="Q31" s="121"/>
      <c r="R31" s="121"/>
      <c r="S31" s="121"/>
      <c r="T31" s="119">
        <f t="shared" si="5"/>
        <v>9300000</v>
      </c>
      <c r="U31" s="119">
        <f t="shared" si="4"/>
        <v>76653850</v>
      </c>
      <c r="V31" s="119">
        <f t="shared" si="4"/>
        <v>76653850</v>
      </c>
      <c r="W31" s="139">
        <f t="shared" si="2"/>
        <v>100</v>
      </c>
    </row>
    <row r="32" spans="1:23" ht="15" customHeight="1">
      <c r="A32" s="126" t="s">
        <v>109</v>
      </c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19">
        <f t="shared" si="5"/>
        <v>0</v>
      </c>
      <c r="U32" s="119">
        <f t="shared" si="4"/>
        <v>0</v>
      </c>
      <c r="V32" s="119">
        <f t="shared" si="4"/>
        <v>0</v>
      </c>
      <c r="W32" s="139"/>
    </row>
    <row r="33" spans="1:23" ht="15.95" customHeight="1">
      <c r="A33" s="126" t="s">
        <v>118</v>
      </c>
      <c r="B33" s="121"/>
      <c r="C33" s="121"/>
      <c r="D33" s="121"/>
      <c r="E33" s="121"/>
      <c r="F33" s="121"/>
      <c r="G33" s="121"/>
      <c r="H33" s="121">
        <v>640000</v>
      </c>
      <c r="I33" s="121">
        <v>796000</v>
      </c>
      <c r="J33" s="121">
        <v>796000</v>
      </c>
      <c r="K33" s="121"/>
      <c r="L33" s="121"/>
      <c r="M33" s="121"/>
      <c r="N33" s="121"/>
      <c r="O33" s="121"/>
      <c r="P33" s="121"/>
      <c r="Q33" s="121"/>
      <c r="R33" s="121"/>
      <c r="S33" s="121"/>
      <c r="T33" s="119">
        <f t="shared" si="5"/>
        <v>640000</v>
      </c>
      <c r="U33" s="119">
        <f t="shared" si="4"/>
        <v>796000</v>
      </c>
      <c r="V33" s="119">
        <f t="shared" si="4"/>
        <v>796000</v>
      </c>
      <c r="W33" s="139">
        <f t="shared" si="2"/>
        <v>100</v>
      </c>
    </row>
    <row r="34" spans="1:23" ht="30" customHeight="1">
      <c r="A34" s="126" t="s">
        <v>19</v>
      </c>
      <c r="B34" s="121">
        <v>1296184</v>
      </c>
      <c r="C34" s="121">
        <v>36563676</v>
      </c>
      <c r="D34" s="121">
        <v>36294632</v>
      </c>
      <c r="E34" s="121">
        <v>229059</v>
      </c>
      <c r="F34" s="121">
        <v>5499237</v>
      </c>
      <c r="G34" s="121">
        <v>5494199</v>
      </c>
      <c r="H34" s="121">
        <v>6792000</v>
      </c>
      <c r="I34" s="121">
        <v>104491839</v>
      </c>
      <c r="J34" s="121">
        <v>89671304</v>
      </c>
      <c r="K34" s="121"/>
      <c r="L34" s="121">
        <v>3900000</v>
      </c>
      <c r="M34" s="121">
        <v>3900000</v>
      </c>
      <c r="N34" s="121"/>
      <c r="O34" s="121"/>
      <c r="P34" s="121"/>
      <c r="Q34" s="121"/>
      <c r="R34" s="121">
        <v>4865164</v>
      </c>
      <c r="S34" s="121">
        <v>4865164</v>
      </c>
      <c r="T34" s="119">
        <f t="shared" si="5"/>
        <v>8317243</v>
      </c>
      <c r="U34" s="119">
        <f t="shared" si="4"/>
        <v>155319916</v>
      </c>
      <c r="V34" s="119">
        <f t="shared" si="4"/>
        <v>140225299</v>
      </c>
      <c r="W34" s="139">
        <f t="shared" si="2"/>
        <v>90.28159595450721</v>
      </c>
    </row>
    <row r="35" spans="1:23" ht="16.5" customHeight="1">
      <c r="A35" s="126" t="s">
        <v>40</v>
      </c>
      <c r="B35" s="121"/>
      <c r="C35" s="121"/>
      <c r="D35" s="121"/>
      <c r="E35" s="121"/>
      <c r="F35" s="121"/>
      <c r="G35" s="121"/>
      <c r="H35" s="121">
        <v>3870000</v>
      </c>
      <c r="I35" s="121">
        <v>7603806</v>
      </c>
      <c r="J35" s="121">
        <v>7603806</v>
      </c>
      <c r="K35" s="121"/>
      <c r="L35" s="121"/>
      <c r="M35" s="121"/>
      <c r="N35" s="121"/>
      <c r="O35" s="121"/>
      <c r="P35" s="121"/>
      <c r="Q35" s="121"/>
      <c r="R35" s="121"/>
      <c r="S35" s="121"/>
      <c r="T35" s="119">
        <f t="shared" si="5"/>
        <v>3870000</v>
      </c>
      <c r="U35" s="119">
        <f t="shared" si="4"/>
        <v>7603806</v>
      </c>
      <c r="V35" s="119">
        <f t="shared" si="4"/>
        <v>7603806</v>
      </c>
      <c r="W35" s="139">
        <f t="shared" si="2"/>
        <v>100</v>
      </c>
    </row>
    <row r="36" spans="1:23" ht="15" customHeight="1">
      <c r="A36" s="126" t="s">
        <v>20</v>
      </c>
      <c r="B36" s="121"/>
      <c r="C36" s="121"/>
      <c r="D36" s="121"/>
      <c r="E36" s="121"/>
      <c r="F36" s="121"/>
      <c r="G36" s="121"/>
      <c r="H36" s="121"/>
      <c r="I36" s="121"/>
      <c r="J36" s="121"/>
      <c r="K36" s="121">
        <v>10950000</v>
      </c>
      <c r="L36" s="121">
        <v>15019263</v>
      </c>
      <c r="M36" s="121">
        <v>5250630</v>
      </c>
      <c r="N36" s="121"/>
      <c r="O36" s="121"/>
      <c r="P36" s="121"/>
      <c r="Q36" s="121"/>
      <c r="R36" s="121"/>
      <c r="S36" s="121"/>
      <c r="T36" s="119">
        <f t="shared" si="5"/>
        <v>10950000</v>
      </c>
      <c r="U36" s="119">
        <f t="shared" si="4"/>
        <v>15019263</v>
      </c>
      <c r="V36" s="119">
        <f t="shared" si="4"/>
        <v>5250630</v>
      </c>
      <c r="W36" s="139">
        <f t="shared" si="2"/>
        <v>34.95930526018487</v>
      </c>
    </row>
    <row r="37" spans="1:23" ht="30" customHeight="1">
      <c r="A37" s="126" t="s">
        <v>41</v>
      </c>
      <c r="B37" s="121"/>
      <c r="C37" s="121"/>
      <c r="D37" s="121"/>
      <c r="E37" s="121"/>
      <c r="F37" s="121"/>
      <c r="G37" s="121"/>
      <c r="H37" s="121">
        <v>120000</v>
      </c>
      <c r="I37" s="121">
        <v>212365</v>
      </c>
      <c r="J37" s="121">
        <v>21590</v>
      </c>
      <c r="K37" s="121"/>
      <c r="L37" s="121"/>
      <c r="M37" s="121"/>
      <c r="N37" s="121"/>
      <c r="O37" s="121"/>
      <c r="P37" s="121"/>
      <c r="Q37" s="121"/>
      <c r="R37" s="121"/>
      <c r="S37" s="121"/>
      <c r="T37" s="119">
        <f t="shared" si="5"/>
        <v>120000</v>
      </c>
      <c r="U37" s="119">
        <f t="shared" si="4"/>
        <v>212365</v>
      </c>
      <c r="V37" s="119">
        <f t="shared" si="4"/>
        <v>21590</v>
      </c>
      <c r="W37" s="139">
        <f t="shared" si="2"/>
        <v>10.166458691403951</v>
      </c>
    </row>
    <row r="38" spans="1:23" ht="15.75" customHeight="1">
      <c r="A38" s="126" t="s">
        <v>106</v>
      </c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19">
        <f t="shared" si="5"/>
        <v>0</v>
      </c>
      <c r="U38" s="119">
        <f t="shared" si="4"/>
        <v>0</v>
      </c>
      <c r="V38" s="119">
        <f t="shared" si="4"/>
        <v>0</v>
      </c>
      <c r="W38" s="139"/>
    </row>
    <row r="39" spans="1:23" ht="17.25" customHeight="1">
      <c r="A39" s="126" t="s">
        <v>47</v>
      </c>
      <c r="B39" s="121"/>
      <c r="C39" s="121"/>
      <c r="D39" s="121"/>
      <c r="E39" s="121"/>
      <c r="F39" s="121"/>
      <c r="G39" s="121"/>
      <c r="H39" s="121"/>
      <c r="I39" s="121"/>
      <c r="J39" s="121"/>
      <c r="K39" s="121">
        <v>28000000</v>
      </c>
      <c r="L39" s="121">
        <v>42299188</v>
      </c>
      <c r="M39" s="121">
        <v>39588506</v>
      </c>
      <c r="N39" s="121"/>
      <c r="O39" s="121"/>
      <c r="P39" s="121"/>
      <c r="Q39" s="121"/>
      <c r="R39" s="121"/>
      <c r="S39" s="121"/>
      <c r="T39" s="119">
        <f t="shared" si="5"/>
        <v>28000000</v>
      </c>
      <c r="U39" s="119">
        <f t="shared" si="4"/>
        <v>42299188</v>
      </c>
      <c r="V39" s="119">
        <f t="shared" si="4"/>
        <v>39588506</v>
      </c>
      <c r="W39" s="139">
        <f t="shared" si="2"/>
        <v>93.59164530534251</v>
      </c>
    </row>
    <row r="40" spans="1:23" ht="17.25" customHeight="1">
      <c r="A40" s="126" t="s">
        <v>48</v>
      </c>
      <c r="B40" s="121"/>
      <c r="C40" s="121"/>
      <c r="D40" s="121"/>
      <c r="E40" s="121"/>
      <c r="F40" s="121"/>
      <c r="G40" s="121"/>
      <c r="H40" s="121"/>
      <c r="I40" s="121">
        <v>2890460</v>
      </c>
      <c r="J40" s="121">
        <v>2890460</v>
      </c>
      <c r="K40" s="121"/>
      <c r="L40" s="121">
        <v>1680000</v>
      </c>
      <c r="M40" s="121">
        <v>1680000</v>
      </c>
      <c r="N40" s="121"/>
      <c r="O40" s="121"/>
      <c r="P40" s="121"/>
      <c r="Q40" s="121"/>
      <c r="R40" s="121"/>
      <c r="S40" s="121"/>
      <c r="T40" s="119">
        <f t="shared" si="5"/>
        <v>0</v>
      </c>
      <c r="U40" s="119">
        <f t="shared" si="4"/>
        <v>4570460</v>
      </c>
      <c r="V40" s="119">
        <f t="shared" si="4"/>
        <v>4570460</v>
      </c>
      <c r="W40" s="139">
        <f t="shared" si="2"/>
        <v>100</v>
      </c>
    </row>
    <row r="41" spans="1:23" ht="17.25" customHeight="1">
      <c r="A41" s="126" t="s">
        <v>96</v>
      </c>
      <c r="B41" s="121"/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19">
        <f t="shared" si="5"/>
        <v>0</v>
      </c>
      <c r="U41" s="119">
        <f t="shared" si="4"/>
        <v>0</v>
      </c>
      <c r="V41" s="119">
        <f t="shared" si="4"/>
        <v>0</v>
      </c>
      <c r="W41" s="139"/>
    </row>
    <row r="42" spans="1:23" ht="30.75" customHeight="1">
      <c r="A42" s="126" t="s">
        <v>98</v>
      </c>
      <c r="B42" s="121"/>
      <c r="C42" s="121"/>
      <c r="D42" s="121"/>
      <c r="E42" s="121"/>
      <c r="F42" s="121"/>
      <c r="G42" s="121"/>
      <c r="H42" s="121">
        <v>1100000</v>
      </c>
      <c r="I42" s="121"/>
      <c r="J42" s="121"/>
      <c r="K42" s="121">
        <v>1500000</v>
      </c>
      <c r="L42" s="121"/>
      <c r="M42" s="121"/>
      <c r="N42" s="121"/>
      <c r="O42" s="121"/>
      <c r="P42" s="121"/>
      <c r="Q42" s="121"/>
      <c r="R42" s="121"/>
      <c r="S42" s="121"/>
      <c r="T42" s="119">
        <f t="shared" si="5"/>
        <v>2600000</v>
      </c>
      <c r="U42" s="119">
        <f t="shared" si="4"/>
        <v>0</v>
      </c>
      <c r="V42" s="119">
        <f t="shared" si="4"/>
        <v>0</v>
      </c>
      <c r="W42" s="139"/>
    </row>
    <row r="43" spans="1:23" ht="17.25" customHeight="1">
      <c r="A43" s="126" t="s">
        <v>119</v>
      </c>
      <c r="B43" s="121"/>
      <c r="C43" s="121"/>
      <c r="D43" s="121"/>
      <c r="E43" s="121"/>
      <c r="F43" s="121"/>
      <c r="G43" s="121"/>
      <c r="H43" s="121"/>
      <c r="I43" s="121">
        <v>5233320</v>
      </c>
      <c r="J43" s="121">
        <v>5233320</v>
      </c>
      <c r="K43" s="121"/>
      <c r="L43" s="121"/>
      <c r="M43" s="121"/>
      <c r="N43" s="121"/>
      <c r="O43" s="121"/>
      <c r="P43" s="121"/>
      <c r="Q43" s="121"/>
      <c r="R43" s="121"/>
      <c r="S43" s="121"/>
      <c r="T43" s="119">
        <f t="shared" si="5"/>
        <v>0</v>
      </c>
      <c r="U43" s="119">
        <f t="shared" si="4"/>
        <v>5233320</v>
      </c>
      <c r="V43" s="119">
        <f t="shared" si="4"/>
        <v>5233320</v>
      </c>
      <c r="W43" s="139">
        <f t="shared" si="2"/>
        <v>100</v>
      </c>
    </row>
    <row r="44" spans="1:23" ht="15.75" customHeight="1">
      <c r="A44" s="126" t="s">
        <v>35</v>
      </c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19">
        <f t="shared" si="5"/>
        <v>0</v>
      </c>
      <c r="U44" s="119">
        <f t="shared" si="4"/>
        <v>0</v>
      </c>
      <c r="V44" s="119">
        <f t="shared" si="4"/>
        <v>0</v>
      </c>
      <c r="W44" s="139"/>
    </row>
    <row r="45" spans="1:23" ht="14.25" customHeight="1">
      <c r="A45" s="126" t="s">
        <v>202</v>
      </c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19">
        <f t="shared" si="5"/>
        <v>0</v>
      </c>
      <c r="U45" s="119">
        <f t="shared" si="4"/>
        <v>0</v>
      </c>
      <c r="V45" s="119">
        <f t="shared" si="4"/>
        <v>0</v>
      </c>
      <c r="W45" s="139"/>
    </row>
    <row r="46" spans="1:23" ht="31.5" customHeight="1">
      <c r="A46" s="126" t="s">
        <v>23</v>
      </c>
      <c r="B46" s="121"/>
      <c r="C46" s="121"/>
      <c r="D46" s="121"/>
      <c r="E46" s="121"/>
      <c r="F46" s="121"/>
      <c r="G46" s="121"/>
      <c r="H46" s="121"/>
      <c r="I46" s="121">
        <v>63280</v>
      </c>
      <c r="J46" s="121">
        <v>63280</v>
      </c>
      <c r="K46" s="121"/>
      <c r="L46" s="121">
        <v>1240000</v>
      </c>
      <c r="M46" s="121">
        <v>1240000</v>
      </c>
      <c r="N46" s="121">
        <v>30800000</v>
      </c>
      <c r="O46" s="121">
        <v>27923115</v>
      </c>
      <c r="P46" s="121">
        <v>27923115</v>
      </c>
      <c r="Q46" s="121"/>
      <c r="R46" s="121"/>
      <c r="S46" s="121"/>
      <c r="T46" s="119">
        <f t="shared" si="5"/>
        <v>30800000</v>
      </c>
      <c r="U46" s="119">
        <f t="shared" si="4"/>
        <v>29226395</v>
      </c>
      <c r="V46" s="119">
        <f t="shared" si="4"/>
        <v>29226395</v>
      </c>
      <c r="W46" s="139">
        <f t="shared" si="2"/>
        <v>100</v>
      </c>
    </row>
    <row r="47" spans="1:23" ht="15.75" customHeight="1">
      <c r="A47" s="126" t="s">
        <v>108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>
        <v>70000000</v>
      </c>
      <c r="L47" s="121">
        <v>106243457</v>
      </c>
      <c r="M47" s="121">
        <v>106243457</v>
      </c>
      <c r="N47" s="121"/>
      <c r="O47" s="121"/>
      <c r="P47" s="121"/>
      <c r="Q47" s="121"/>
      <c r="R47" s="121"/>
      <c r="S47" s="121"/>
      <c r="T47" s="119">
        <f t="shared" si="5"/>
        <v>70000000</v>
      </c>
      <c r="U47" s="119">
        <f t="shared" si="4"/>
        <v>106243457</v>
      </c>
      <c r="V47" s="119">
        <f t="shared" si="4"/>
        <v>106243457</v>
      </c>
      <c r="W47" s="139">
        <f t="shared" si="2"/>
        <v>100</v>
      </c>
    </row>
    <row r="48" spans="1:23" ht="17.25" customHeight="1">
      <c r="A48" s="126" t="s">
        <v>34</v>
      </c>
      <c r="B48" s="121"/>
      <c r="C48" s="121"/>
      <c r="D48" s="121"/>
      <c r="E48" s="121"/>
      <c r="F48" s="121"/>
      <c r="G48" s="121"/>
      <c r="H48" s="121"/>
      <c r="I48" s="121"/>
      <c r="J48" s="121"/>
      <c r="K48" s="121"/>
      <c r="L48" s="121">
        <v>2613870</v>
      </c>
      <c r="M48" s="121">
        <v>2613870</v>
      </c>
      <c r="N48" s="121"/>
      <c r="O48" s="121"/>
      <c r="P48" s="121"/>
      <c r="Q48" s="121"/>
      <c r="R48" s="121"/>
      <c r="S48" s="121"/>
      <c r="T48" s="119">
        <f t="shared" si="5"/>
        <v>0</v>
      </c>
      <c r="U48" s="119">
        <f t="shared" si="4"/>
        <v>2613870</v>
      </c>
      <c r="V48" s="119">
        <f t="shared" si="4"/>
        <v>2613870</v>
      </c>
      <c r="W48" s="139">
        <f t="shared" si="2"/>
        <v>100</v>
      </c>
    </row>
    <row r="49" spans="1:23" ht="14.25" customHeight="1">
      <c r="A49" s="126" t="s">
        <v>99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>
        <v>5308154</v>
      </c>
      <c r="L49" s="121">
        <v>3512331</v>
      </c>
      <c r="M49" s="121">
        <v>3512331</v>
      </c>
      <c r="N49" s="121"/>
      <c r="O49" s="121"/>
      <c r="P49" s="121"/>
      <c r="Q49" s="121"/>
      <c r="R49" s="121"/>
      <c r="S49" s="121"/>
      <c r="T49" s="119">
        <f t="shared" si="5"/>
        <v>5308154</v>
      </c>
      <c r="U49" s="119">
        <f t="shared" si="4"/>
        <v>3512331</v>
      </c>
      <c r="V49" s="119">
        <f t="shared" si="4"/>
        <v>3512331</v>
      </c>
      <c r="W49" s="139">
        <f t="shared" si="2"/>
        <v>100</v>
      </c>
    </row>
    <row r="50" spans="1:23" ht="15" customHeight="1">
      <c r="A50" s="126" t="s">
        <v>120</v>
      </c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19">
        <f t="shared" si="5"/>
        <v>0</v>
      </c>
      <c r="U50" s="119">
        <f t="shared" si="4"/>
        <v>0</v>
      </c>
      <c r="V50" s="119">
        <f t="shared" si="4"/>
        <v>0</v>
      </c>
      <c r="W50" s="139"/>
    </row>
    <row r="51" spans="1:23" ht="15" customHeight="1">
      <c r="A51" s="126" t="s">
        <v>49</v>
      </c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19">
        <f t="shared" si="5"/>
        <v>0</v>
      </c>
      <c r="U51" s="119">
        <f t="shared" si="4"/>
        <v>0</v>
      </c>
      <c r="V51" s="119">
        <f t="shared" si="4"/>
        <v>0</v>
      </c>
      <c r="W51" s="139"/>
    </row>
    <row r="52" spans="1:23" ht="15.95" customHeight="1">
      <c r="A52" s="126" t="s">
        <v>200</v>
      </c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19">
        <f t="shared" si="5"/>
        <v>0</v>
      </c>
      <c r="U52" s="119">
        <f t="shared" si="4"/>
        <v>0</v>
      </c>
      <c r="V52" s="119">
        <f t="shared" si="4"/>
        <v>0</v>
      </c>
      <c r="W52" s="139"/>
    </row>
    <row r="53" spans="1:23" ht="15" customHeight="1">
      <c r="A53" s="126" t="s">
        <v>114</v>
      </c>
      <c r="B53" s="121">
        <v>720000</v>
      </c>
      <c r="C53" s="121"/>
      <c r="D53" s="121"/>
      <c r="E53" s="121">
        <v>111600</v>
      </c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19">
        <f t="shared" si="5"/>
        <v>831600</v>
      </c>
      <c r="U53" s="119">
        <f t="shared" si="4"/>
        <v>0</v>
      </c>
      <c r="V53" s="119">
        <f t="shared" si="4"/>
        <v>0</v>
      </c>
      <c r="W53" s="139"/>
    </row>
    <row r="54" spans="1:23" ht="15" customHeight="1">
      <c r="A54" s="126" t="s">
        <v>121</v>
      </c>
      <c r="B54" s="121"/>
      <c r="C54" s="121"/>
      <c r="D54" s="121"/>
      <c r="E54" s="121"/>
      <c r="F54" s="121"/>
      <c r="G54" s="121"/>
      <c r="H54" s="121">
        <v>2300000</v>
      </c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19">
        <f t="shared" si="5"/>
        <v>2300000</v>
      </c>
      <c r="U54" s="119">
        <f t="shared" si="4"/>
        <v>0</v>
      </c>
      <c r="V54" s="119">
        <f t="shared" si="4"/>
        <v>0</v>
      </c>
      <c r="W54" s="139"/>
    </row>
    <row r="55" spans="1:23" ht="15" customHeight="1">
      <c r="A55" s="126" t="s">
        <v>113</v>
      </c>
      <c r="B55" s="121"/>
      <c r="C55" s="121"/>
      <c r="D55" s="121"/>
      <c r="E55" s="121"/>
      <c r="F55" s="121"/>
      <c r="G55" s="121"/>
      <c r="H55" s="121">
        <v>163584691</v>
      </c>
      <c r="I55" s="121">
        <v>163584691</v>
      </c>
      <c r="J55" s="121">
        <v>163584691</v>
      </c>
      <c r="K55" s="121"/>
      <c r="L55" s="121"/>
      <c r="M55" s="121"/>
      <c r="N55" s="121"/>
      <c r="O55" s="121"/>
      <c r="P55" s="121"/>
      <c r="Q55" s="121"/>
      <c r="R55" s="121"/>
      <c r="S55" s="121"/>
      <c r="T55" s="119">
        <f t="shared" si="5"/>
        <v>163584691</v>
      </c>
      <c r="U55" s="119">
        <f t="shared" si="4"/>
        <v>163584691</v>
      </c>
      <c r="V55" s="119">
        <f t="shared" si="4"/>
        <v>163584691</v>
      </c>
      <c r="W55" s="139">
        <f t="shared" si="2"/>
        <v>100</v>
      </c>
    </row>
    <row r="56" spans="1:23" ht="15" customHeight="1">
      <c r="A56" s="126" t="s">
        <v>102</v>
      </c>
      <c r="B56" s="121"/>
      <c r="C56" s="121"/>
      <c r="D56" s="121"/>
      <c r="E56" s="121"/>
      <c r="F56" s="121"/>
      <c r="G56" s="121"/>
      <c r="H56" s="121">
        <v>4000000</v>
      </c>
      <c r="I56" s="121"/>
      <c r="J56" s="121"/>
      <c r="K56" s="121"/>
      <c r="L56" s="121"/>
      <c r="M56" s="121"/>
      <c r="N56" s="121"/>
      <c r="O56" s="121"/>
      <c r="P56" s="121"/>
      <c r="Q56" s="121">
        <v>34000000</v>
      </c>
      <c r="R56" s="121">
        <v>39300000</v>
      </c>
      <c r="S56" s="121">
        <v>32694000</v>
      </c>
      <c r="T56" s="119">
        <f t="shared" si="5"/>
        <v>38000000</v>
      </c>
      <c r="U56" s="119">
        <f t="shared" si="4"/>
        <v>39300000</v>
      </c>
      <c r="V56" s="119">
        <f t="shared" si="4"/>
        <v>32694000</v>
      </c>
      <c r="W56" s="139">
        <f t="shared" si="2"/>
        <v>83.190839694656489</v>
      </c>
    </row>
    <row r="57" spans="1:23" ht="15.95" customHeight="1">
      <c r="A57" s="126" t="s">
        <v>97</v>
      </c>
      <c r="B57" s="121"/>
      <c r="C57" s="121"/>
      <c r="D57" s="121"/>
      <c r="E57" s="121"/>
      <c r="F57" s="121"/>
      <c r="G57" s="121"/>
      <c r="H57" s="121">
        <v>200000000</v>
      </c>
      <c r="I57" s="121">
        <v>200000000</v>
      </c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19">
        <f t="shared" si="5"/>
        <v>200000000</v>
      </c>
      <c r="U57" s="119">
        <f t="shared" si="4"/>
        <v>200000000</v>
      </c>
      <c r="V57" s="116">
        <f t="shared" si="4"/>
        <v>0</v>
      </c>
      <c r="W57" s="139">
        <f t="shared" si="2"/>
        <v>0</v>
      </c>
    </row>
    <row r="58" spans="1:23" s="9" customFormat="1" ht="15.95" customHeight="1">
      <c r="A58" s="127" t="s">
        <v>8</v>
      </c>
      <c r="B58" s="128">
        <f t="shared" ref="B58:V58" si="6">SUM(B13:B57)</f>
        <v>41394200</v>
      </c>
      <c r="C58" s="128">
        <f t="shared" si="6"/>
        <v>135518197</v>
      </c>
      <c r="D58" s="128">
        <f t="shared" si="6"/>
        <v>127917809</v>
      </c>
      <c r="E58" s="128">
        <f t="shared" si="6"/>
        <v>6369851</v>
      </c>
      <c r="F58" s="128">
        <f t="shared" si="6"/>
        <v>17644012</v>
      </c>
      <c r="G58" s="128">
        <f t="shared" si="6"/>
        <v>17015325</v>
      </c>
      <c r="H58" s="128">
        <f t="shared" si="6"/>
        <v>676571461</v>
      </c>
      <c r="I58" s="128">
        <f t="shared" si="6"/>
        <v>998227130</v>
      </c>
      <c r="J58" s="128">
        <f t="shared" si="6"/>
        <v>726500327</v>
      </c>
      <c r="K58" s="128">
        <f>SUM(K13:K57)</f>
        <v>134058154</v>
      </c>
      <c r="L58" s="128">
        <f>SUM(L13:L57)</f>
        <v>341280971</v>
      </c>
      <c r="M58" s="128">
        <f>SUM(M13:M57)</f>
        <v>299664140</v>
      </c>
      <c r="N58" s="128">
        <f t="shared" ref="N58" si="7">SUM(N13:N57)</f>
        <v>30800000</v>
      </c>
      <c r="O58" s="128">
        <f t="shared" si="6"/>
        <v>27923115</v>
      </c>
      <c r="P58" s="128">
        <f t="shared" si="6"/>
        <v>27923115</v>
      </c>
      <c r="Q58" s="128">
        <f t="shared" si="6"/>
        <v>461500000</v>
      </c>
      <c r="R58" s="128">
        <f t="shared" si="6"/>
        <v>606832751</v>
      </c>
      <c r="S58" s="128">
        <f t="shared" si="6"/>
        <v>423502509</v>
      </c>
      <c r="T58" s="128">
        <f t="shared" si="6"/>
        <v>1350693666</v>
      </c>
      <c r="U58" s="128">
        <f t="shared" si="6"/>
        <v>2127426176</v>
      </c>
      <c r="V58" s="128">
        <f t="shared" si="6"/>
        <v>1622523225</v>
      </c>
      <c r="W58" s="139">
        <f t="shared" si="2"/>
        <v>76.26695785283033</v>
      </c>
    </row>
    <row r="59" spans="1:23" ht="15.95" customHeight="1">
      <c r="A59" s="129" t="s">
        <v>39</v>
      </c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21"/>
      <c r="T59" s="121">
        <v>0</v>
      </c>
      <c r="U59" s="121">
        <f t="shared" ref="U59:V65" si="8">SUM(C59+F59+I59+L59+O59+R59)</f>
        <v>0</v>
      </c>
      <c r="V59" s="121">
        <f t="shared" si="8"/>
        <v>0</v>
      </c>
      <c r="W59" s="139"/>
    </row>
    <row r="60" spans="1:23" ht="29.25" customHeight="1">
      <c r="A60" s="126" t="s">
        <v>24</v>
      </c>
      <c r="B60" s="121">
        <v>235418684</v>
      </c>
      <c r="C60" s="121">
        <v>241897719</v>
      </c>
      <c r="D60" s="121">
        <v>241897719</v>
      </c>
      <c r="E60" s="121">
        <v>36367693</v>
      </c>
      <c r="F60" s="121">
        <v>37344099</v>
      </c>
      <c r="G60" s="121">
        <v>37344099</v>
      </c>
      <c r="H60" s="121">
        <v>51600000</v>
      </c>
      <c r="I60" s="121">
        <v>54663209</v>
      </c>
      <c r="J60" s="121">
        <v>52179789</v>
      </c>
      <c r="K60" s="121">
        <v>505890</v>
      </c>
      <c r="L60" s="121">
        <v>190000</v>
      </c>
      <c r="M60" s="121"/>
      <c r="N60" s="121"/>
      <c r="O60" s="121"/>
      <c r="P60" s="121"/>
      <c r="Q60" s="121"/>
      <c r="R60" s="121">
        <v>6072791</v>
      </c>
      <c r="S60" s="121">
        <v>6072791</v>
      </c>
      <c r="T60" s="119">
        <f>SUM(B60+E60+H60+K60+N60+Q60)</f>
        <v>323892267</v>
      </c>
      <c r="U60" s="119">
        <f t="shared" si="8"/>
        <v>340167818</v>
      </c>
      <c r="V60" s="119">
        <f t="shared" si="8"/>
        <v>337494398</v>
      </c>
      <c r="W60" s="139"/>
    </row>
    <row r="61" spans="1:23" ht="28.5" customHeight="1">
      <c r="A61" s="126" t="s">
        <v>13</v>
      </c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>
        <v>0</v>
      </c>
      <c r="U61" s="119">
        <f t="shared" si="8"/>
        <v>0</v>
      </c>
      <c r="V61" s="119">
        <f t="shared" si="8"/>
        <v>0</v>
      </c>
      <c r="W61" s="139"/>
    </row>
    <row r="62" spans="1:23" ht="28.5" customHeight="1">
      <c r="A62" s="126" t="s">
        <v>50</v>
      </c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>
        <v>0</v>
      </c>
      <c r="U62" s="119">
        <f t="shared" si="8"/>
        <v>0</v>
      </c>
      <c r="V62" s="119">
        <f t="shared" si="8"/>
        <v>0</v>
      </c>
      <c r="W62" s="139"/>
    </row>
    <row r="63" spans="1:23" ht="15.75" customHeight="1">
      <c r="A63" s="126" t="s">
        <v>33</v>
      </c>
      <c r="B63" s="121"/>
      <c r="C63" s="121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  <c r="T63" s="121">
        <v>0</v>
      </c>
      <c r="U63" s="119">
        <f t="shared" si="8"/>
        <v>0</v>
      </c>
      <c r="V63" s="119">
        <f t="shared" si="8"/>
        <v>0</v>
      </c>
      <c r="W63" s="139"/>
    </row>
    <row r="64" spans="1:23" ht="15" customHeight="1">
      <c r="A64" s="126" t="s">
        <v>25</v>
      </c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21"/>
      <c r="P64" s="121"/>
      <c r="Q64" s="121"/>
      <c r="R64" s="121"/>
      <c r="S64" s="121"/>
      <c r="T64" s="121">
        <v>0</v>
      </c>
      <c r="U64" s="119">
        <f t="shared" si="8"/>
        <v>0</v>
      </c>
      <c r="V64" s="119">
        <f t="shared" si="8"/>
        <v>0</v>
      </c>
      <c r="W64" s="139"/>
    </row>
    <row r="65" spans="1:23" ht="18" customHeight="1">
      <c r="A65" s="126" t="s">
        <v>44</v>
      </c>
      <c r="B65" s="130"/>
      <c r="C65" s="130">
        <v>1258954</v>
      </c>
      <c r="D65" s="130">
        <v>1258954</v>
      </c>
      <c r="E65" s="130"/>
      <c r="F65" s="130">
        <v>97572</v>
      </c>
      <c r="G65" s="130">
        <v>97572</v>
      </c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21">
        <v>0</v>
      </c>
      <c r="U65" s="119">
        <f t="shared" si="8"/>
        <v>1356526</v>
      </c>
      <c r="V65" s="119">
        <f t="shared" si="8"/>
        <v>1356526</v>
      </c>
      <c r="W65" s="139"/>
    </row>
    <row r="66" spans="1:23" ht="28.5" customHeight="1">
      <c r="A66" s="126" t="s">
        <v>21</v>
      </c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>
        <v>0</v>
      </c>
      <c r="U66" s="121"/>
      <c r="V66" s="121"/>
      <c r="W66" s="139"/>
    </row>
    <row r="67" spans="1:23" ht="28.5" customHeight="1">
      <c r="A67" s="126" t="s">
        <v>22</v>
      </c>
      <c r="B67" s="121"/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>
        <v>0</v>
      </c>
      <c r="U67" s="121"/>
      <c r="V67" s="121"/>
      <c r="W67" s="139"/>
    </row>
    <row r="68" spans="1:23" ht="15.95" customHeight="1">
      <c r="A68" s="126" t="s">
        <v>26</v>
      </c>
      <c r="B68" s="121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>
        <v>0</v>
      </c>
      <c r="U68" s="121"/>
      <c r="V68" s="121"/>
      <c r="W68" s="139"/>
    </row>
    <row r="69" spans="1:23" ht="15.95" customHeight="1">
      <c r="A69" s="126" t="s">
        <v>27</v>
      </c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>
        <v>0</v>
      </c>
      <c r="U69" s="121"/>
      <c r="V69" s="121"/>
      <c r="W69" s="139"/>
    </row>
    <row r="70" spans="1:23" s="10" customFormat="1" ht="15">
      <c r="A70" s="131" t="s">
        <v>9</v>
      </c>
      <c r="B70" s="128">
        <f t="shared" ref="B70" si="9">SUM(B59:B69)</f>
        <v>235418684</v>
      </c>
      <c r="C70" s="128">
        <f t="shared" ref="C70:V70" si="10">SUM(C59:C69)</f>
        <v>243156673</v>
      </c>
      <c r="D70" s="128">
        <f t="shared" si="10"/>
        <v>243156673</v>
      </c>
      <c r="E70" s="128">
        <f t="shared" si="10"/>
        <v>36367693</v>
      </c>
      <c r="F70" s="128">
        <f t="shared" si="10"/>
        <v>37441671</v>
      </c>
      <c r="G70" s="128">
        <f t="shared" si="10"/>
        <v>37441671</v>
      </c>
      <c r="H70" s="128">
        <f t="shared" si="10"/>
        <v>51600000</v>
      </c>
      <c r="I70" s="128">
        <f t="shared" si="10"/>
        <v>54663209</v>
      </c>
      <c r="J70" s="128">
        <f t="shared" si="10"/>
        <v>52179789</v>
      </c>
      <c r="K70" s="128">
        <f t="shared" si="10"/>
        <v>505890</v>
      </c>
      <c r="L70" s="128">
        <f t="shared" si="10"/>
        <v>190000</v>
      </c>
      <c r="M70" s="128">
        <f t="shared" si="10"/>
        <v>0</v>
      </c>
      <c r="N70" s="128">
        <f>SUM(N59:N69)</f>
        <v>0</v>
      </c>
      <c r="O70" s="128">
        <f t="shared" si="10"/>
        <v>0</v>
      </c>
      <c r="P70" s="128">
        <f t="shared" si="10"/>
        <v>0</v>
      </c>
      <c r="Q70" s="128">
        <f t="shared" si="10"/>
        <v>0</v>
      </c>
      <c r="R70" s="128">
        <f t="shared" si="10"/>
        <v>6072791</v>
      </c>
      <c r="S70" s="128">
        <f t="shared" si="10"/>
        <v>6072791</v>
      </c>
      <c r="T70" s="128">
        <f t="shared" si="10"/>
        <v>323892267</v>
      </c>
      <c r="U70" s="128">
        <f t="shared" si="10"/>
        <v>341524344</v>
      </c>
      <c r="V70" s="128">
        <f t="shared" si="10"/>
        <v>338850924</v>
      </c>
      <c r="W70" s="139"/>
    </row>
    <row r="71" spans="1:23" ht="15" customHeight="1">
      <c r="A71" s="132" t="s">
        <v>101</v>
      </c>
      <c r="B71" s="130">
        <v>1747000</v>
      </c>
      <c r="C71" s="130">
        <v>1780314</v>
      </c>
      <c r="D71" s="130">
        <v>1780314</v>
      </c>
      <c r="E71" s="130">
        <v>271000</v>
      </c>
      <c r="F71" s="130">
        <v>275949</v>
      </c>
      <c r="G71" s="130">
        <v>275949</v>
      </c>
      <c r="H71" s="130">
        <v>56110000</v>
      </c>
      <c r="I71" s="130">
        <v>83738637</v>
      </c>
      <c r="J71" s="130">
        <v>58838460</v>
      </c>
      <c r="K71" s="130"/>
      <c r="L71" s="130"/>
      <c r="M71" s="130"/>
      <c r="N71" s="130"/>
      <c r="O71" s="130"/>
      <c r="P71" s="130"/>
      <c r="Q71" s="116"/>
      <c r="R71" s="130"/>
      <c r="S71" s="130"/>
      <c r="T71" s="119">
        <f>SUM(B71+E71+H71+K71+N71+Q71)</f>
        <v>58128000</v>
      </c>
      <c r="U71" s="119">
        <f>SUM(C71+F71+I71+L71+O71+R71)</f>
        <v>85794900</v>
      </c>
      <c r="V71" s="119">
        <f>SUM(D71+G71+J71+M71+P71+S71)</f>
        <v>60894723</v>
      </c>
      <c r="W71" s="139">
        <f t="shared" si="2"/>
        <v>70.977089547280784</v>
      </c>
    </row>
    <row r="72" spans="1:23" s="6" customFormat="1" ht="15" customHeight="1">
      <c r="A72" s="120" t="s">
        <v>10</v>
      </c>
      <c r="B72" s="133">
        <f t="shared" ref="B72:V72" si="11">SUM(B12+B58+B70+B71)</f>
        <v>1482642014</v>
      </c>
      <c r="C72" s="133">
        <f t="shared" si="11"/>
        <v>1819150944</v>
      </c>
      <c r="D72" s="133">
        <f t="shared" si="11"/>
        <v>1767236443</v>
      </c>
      <c r="E72" s="133">
        <f t="shared" si="11"/>
        <v>227760105</v>
      </c>
      <c r="F72" s="133">
        <f t="shared" si="11"/>
        <v>269914998</v>
      </c>
      <c r="G72" s="133">
        <f t="shared" si="11"/>
        <v>263460516</v>
      </c>
      <c r="H72" s="133">
        <f t="shared" si="11"/>
        <v>1489919034</v>
      </c>
      <c r="I72" s="133">
        <f t="shared" si="11"/>
        <v>2092383352</v>
      </c>
      <c r="J72" s="133">
        <f t="shared" si="11"/>
        <v>1703222466</v>
      </c>
      <c r="K72" s="133">
        <f t="shared" si="11"/>
        <v>146571244</v>
      </c>
      <c r="L72" s="133">
        <f t="shared" si="11"/>
        <v>368678171</v>
      </c>
      <c r="M72" s="133">
        <f t="shared" si="11"/>
        <v>326071340</v>
      </c>
      <c r="N72" s="133">
        <f t="shared" si="11"/>
        <v>30800000</v>
      </c>
      <c r="O72" s="133">
        <f t="shared" si="11"/>
        <v>27923115</v>
      </c>
      <c r="P72" s="133">
        <f t="shared" si="11"/>
        <v>27923115</v>
      </c>
      <c r="Q72" s="133">
        <f t="shared" si="11"/>
        <v>462263000</v>
      </c>
      <c r="R72" s="133">
        <f t="shared" si="11"/>
        <v>661163051</v>
      </c>
      <c r="S72" s="133">
        <f t="shared" si="11"/>
        <v>471151370</v>
      </c>
      <c r="T72" s="133">
        <f t="shared" si="11"/>
        <v>3839955397</v>
      </c>
      <c r="U72" s="133">
        <f t="shared" si="11"/>
        <v>5239213631</v>
      </c>
      <c r="V72" s="133">
        <f t="shared" si="11"/>
        <v>4559065250</v>
      </c>
      <c r="W72" s="139">
        <f t="shared" si="2"/>
        <v>87.018120868833876</v>
      </c>
    </row>
    <row r="73" spans="1:23">
      <c r="W73" s="140"/>
    </row>
    <row r="514" ht="9.75" customHeight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</sheetData>
  <mergeCells count="8">
    <mergeCell ref="Q1:S1"/>
    <mergeCell ref="T1:W1"/>
    <mergeCell ref="A1:A2"/>
    <mergeCell ref="B1:D1"/>
    <mergeCell ref="E1:G1"/>
    <mergeCell ref="H1:J1"/>
    <mergeCell ref="K1:M1"/>
    <mergeCell ref="N1:P1"/>
  </mergeCells>
  <printOptions horizontalCentered="1" gridLines="1" gridLinesSet="0"/>
  <pageMargins left="0.19685039370078741" right="0.19685039370078741" top="0.51181102362204722" bottom="0.9055118110236221" header="0.18406249999999999" footer="0.55118110236220474"/>
  <pageSetup paperSize="8" scale="57" orientation="landscape" r:id="rId1"/>
  <headerFooter alignWithMargins="0">
    <oddHeader>&amp;C&amp;"Arial CE,Félkövér"&amp;13 2.1 Kimutatás az önkormányzati költségvetési szervek 2021. évi tervszámainak teljesítéséről&amp;14
 &amp;16Kiadás&amp;18 &amp;RAdatok Ft-ban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120"/>
  <sheetViews>
    <sheetView view="pageBreakPreview" topLeftCell="B1" zoomScaleSheetLayoutView="100" workbookViewId="0">
      <selection activeCell="F39" sqref="F39"/>
    </sheetView>
  </sheetViews>
  <sheetFormatPr defaultRowHeight="12.75"/>
  <cols>
    <col min="1" max="1" width="2.7109375" hidden="1" customWidth="1"/>
    <col min="2" max="2" width="31.7109375" customWidth="1"/>
    <col min="3" max="3" width="19.7109375" customWidth="1"/>
    <col min="4" max="4" width="13.42578125" customWidth="1"/>
    <col min="5" max="5" width="15.85546875" customWidth="1"/>
    <col min="6" max="6" width="55" customWidth="1"/>
    <col min="243" max="243" width="4.28515625" customWidth="1"/>
    <col min="244" max="244" width="31.7109375" customWidth="1"/>
    <col min="245" max="245" width="20.28515625" customWidth="1"/>
    <col min="246" max="246" width="19.7109375" customWidth="1"/>
    <col min="247" max="247" width="15.140625" customWidth="1"/>
    <col min="248" max="248" width="51.7109375" customWidth="1"/>
    <col min="499" max="499" width="4.28515625" customWidth="1"/>
    <col min="500" max="500" width="31.7109375" customWidth="1"/>
    <col min="501" max="501" width="20.28515625" customWidth="1"/>
    <col min="502" max="502" width="19.7109375" customWidth="1"/>
    <col min="503" max="503" width="15.140625" customWidth="1"/>
    <col min="504" max="504" width="51.7109375" customWidth="1"/>
    <col min="755" max="755" width="4.28515625" customWidth="1"/>
    <col min="756" max="756" width="31.7109375" customWidth="1"/>
    <col min="757" max="757" width="20.28515625" customWidth="1"/>
    <col min="758" max="758" width="19.7109375" customWidth="1"/>
    <col min="759" max="759" width="15.140625" customWidth="1"/>
    <col min="760" max="760" width="51.7109375" customWidth="1"/>
    <col min="1011" max="1011" width="4.28515625" customWidth="1"/>
    <col min="1012" max="1012" width="31.7109375" customWidth="1"/>
    <col min="1013" max="1013" width="20.28515625" customWidth="1"/>
    <col min="1014" max="1014" width="19.7109375" customWidth="1"/>
    <col min="1015" max="1015" width="15.140625" customWidth="1"/>
    <col min="1016" max="1016" width="51.7109375" customWidth="1"/>
    <col min="1267" max="1267" width="4.28515625" customWidth="1"/>
    <col min="1268" max="1268" width="31.7109375" customWidth="1"/>
    <col min="1269" max="1269" width="20.28515625" customWidth="1"/>
    <col min="1270" max="1270" width="19.7109375" customWidth="1"/>
    <col min="1271" max="1271" width="15.140625" customWidth="1"/>
    <col min="1272" max="1272" width="51.7109375" customWidth="1"/>
    <col min="1523" max="1523" width="4.28515625" customWidth="1"/>
    <col min="1524" max="1524" width="31.7109375" customWidth="1"/>
    <col min="1525" max="1525" width="20.28515625" customWidth="1"/>
    <col min="1526" max="1526" width="19.7109375" customWidth="1"/>
    <col min="1527" max="1527" width="15.140625" customWidth="1"/>
    <col min="1528" max="1528" width="51.7109375" customWidth="1"/>
    <col min="1779" max="1779" width="4.28515625" customWidth="1"/>
    <col min="1780" max="1780" width="31.7109375" customWidth="1"/>
    <col min="1781" max="1781" width="20.28515625" customWidth="1"/>
    <col min="1782" max="1782" width="19.7109375" customWidth="1"/>
    <col min="1783" max="1783" width="15.140625" customWidth="1"/>
    <col min="1784" max="1784" width="51.7109375" customWidth="1"/>
    <col min="2035" max="2035" width="4.28515625" customWidth="1"/>
    <col min="2036" max="2036" width="31.7109375" customWidth="1"/>
    <col min="2037" max="2037" width="20.28515625" customWidth="1"/>
    <col min="2038" max="2038" width="19.7109375" customWidth="1"/>
    <col min="2039" max="2039" width="15.140625" customWidth="1"/>
    <col min="2040" max="2040" width="51.7109375" customWidth="1"/>
    <col min="2291" max="2291" width="4.28515625" customWidth="1"/>
    <col min="2292" max="2292" width="31.7109375" customWidth="1"/>
    <col min="2293" max="2293" width="20.28515625" customWidth="1"/>
    <col min="2294" max="2294" width="19.7109375" customWidth="1"/>
    <col min="2295" max="2295" width="15.140625" customWidth="1"/>
    <col min="2296" max="2296" width="51.7109375" customWidth="1"/>
    <col min="2547" max="2547" width="4.28515625" customWidth="1"/>
    <col min="2548" max="2548" width="31.7109375" customWidth="1"/>
    <col min="2549" max="2549" width="20.28515625" customWidth="1"/>
    <col min="2550" max="2550" width="19.7109375" customWidth="1"/>
    <col min="2551" max="2551" width="15.140625" customWidth="1"/>
    <col min="2552" max="2552" width="51.7109375" customWidth="1"/>
    <col min="2803" max="2803" width="4.28515625" customWidth="1"/>
    <col min="2804" max="2804" width="31.7109375" customWidth="1"/>
    <col min="2805" max="2805" width="20.28515625" customWidth="1"/>
    <col min="2806" max="2806" width="19.7109375" customWidth="1"/>
    <col min="2807" max="2807" width="15.140625" customWidth="1"/>
    <col min="2808" max="2808" width="51.7109375" customWidth="1"/>
    <col min="3059" max="3059" width="4.28515625" customWidth="1"/>
    <col min="3060" max="3060" width="31.7109375" customWidth="1"/>
    <col min="3061" max="3061" width="20.28515625" customWidth="1"/>
    <col min="3062" max="3062" width="19.7109375" customWidth="1"/>
    <col min="3063" max="3063" width="15.140625" customWidth="1"/>
    <col min="3064" max="3064" width="51.7109375" customWidth="1"/>
    <col min="3315" max="3315" width="4.28515625" customWidth="1"/>
    <col min="3316" max="3316" width="31.7109375" customWidth="1"/>
    <col min="3317" max="3317" width="20.28515625" customWidth="1"/>
    <col min="3318" max="3318" width="19.7109375" customWidth="1"/>
    <col min="3319" max="3319" width="15.140625" customWidth="1"/>
    <col min="3320" max="3320" width="51.7109375" customWidth="1"/>
    <col min="3571" max="3571" width="4.28515625" customWidth="1"/>
    <col min="3572" max="3572" width="31.7109375" customWidth="1"/>
    <col min="3573" max="3573" width="20.28515625" customWidth="1"/>
    <col min="3574" max="3574" width="19.7109375" customWidth="1"/>
    <col min="3575" max="3575" width="15.140625" customWidth="1"/>
    <col min="3576" max="3576" width="51.7109375" customWidth="1"/>
    <col min="3827" max="3827" width="4.28515625" customWidth="1"/>
    <col min="3828" max="3828" width="31.7109375" customWidth="1"/>
    <col min="3829" max="3829" width="20.28515625" customWidth="1"/>
    <col min="3830" max="3830" width="19.7109375" customWidth="1"/>
    <col min="3831" max="3831" width="15.140625" customWidth="1"/>
    <col min="3832" max="3832" width="51.7109375" customWidth="1"/>
    <col min="4083" max="4083" width="4.28515625" customWidth="1"/>
    <col min="4084" max="4084" width="31.7109375" customWidth="1"/>
    <col min="4085" max="4085" width="20.28515625" customWidth="1"/>
    <col min="4086" max="4086" width="19.7109375" customWidth="1"/>
    <col min="4087" max="4087" width="15.140625" customWidth="1"/>
    <col min="4088" max="4088" width="51.7109375" customWidth="1"/>
    <col min="4339" max="4339" width="4.28515625" customWidth="1"/>
    <col min="4340" max="4340" width="31.7109375" customWidth="1"/>
    <col min="4341" max="4341" width="20.28515625" customWidth="1"/>
    <col min="4342" max="4342" width="19.7109375" customWidth="1"/>
    <col min="4343" max="4343" width="15.140625" customWidth="1"/>
    <col min="4344" max="4344" width="51.7109375" customWidth="1"/>
    <col min="4595" max="4595" width="4.28515625" customWidth="1"/>
    <col min="4596" max="4596" width="31.7109375" customWidth="1"/>
    <col min="4597" max="4597" width="20.28515625" customWidth="1"/>
    <col min="4598" max="4598" width="19.7109375" customWidth="1"/>
    <col min="4599" max="4599" width="15.140625" customWidth="1"/>
    <col min="4600" max="4600" width="51.7109375" customWidth="1"/>
    <col min="4851" max="4851" width="4.28515625" customWidth="1"/>
    <col min="4852" max="4852" width="31.7109375" customWidth="1"/>
    <col min="4853" max="4853" width="20.28515625" customWidth="1"/>
    <col min="4854" max="4854" width="19.7109375" customWidth="1"/>
    <col min="4855" max="4855" width="15.140625" customWidth="1"/>
    <col min="4856" max="4856" width="51.7109375" customWidth="1"/>
    <col min="5107" max="5107" width="4.28515625" customWidth="1"/>
    <col min="5108" max="5108" width="31.7109375" customWidth="1"/>
    <col min="5109" max="5109" width="20.28515625" customWidth="1"/>
    <col min="5110" max="5110" width="19.7109375" customWidth="1"/>
    <col min="5111" max="5111" width="15.140625" customWidth="1"/>
    <col min="5112" max="5112" width="51.7109375" customWidth="1"/>
    <col min="5363" max="5363" width="4.28515625" customWidth="1"/>
    <col min="5364" max="5364" width="31.7109375" customWidth="1"/>
    <col min="5365" max="5365" width="20.28515625" customWidth="1"/>
    <col min="5366" max="5366" width="19.7109375" customWidth="1"/>
    <col min="5367" max="5367" width="15.140625" customWidth="1"/>
    <col min="5368" max="5368" width="51.7109375" customWidth="1"/>
    <col min="5619" max="5619" width="4.28515625" customWidth="1"/>
    <col min="5620" max="5620" width="31.7109375" customWidth="1"/>
    <col min="5621" max="5621" width="20.28515625" customWidth="1"/>
    <col min="5622" max="5622" width="19.7109375" customWidth="1"/>
    <col min="5623" max="5623" width="15.140625" customWidth="1"/>
    <col min="5624" max="5624" width="51.7109375" customWidth="1"/>
    <col min="5875" max="5875" width="4.28515625" customWidth="1"/>
    <col min="5876" max="5876" width="31.7109375" customWidth="1"/>
    <col min="5877" max="5877" width="20.28515625" customWidth="1"/>
    <col min="5878" max="5878" width="19.7109375" customWidth="1"/>
    <col min="5879" max="5879" width="15.140625" customWidth="1"/>
    <col min="5880" max="5880" width="51.7109375" customWidth="1"/>
    <col min="6131" max="6131" width="4.28515625" customWidth="1"/>
    <col min="6132" max="6132" width="31.7109375" customWidth="1"/>
    <col min="6133" max="6133" width="20.28515625" customWidth="1"/>
    <col min="6134" max="6134" width="19.7109375" customWidth="1"/>
    <col min="6135" max="6135" width="15.140625" customWidth="1"/>
    <col min="6136" max="6136" width="51.7109375" customWidth="1"/>
    <col min="6387" max="6387" width="4.28515625" customWidth="1"/>
    <col min="6388" max="6388" width="31.7109375" customWidth="1"/>
    <col min="6389" max="6389" width="20.28515625" customWidth="1"/>
    <col min="6390" max="6390" width="19.7109375" customWidth="1"/>
    <col min="6391" max="6391" width="15.140625" customWidth="1"/>
    <col min="6392" max="6392" width="51.7109375" customWidth="1"/>
    <col min="6643" max="6643" width="4.28515625" customWidth="1"/>
    <col min="6644" max="6644" width="31.7109375" customWidth="1"/>
    <col min="6645" max="6645" width="20.28515625" customWidth="1"/>
    <col min="6646" max="6646" width="19.7109375" customWidth="1"/>
    <col min="6647" max="6647" width="15.140625" customWidth="1"/>
    <col min="6648" max="6648" width="51.7109375" customWidth="1"/>
    <col min="6899" max="6899" width="4.28515625" customWidth="1"/>
    <col min="6900" max="6900" width="31.7109375" customWidth="1"/>
    <col min="6901" max="6901" width="20.28515625" customWidth="1"/>
    <col min="6902" max="6902" width="19.7109375" customWidth="1"/>
    <col min="6903" max="6903" width="15.140625" customWidth="1"/>
    <col min="6904" max="6904" width="51.7109375" customWidth="1"/>
    <col min="7155" max="7155" width="4.28515625" customWidth="1"/>
    <col min="7156" max="7156" width="31.7109375" customWidth="1"/>
    <col min="7157" max="7157" width="20.28515625" customWidth="1"/>
    <col min="7158" max="7158" width="19.7109375" customWidth="1"/>
    <col min="7159" max="7159" width="15.140625" customWidth="1"/>
    <col min="7160" max="7160" width="51.7109375" customWidth="1"/>
    <col min="7411" max="7411" width="4.28515625" customWidth="1"/>
    <col min="7412" max="7412" width="31.7109375" customWidth="1"/>
    <col min="7413" max="7413" width="20.28515625" customWidth="1"/>
    <col min="7414" max="7414" width="19.7109375" customWidth="1"/>
    <col min="7415" max="7415" width="15.140625" customWidth="1"/>
    <col min="7416" max="7416" width="51.7109375" customWidth="1"/>
    <col min="7667" max="7667" width="4.28515625" customWidth="1"/>
    <col min="7668" max="7668" width="31.7109375" customWidth="1"/>
    <col min="7669" max="7669" width="20.28515625" customWidth="1"/>
    <col min="7670" max="7670" width="19.7109375" customWidth="1"/>
    <col min="7671" max="7671" width="15.140625" customWidth="1"/>
    <col min="7672" max="7672" width="51.7109375" customWidth="1"/>
    <col min="7923" max="7923" width="4.28515625" customWidth="1"/>
    <col min="7924" max="7924" width="31.7109375" customWidth="1"/>
    <col min="7925" max="7925" width="20.28515625" customWidth="1"/>
    <col min="7926" max="7926" width="19.7109375" customWidth="1"/>
    <col min="7927" max="7927" width="15.140625" customWidth="1"/>
    <col min="7928" max="7928" width="51.7109375" customWidth="1"/>
    <col min="8179" max="8179" width="4.28515625" customWidth="1"/>
    <col min="8180" max="8180" width="31.7109375" customWidth="1"/>
    <col min="8181" max="8181" width="20.28515625" customWidth="1"/>
    <col min="8182" max="8182" width="19.7109375" customWidth="1"/>
    <col min="8183" max="8183" width="15.140625" customWidth="1"/>
    <col min="8184" max="8184" width="51.7109375" customWidth="1"/>
    <col min="8435" max="8435" width="4.28515625" customWidth="1"/>
    <col min="8436" max="8436" width="31.7109375" customWidth="1"/>
    <col min="8437" max="8437" width="20.28515625" customWidth="1"/>
    <col min="8438" max="8438" width="19.7109375" customWidth="1"/>
    <col min="8439" max="8439" width="15.140625" customWidth="1"/>
    <col min="8440" max="8440" width="51.7109375" customWidth="1"/>
    <col min="8691" max="8691" width="4.28515625" customWidth="1"/>
    <col min="8692" max="8692" width="31.7109375" customWidth="1"/>
    <col min="8693" max="8693" width="20.28515625" customWidth="1"/>
    <col min="8694" max="8694" width="19.7109375" customWidth="1"/>
    <col min="8695" max="8695" width="15.140625" customWidth="1"/>
    <col min="8696" max="8696" width="51.7109375" customWidth="1"/>
    <col min="8947" max="8947" width="4.28515625" customWidth="1"/>
    <col min="8948" max="8948" width="31.7109375" customWidth="1"/>
    <col min="8949" max="8949" width="20.28515625" customWidth="1"/>
    <col min="8950" max="8950" width="19.7109375" customWidth="1"/>
    <col min="8951" max="8951" width="15.140625" customWidth="1"/>
    <col min="8952" max="8952" width="51.7109375" customWidth="1"/>
    <col min="9203" max="9203" width="4.28515625" customWidth="1"/>
    <col min="9204" max="9204" width="31.7109375" customWidth="1"/>
    <col min="9205" max="9205" width="20.28515625" customWidth="1"/>
    <col min="9206" max="9206" width="19.7109375" customWidth="1"/>
    <col min="9207" max="9207" width="15.140625" customWidth="1"/>
    <col min="9208" max="9208" width="51.7109375" customWidth="1"/>
    <col min="9459" max="9459" width="4.28515625" customWidth="1"/>
    <col min="9460" max="9460" width="31.7109375" customWidth="1"/>
    <col min="9461" max="9461" width="20.28515625" customWidth="1"/>
    <col min="9462" max="9462" width="19.7109375" customWidth="1"/>
    <col min="9463" max="9463" width="15.140625" customWidth="1"/>
    <col min="9464" max="9464" width="51.7109375" customWidth="1"/>
    <col min="9715" max="9715" width="4.28515625" customWidth="1"/>
    <col min="9716" max="9716" width="31.7109375" customWidth="1"/>
    <col min="9717" max="9717" width="20.28515625" customWidth="1"/>
    <col min="9718" max="9718" width="19.7109375" customWidth="1"/>
    <col min="9719" max="9719" width="15.140625" customWidth="1"/>
    <col min="9720" max="9720" width="51.7109375" customWidth="1"/>
    <col min="9971" max="9971" width="4.28515625" customWidth="1"/>
    <col min="9972" max="9972" width="31.7109375" customWidth="1"/>
    <col min="9973" max="9973" width="20.28515625" customWidth="1"/>
    <col min="9974" max="9974" width="19.7109375" customWidth="1"/>
    <col min="9975" max="9975" width="15.140625" customWidth="1"/>
    <col min="9976" max="9976" width="51.7109375" customWidth="1"/>
    <col min="10227" max="10227" width="4.28515625" customWidth="1"/>
    <col min="10228" max="10228" width="31.7109375" customWidth="1"/>
    <col min="10229" max="10229" width="20.28515625" customWidth="1"/>
    <col min="10230" max="10230" width="19.7109375" customWidth="1"/>
    <col min="10231" max="10231" width="15.140625" customWidth="1"/>
    <col min="10232" max="10232" width="51.7109375" customWidth="1"/>
    <col min="10483" max="10483" width="4.28515625" customWidth="1"/>
    <col min="10484" max="10484" width="31.7109375" customWidth="1"/>
    <col min="10485" max="10485" width="20.28515625" customWidth="1"/>
    <col min="10486" max="10486" width="19.7109375" customWidth="1"/>
    <col min="10487" max="10487" width="15.140625" customWidth="1"/>
    <col min="10488" max="10488" width="51.7109375" customWidth="1"/>
    <col min="10739" max="10739" width="4.28515625" customWidth="1"/>
    <col min="10740" max="10740" width="31.7109375" customWidth="1"/>
    <col min="10741" max="10741" width="20.28515625" customWidth="1"/>
    <col min="10742" max="10742" width="19.7109375" customWidth="1"/>
    <col min="10743" max="10743" width="15.140625" customWidth="1"/>
    <col min="10744" max="10744" width="51.7109375" customWidth="1"/>
    <col min="10995" max="10995" width="4.28515625" customWidth="1"/>
    <col min="10996" max="10996" width="31.7109375" customWidth="1"/>
    <col min="10997" max="10997" width="20.28515625" customWidth="1"/>
    <col min="10998" max="10998" width="19.7109375" customWidth="1"/>
    <col min="10999" max="10999" width="15.140625" customWidth="1"/>
    <col min="11000" max="11000" width="51.7109375" customWidth="1"/>
    <col min="11251" max="11251" width="4.28515625" customWidth="1"/>
    <col min="11252" max="11252" width="31.7109375" customWidth="1"/>
    <col min="11253" max="11253" width="20.28515625" customWidth="1"/>
    <col min="11254" max="11254" width="19.7109375" customWidth="1"/>
    <col min="11255" max="11255" width="15.140625" customWidth="1"/>
    <col min="11256" max="11256" width="51.7109375" customWidth="1"/>
    <col min="11507" max="11507" width="4.28515625" customWidth="1"/>
    <col min="11508" max="11508" width="31.7109375" customWidth="1"/>
    <col min="11509" max="11509" width="20.28515625" customWidth="1"/>
    <col min="11510" max="11510" width="19.7109375" customWidth="1"/>
    <col min="11511" max="11511" width="15.140625" customWidth="1"/>
    <col min="11512" max="11512" width="51.7109375" customWidth="1"/>
    <col min="11763" max="11763" width="4.28515625" customWidth="1"/>
    <col min="11764" max="11764" width="31.7109375" customWidth="1"/>
    <col min="11765" max="11765" width="20.28515625" customWidth="1"/>
    <col min="11766" max="11766" width="19.7109375" customWidth="1"/>
    <col min="11767" max="11767" width="15.140625" customWidth="1"/>
    <col min="11768" max="11768" width="51.7109375" customWidth="1"/>
    <col min="12019" max="12019" width="4.28515625" customWidth="1"/>
    <col min="12020" max="12020" width="31.7109375" customWidth="1"/>
    <col min="12021" max="12021" width="20.28515625" customWidth="1"/>
    <col min="12022" max="12022" width="19.7109375" customWidth="1"/>
    <col min="12023" max="12023" width="15.140625" customWidth="1"/>
    <col min="12024" max="12024" width="51.7109375" customWidth="1"/>
    <col min="12275" max="12275" width="4.28515625" customWidth="1"/>
    <col min="12276" max="12276" width="31.7109375" customWidth="1"/>
    <col min="12277" max="12277" width="20.28515625" customWidth="1"/>
    <col min="12278" max="12278" width="19.7109375" customWidth="1"/>
    <col min="12279" max="12279" width="15.140625" customWidth="1"/>
    <col min="12280" max="12280" width="51.7109375" customWidth="1"/>
    <col min="12531" max="12531" width="4.28515625" customWidth="1"/>
    <col min="12532" max="12532" width="31.7109375" customWidth="1"/>
    <col min="12533" max="12533" width="20.28515625" customWidth="1"/>
    <col min="12534" max="12534" width="19.7109375" customWidth="1"/>
    <col min="12535" max="12535" width="15.140625" customWidth="1"/>
    <col min="12536" max="12536" width="51.7109375" customWidth="1"/>
    <col min="12787" max="12787" width="4.28515625" customWidth="1"/>
    <col min="12788" max="12788" width="31.7109375" customWidth="1"/>
    <col min="12789" max="12789" width="20.28515625" customWidth="1"/>
    <col min="12790" max="12790" width="19.7109375" customWidth="1"/>
    <col min="12791" max="12791" width="15.140625" customWidth="1"/>
    <col min="12792" max="12792" width="51.7109375" customWidth="1"/>
    <col min="13043" max="13043" width="4.28515625" customWidth="1"/>
    <col min="13044" max="13044" width="31.7109375" customWidth="1"/>
    <col min="13045" max="13045" width="20.28515625" customWidth="1"/>
    <col min="13046" max="13046" width="19.7109375" customWidth="1"/>
    <col min="13047" max="13047" width="15.140625" customWidth="1"/>
    <col min="13048" max="13048" width="51.7109375" customWidth="1"/>
    <col min="13299" max="13299" width="4.28515625" customWidth="1"/>
    <col min="13300" max="13300" width="31.7109375" customWidth="1"/>
    <col min="13301" max="13301" width="20.28515625" customWidth="1"/>
    <col min="13302" max="13302" width="19.7109375" customWidth="1"/>
    <col min="13303" max="13303" width="15.140625" customWidth="1"/>
    <col min="13304" max="13304" width="51.7109375" customWidth="1"/>
    <col min="13555" max="13555" width="4.28515625" customWidth="1"/>
    <col min="13556" max="13556" width="31.7109375" customWidth="1"/>
    <col min="13557" max="13557" width="20.28515625" customWidth="1"/>
    <col min="13558" max="13558" width="19.7109375" customWidth="1"/>
    <col min="13559" max="13559" width="15.140625" customWidth="1"/>
    <col min="13560" max="13560" width="51.7109375" customWidth="1"/>
    <col min="13811" max="13811" width="4.28515625" customWidth="1"/>
    <col min="13812" max="13812" width="31.7109375" customWidth="1"/>
    <col min="13813" max="13813" width="20.28515625" customWidth="1"/>
    <col min="13814" max="13814" width="19.7109375" customWidth="1"/>
    <col min="13815" max="13815" width="15.140625" customWidth="1"/>
    <col min="13816" max="13816" width="51.7109375" customWidth="1"/>
    <col min="14067" max="14067" width="4.28515625" customWidth="1"/>
    <col min="14068" max="14068" width="31.7109375" customWidth="1"/>
    <col min="14069" max="14069" width="20.28515625" customWidth="1"/>
    <col min="14070" max="14070" width="19.7109375" customWidth="1"/>
    <col min="14071" max="14071" width="15.140625" customWidth="1"/>
    <col min="14072" max="14072" width="51.7109375" customWidth="1"/>
    <col min="14323" max="14323" width="4.28515625" customWidth="1"/>
    <col min="14324" max="14324" width="31.7109375" customWidth="1"/>
    <col min="14325" max="14325" width="20.28515625" customWidth="1"/>
    <col min="14326" max="14326" width="19.7109375" customWidth="1"/>
    <col min="14327" max="14327" width="15.140625" customWidth="1"/>
    <col min="14328" max="14328" width="51.7109375" customWidth="1"/>
    <col min="14579" max="14579" width="4.28515625" customWidth="1"/>
    <col min="14580" max="14580" width="31.7109375" customWidth="1"/>
    <col min="14581" max="14581" width="20.28515625" customWidth="1"/>
    <col min="14582" max="14582" width="19.7109375" customWidth="1"/>
    <col min="14583" max="14583" width="15.140625" customWidth="1"/>
    <col min="14584" max="14584" width="51.7109375" customWidth="1"/>
    <col min="14835" max="14835" width="4.28515625" customWidth="1"/>
    <col min="14836" max="14836" width="31.7109375" customWidth="1"/>
    <col min="14837" max="14837" width="20.28515625" customWidth="1"/>
    <col min="14838" max="14838" width="19.7109375" customWidth="1"/>
    <col min="14839" max="14839" width="15.140625" customWidth="1"/>
    <col min="14840" max="14840" width="51.7109375" customWidth="1"/>
    <col min="15091" max="15091" width="4.28515625" customWidth="1"/>
    <col min="15092" max="15092" width="31.7109375" customWidth="1"/>
    <col min="15093" max="15093" width="20.28515625" customWidth="1"/>
    <col min="15094" max="15094" width="19.7109375" customWidth="1"/>
    <col min="15095" max="15095" width="15.140625" customWidth="1"/>
    <col min="15096" max="15096" width="51.7109375" customWidth="1"/>
    <col min="15347" max="15347" width="4.28515625" customWidth="1"/>
    <col min="15348" max="15348" width="31.7109375" customWidth="1"/>
    <col min="15349" max="15349" width="20.28515625" customWidth="1"/>
    <col min="15350" max="15350" width="19.7109375" customWidth="1"/>
    <col min="15351" max="15351" width="15.140625" customWidth="1"/>
    <col min="15352" max="15352" width="51.7109375" customWidth="1"/>
    <col min="15603" max="15603" width="4.28515625" customWidth="1"/>
    <col min="15604" max="15604" width="31.7109375" customWidth="1"/>
    <col min="15605" max="15605" width="20.28515625" customWidth="1"/>
    <col min="15606" max="15606" width="19.7109375" customWidth="1"/>
    <col min="15607" max="15607" width="15.140625" customWidth="1"/>
    <col min="15608" max="15608" width="51.7109375" customWidth="1"/>
    <col min="15859" max="15859" width="4.28515625" customWidth="1"/>
    <col min="15860" max="15860" width="31.7109375" customWidth="1"/>
    <col min="15861" max="15861" width="20.28515625" customWidth="1"/>
    <col min="15862" max="15862" width="19.7109375" customWidth="1"/>
    <col min="15863" max="15863" width="15.140625" customWidth="1"/>
    <col min="15864" max="15864" width="51.7109375" customWidth="1"/>
    <col min="16115" max="16115" width="4.28515625" customWidth="1"/>
    <col min="16116" max="16116" width="31.7109375" customWidth="1"/>
    <col min="16117" max="16117" width="20.28515625" customWidth="1"/>
    <col min="16118" max="16118" width="19.7109375" customWidth="1"/>
    <col min="16119" max="16119" width="15.140625" customWidth="1"/>
    <col min="16120" max="16120" width="51.7109375" customWidth="1"/>
  </cols>
  <sheetData>
    <row r="1" spans="1:6" ht="21" customHeight="1">
      <c r="A1" s="380" t="s">
        <v>152</v>
      </c>
      <c r="B1" s="381"/>
      <c r="C1" s="381"/>
      <c r="D1" s="382"/>
      <c r="E1" s="382"/>
      <c r="F1" s="382"/>
    </row>
    <row r="2" spans="1:6" ht="16.5">
      <c r="A2" s="220"/>
      <c r="B2" s="299"/>
      <c r="C2" s="300"/>
      <c r="D2" s="301" t="s">
        <v>517</v>
      </c>
      <c r="E2" s="301" t="s">
        <v>153</v>
      </c>
      <c r="F2" s="221"/>
    </row>
    <row r="3" spans="1:6" ht="16.5">
      <c r="A3" s="220"/>
      <c r="B3" s="378" t="s">
        <v>154</v>
      </c>
      <c r="C3" s="378"/>
      <c r="D3" s="291">
        <v>6500000</v>
      </c>
      <c r="E3" s="341">
        <f>E21</f>
        <v>8080884.5700000003</v>
      </c>
      <c r="F3" s="221"/>
    </row>
    <row r="4" spans="1:6" ht="16.5">
      <c r="A4" s="220"/>
      <c r="B4" s="378" t="s">
        <v>155</v>
      </c>
      <c r="C4" s="378"/>
      <c r="D4" s="291">
        <v>2550000</v>
      </c>
      <c r="E4" s="341">
        <f>E34</f>
        <v>435610</v>
      </c>
      <c r="F4" s="221"/>
    </row>
    <row r="5" spans="1:6" ht="16.5">
      <c r="A5" s="220"/>
      <c r="B5" s="378" t="s">
        <v>156</v>
      </c>
      <c r="C5" s="378"/>
      <c r="D5" s="291">
        <v>2300000</v>
      </c>
      <c r="E5" s="341">
        <f>E29</f>
        <v>1037958</v>
      </c>
      <c r="F5" s="221"/>
    </row>
    <row r="6" spans="1:6" ht="16.5">
      <c r="A6" s="220"/>
      <c r="B6" s="379" t="s">
        <v>157</v>
      </c>
      <c r="C6" s="379"/>
      <c r="D6" s="291">
        <v>2750000</v>
      </c>
      <c r="E6" s="341">
        <f>E40</f>
        <v>4582883</v>
      </c>
      <c r="F6" s="221"/>
    </row>
    <row r="7" spans="1:6" ht="33" customHeight="1">
      <c r="A7" s="220"/>
      <c r="B7" s="378" t="s">
        <v>511</v>
      </c>
      <c r="C7" s="379"/>
      <c r="D7" s="291">
        <v>5000000</v>
      </c>
      <c r="E7" s="342">
        <v>10920340.560000001</v>
      </c>
      <c r="F7" s="221"/>
    </row>
    <row r="8" spans="1:6" ht="16.5">
      <c r="A8" s="220"/>
      <c r="B8" s="379" t="s">
        <v>513</v>
      </c>
      <c r="C8" s="379"/>
      <c r="D8" s="291">
        <v>2200000</v>
      </c>
      <c r="E8" s="341">
        <f>E82</f>
        <v>1055051</v>
      </c>
      <c r="F8" s="221"/>
    </row>
    <row r="9" spans="1:6" ht="16.5">
      <c r="A9" s="220"/>
      <c r="B9" s="386" t="s">
        <v>159</v>
      </c>
      <c r="C9" s="386"/>
      <c r="D9" s="291">
        <v>2800000</v>
      </c>
      <c r="E9" s="341">
        <f>E119</f>
        <v>2204720</v>
      </c>
      <c r="F9" s="221"/>
    </row>
    <row r="10" spans="1:6" ht="16.5">
      <c r="A10" s="220"/>
      <c r="B10" s="386" t="s">
        <v>160</v>
      </c>
      <c r="C10" s="386"/>
      <c r="D10" s="291">
        <v>1000000</v>
      </c>
      <c r="E10" s="341">
        <v>10114300</v>
      </c>
      <c r="F10" s="221"/>
    </row>
    <row r="11" spans="1:6" ht="16.5">
      <c r="A11" s="220"/>
      <c r="B11" s="387" t="s">
        <v>161</v>
      </c>
      <c r="C11" s="388"/>
      <c r="D11" s="291">
        <v>700000</v>
      </c>
      <c r="E11" s="341">
        <f>E68</f>
        <v>933450</v>
      </c>
      <c r="F11" s="221"/>
    </row>
    <row r="12" spans="1:6" ht="16.5">
      <c r="A12" s="220"/>
      <c r="B12" s="387" t="s">
        <v>162</v>
      </c>
      <c r="C12" s="388"/>
      <c r="D12" s="291">
        <v>2500000</v>
      </c>
      <c r="E12" s="341">
        <f>E60</f>
        <v>6667950</v>
      </c>
      <c r="F12" s="221"/>
    </row>
    <row r="13" spans="1:6" ht="16.5">
      <c r="A13" s="220"/>
      <c r="B13" s="222" t="s">
        <v>413</v>
      </c>
      <c r="C13" s="222"/>
      <c r="D13" s="291">
        <v>1700000</v>
      </c>
      <c r="E13" s="223">
        <f>E119</f>
        <v>2204720</v>
      </c>
      <c r="F13" s="221"/>
    </row>
    <row r="14" spans="1:6" ht="16.5">
      <c r="A14" s="220"/>
      <c r="B14" s="389" t="s">
        <v>163</v>
      </c>
      <c r="C14" s="390"/>
      <c r="D14" s="295">
        <f>SUM(D3:D13)</f>
        <v>30000000</v>
      </c>
      <c r="E14" s="371">
        <f>SUM(E3:E13)</f>
        <v>48237867.130000003</v>
      </c>
      <c r="F14" s="224"/>
    </row>
    <row r="16" spans="1:6">
      <c r="A16" s="320"/>
      <c r="B16" s="225" t="s">
        <v>164</v>
      </c>
      <c r="C16" s="225" t="s">
        <v>165</v>
      </c>
      <c r="D16" s="289" t="s">
        <v>509</v>
      </c>
      <c r="E16" s="225" t="s">
        <v>517</v>
      </c>
      <c r="F16" s="225" t="s">
        <v>166</v>
      </c>
    </row>
    <row r="17" spans="1:7" s="226" customFormat="1" ht="15">
      <c r="A17" s="311"/>
      <c r="B17" s="346" t="s">
        <v>167</v>
      </c>
      <c r="C17" s="347"/>
      <c r="D17" s="347"/>
      <c r="E17" s="347"/>
      <c r="F17" s="348"/>
    </row>
    <row r="18" spans="1:7" s="229" customFormat="1" ht="14.25">
      <c r="A18" s="321"/>
      <c r="B18" s="239" t="s">
        <v>168</v>
      </c>
      <c r="C18" s="239" t="s">
        <v>414</v>
      </c>
      <c r="D18" s="277">
        <v>44404</v>
      </c>
      <c r="E18" s="304">
        <v>174495</v>
      </c>
      <c r="F18" s="228" t="s">
        <v>169</v>
      </c>
      <c r="G18" s="309"/>
    </row>
    <row r="19" spans="1:7" s="229" customFormat="1" ht="42" customHeight="1">
      <c r="A19" s="321"/>
      <c r="B19" s="290" t="s">
        <v>415</v>
      </c>
      <c r="C19" s="231"/>
      <c r="D19" s="231"/>
      <c r="E19" s="304">
        <f>4866815*1.27-174495-1037958-435610</f>
        <v>4532792.05</v>
      </c>
      <c r="F19" s="302" t="s">
        <v>416</v>
      </c>
      <c r="G19" s="309"/>
    </row>
    <row r="20" spans="1:7" s="229" customFormat="1" ht="14.25">
      <c r="A20" s="321"/>
      <c r="B20" s="232" t="s">
        <v>518</v>
      </c>
      <c r="C20" s="227"/>
      <c r="D20" s="227"/>
      <c r="E20" s="339">
        <f>2656376*1.27</f>
        <v>3373597.52</v>
      </c>
      <c r="F20" s="302" t="s">
        <v>416</v>
      </c>
      <c r="G20" s="309"/>
    </row>
    <row r="21" spans="1:7">
      <c r="A21" s="322"/>
      <c r="B21" s="78"/>
      <c r="C21" s="233"/>
      <c r="D21" s="370" t="s">
        <v>141</v>
      </c>
      <c r="E21" s="343">
        <f>SUM(E18:E20)</f>
        <v>8080884.5700000003</v>
      </c>
      <c r="F21" s="78"/>
    </row>
    <row r="22" spans="1:7">
      <c r="A22" s="322"/>
      <c r="B22" s="234"/>
      <c r="C22" s="235"/>
      <c r="D22" s="236"/>
      <c r="E22" s="331"/>
      <c r="F22" s="312"/>
    </row>
    <row r="23" spans="1:7" s="238" customFormat="1" ht="15">
      <c r="A23" s="323"/>
      <c r="B23" s="349" t="s">
        <v>170</v>
      </c>
      <c r="C23" s="350"/>
      <c r="D23" s="351"/>
      <c r="E23" s="352"/>
      <c r="F23" s="353"/>
    </row>
    <row r="24" spans="1:7" s="238" customFormat="1" ht="15">
      <c r="A24" s="323"/>
      <c r="B24" s="276" t="s">
        <v>171</v>
      </c>
      <c r="C24" s="239" t="s">
        <v>417</v>
      </c>
      <c r="D24" s="277">
        <v>44489</v>
      </c>
      <c r="E24" s="305">
        <v>257556</v>
      </c>
      <c r="F24" s="239" t="s">
        <v>418</v>
      </c>
    </row>
    <row r="25" spans="1:7" s="238" customFormat="1" ht="15">
      <c r="A25" s="323"/>
      <c r="B25" s="276" t="s">
        <v>171</v>
      </c>
      <c r="C25" s="239" t="s">
        <v>419</v>
      </c>
      <c r="D25" s="277">
        <v>44431</v>
      </c>
      <c r="E25" s="305">
        <v>335280</v>
      </c>
      <c r="F25" s="239" t="s">
        <v>420</v>
      </c>
    </row>
    <row r="26" spans="1:7" s="238" customFormat="1" ht="15">
      <c r="A26" s="323"/>
      <c r="B26" s="276" t="s">
        <v>171</v>
      </c>
      <c r="C26" s="239" t="s">
        <v>421</v>
      </c>
      <c r="D26" s="277">
        <v>44421</v>
      </c>
      <c r="E26" s="305">
        <v>404622</v>
      </c>
      <c r="F26" s="239" t="s">
        <v>422</v>
      </c>
    </row>
    <row r="27" spans="1:7" s="238" customFormat="1" ht="15">
      <c r="A27" s="323"/>
      <c r="B27" s="314" t="s">
        <v>189</v>
      </c>
      <c r="C27" s="239" t="s">
        <v>423</v>
      </c>
      <c r="D27" s="277">
        <v>44526</v>
      </c>
      <c r="E27" s="305">
        <v>18000</v>
      </c>
      <c r="F27" s="239" t="s">
        <v>424</v>
      </c>
    </row>
    <row r="28" spans="1:7" s="238" customFormat="1" ht="15">
      <c r="A28" s="323"/>
      <c r="B28" s="239" t="s">
        <v>189</v>
      </c>
      <c r="C28" s="239" t="s">
        <v>425</v>
      </c>
      <c r="D28" s="277">
        <v>44497</v>
      </c>
      <c r="E28" s="305">
        <v>22500</v>
      </c>
      <c r="F28" s="239" t="s">
        <v>426</v>
      </c>
    </row>
    <row r="29" spans="1:7">
      <c r="A29" s="322"/>
      <c r="B29" s="78"/>
      <c r="C29" s="233"/>
      <c r="D29" s="370" t="s">
        <v>141</v>
      </c>
      <c r="E29" s="343">
        <f>SUM(E24:E28)</f>
        <v>1037958</v>
      </c>
      <c r="F29" s="78"/>
    </row>
    <row r="30" spans="1:7" s="240" customFormat="1" ht="15">
      <c r="A30" s="332"/>
      <c r="B30" s="333"/>
      <c r="C30" s="315"/>
      <c r="D30" s="316"/>
      <c r="E30" s="334"/>
      <c r="F30" s="317"/>
    </row>
    <row r="31" spans="1:7" s="238" customFormat="1" ht="15">
      <c r="A31" s="323"/>
      <c r="B31" s="354" t="s">
        <v>155</v>
      </c>
      <c r="C31" s="355"/>
      <c r="D31" s="356"/>
      <c r="E31" s="357"/>
      <c r="F31" s="358"/>
    </row>
    <row r="32" spans="1:7" s="240" customFormat="1" ht="15">
      <c r="A32" s="324"/>
      <c r="B32" s="239" t="s">
        <v>172</v>
      </c>
      <c r="C32" s="239" t="s">
        <v>427</v>
      </c>
      <c r="D32" s="277">
        <v>44461</v>
      </c>
      <c r="E32" s="304">
        <v>213360</v>
      </c>
      <c r="F32" s="239" t="s">
        <v>173</v>
      </c>
    </row>
    <row r="33" spans="1:7" s="240" customFormat="1" ht="15">
      <c r="A33" s="324"/>
      <c r="B33" s="239" t="s">
        <v>172</v>
      </c>
      <c r="C33" s="239" t="s">
        <v>428</v>
      </c>
      <c r="D33" s="277">
        <v>44326</v>
      </c>
      <c r="E33" s="304">
        <v>222250</v>
      </c>
      <c r="F33" s="239" t="s">
        <v>174</v>
      </c>
    </row>
    <row r="34" spans="1:7" s="240" customFormat="1" ht="15">
      <c r="A34" s="324"/>
      <c r="B34" s="318"/>
      <c r="C34" s="315"/>
      <c r="D34" s="338" t="s">
        <v>141</v>
      </c>
      <c r="E34" s="372">
        <f>SUM(E32:E33)</f>
        <v>435610</v>
      </c>
      <c r="F34" s="317"/>
    </row>
    <row r="35" spans="1:7">
      <c r="A35" s="322"/>
      <c r="B35" s="242"/>
      <c r="C35" s="243"/>
      <c r="D35" s="244"/>
      <c r="E35" s="245"/>
      <c r="F35" s="243"/>
    </row>
    <row r="36" spans="1:7" s="238" customFormat="1" ht="30" customHeight="1">
      <c r="A36" s="323"/>
      <c r="B36" s="383" t="s">
        <v>176</v>
      </c>
      <c r="C36" s="384"/>
      <c r="D36" s="384"/>
      <c r="E36" s="385"/>
      <c r="F36" s="359"/>
    </row>
    <row r="37" spans="1:7" s="229" customFormat="1" ht="15">
      <c r="A37" s="324"/>
      <c r="B37" s="230" t="s">
        <v>177</v>
      </c>
      <c r="C37" s="319"/>
      <c r="D37" s="231"/>
      <c r="E37" s="306">
        <v>3206014</v>
      </c>
      <c r="F37" s="246" t="s">
        <v>178</v>
      </c>
      <c r="G37" s="309"/>
    </row>
    <row r="38" spans="1:7" s="229" customFormat="1" ht="15">
      <c r="A38" s="324"/>
      <c r="B38" s="230" t="s">
        <v>179</v>
      </c>
      <c r="C38" s="231"/>
      <c r="D38" s="231"/>
      <c r="E38" s="306">
        <v>284589</v>
      </c>
      <c r="F38" s="246" t="s">
        <v>180</v>
      </c>
      <c r="G38" s="309"/>
    </row>
    <row r="39" spans="1:7" s="229" customFormat="1" ht="15">
      <c r="A39" s="324"/>
      <c r="B39" s="230" t="s">
        <v>181</v>
      </c>
      <c r="C39" s="231"/>
      <c r="D39" s="231"/>
      <c r="E39" s="306">
        <v>1092280</v>
      </c>
      <c r="F39" s="247" t="s">
        <v>182</v>
      </c>
      <c r="G39" s="309"/>
    </row>
    <row r="40" spans="1:7" s="229" customFormat="1" ht="15">
      <c r="A40" s="324"/>
      <c r="B40" s="230"/>
      <c r="C40" s="231"/>
      <c r="D40" s="241" t="s">
        <v>141</v>
      </c>
      <c r="E40" s="344">
        <f>SUM(E37:E39)</f>
        <v>4582883</v>
      </c>
      <c r="F40" s="231"/>
      <c r="G40" s="309"/>
    </row>
    <row r="41" spans="1:7" s="229" customFormat="1" ht="15">
      <c r="A41" s="324"/>
      <c r="B41" s="230"/>
      <c r="C41" s="231"/>
      <c r="D41" s="241"/>
      <c r="E41" s="231"/>
      <c r="F41" s="231"/>
      <c r="G41" s="309"/>
    </row>
    <row r="42" spans="1:7" s="238" customFormat="1" ht="15">
      <c r="A42" s="323"/>
      <c r="B42" s="360" t="s">
        <v>158</v>
      </c>
      <c r="C42" s="361"/>
      <c r="D42" s="362"/>
      <c r="E42" s="363"/>
      <c r="F42" s="364"/>
    </row>
    <row r="43" spans="1:7" s="249" customFormat="1" ht="15">
      <c r="A43" s="325"/>
      <c r="B43" s="278" t="s">
        <v>429</v>
      </c>
      <c r="C43" s="367" t="s">
        <v>430</v>
      </c>
      <c r="D43" s="279">
        <v>44560</v>
      </c>
      <c r="E43" s="248">
        <v>20000</v>
      </c>
      <c r="F43" s="292" t="s">
        <v>431</v>
      </c>
      <c r="G43" s="293"/>
    </row>
    <row r="44" spans="1:7" s="249" customFormat="1" ht="15">
      <c r="A44" s="325"/>
      <c r="B44" s="278" t="s">
        <v>429</v>
      </c>
      <c r="C44" s="367" t="s">
        <v>432</v>
      </c>
      <c r="D44" s="279">
        <v>44398</v>
      </c>
      <c r="E44" s="248">
        <v>540030</v>
      </c>
      <c r="F44" s="292" t="s">
        <v>510</v>
      </c>
      <c r="G44" s="303"/>
    </row>
    <row r="45" spans="1:7" s="249" customFormat="1" ht="15">
      <c r="A45" s="325"/>
      <c r="B45" s="278" t="s">
        <v>429</v>
      </c>
      <c r="C45" s="367" t="s">
        <v>433</v>
      </c>
      <c r="D45" s="279">
        <v>44342</v>
      </c>
      <c r="E45" s="248">
        <v>111060</v>
      </c>
      <c r="F45" s="294" t="s">
        <v>434</v>
      </c>
      <c r="G45" s="293"/>
    </row>
    <row r="46" spans="1:7" s="249" customFormat="1" ht="15">
      <c r="A46" s="325"/>
      <c r="B46" s="278" t="s">
        <v>435</v>
      </c>
      <c r="C46" s="368" t="s">
        <v>436</v>
      </c>
      <c r="D46" s="279">
        <v>44305</v>
      </c>
      <c r="E46" s="248">
        <v>20000</v>
      </c>
      <c r="F46" s="229" t="s">
        <v>188</v>
      </c>
    </row>
    <row r="47" spans="1:7" s="249" customFormat="1" ht="15">
      <c r="A47" s="325"/>
      <c r="B47" s="278" t="s">
        <v>437</v>
      </c>
      <c r="C47" s="367" t="s">
        <v>438</v>
      </c>
      <c r="D47" s="279">
        <v>44385</v>
      </c>
      <c r="E47" s="248">
        <v>64135</v>
      </c>
      <c r="F47" s="229" t="s">
        <v>439</v>
      </c>
    </row>
    <row r="48" spans="1:7" s="249" customFormat="1" ht="15">
      <c r="A48" s="325"/>
      <c r="B48" s="278" t="s">
        <v>437</v>
      </c>
      <c r="C48" s="367" t="s">
        <v>440</v>
      </c>
      <c r="D48" s="279">
        <v>44294</v>
      </c>
      <c r="E48" s="248">
        <v>57785</v>
      </c>
      <c r="F48" s="229" t="s">
        <v>439</v>
      </c>
    </row>
    <row r="49" spans="1:7" s="229" customFormat="1" ht="15">
      <c r="A49" s="324"/>
      <c r="B49" s="246" t="s">
        <v>514</v>
      </c>
      <c r="C49" s="231"/>
      <c r="D49" s="241"/>
      <c r="E49" s="307">
        <f>5920767*1.27</f>
        <v>7519374.0899999999</v>
      </c>
      <c r="F49" s="246" t="s">
        <v>441</v>
      </c>
      <c r="G49" s="309"/>
    </row>
    <row r="50" spans="1:7" s="229" customFormat="1" ht="15">
      <c r="A50" s="324"/>
      <c r="B50" s="246" t="s">
        <v>515</v>
      </c>
      <c r="C50" s="231"/>
      <c r="D50" s="241"/>
      <c r="E50" s="307">
        <f>2037761*1.27</f>
        <v>2587956.4700000002</v>
      </c>
      <c r="F50" s="246" t="s">
        <v>441</v>
      </c>
      <c r="G50" s="309"/>
    </row>
    <row r="51" spans="1:7" s="229" customFormat="1" ht="15">
      <c r="A51" s="324"/>
      <c r="B51" s="230"/>
      <c r="C51" s="231"/>
      <c r="D51" s="241" t="s">
        <v>141</v>
      </c>
      <c r="E51" s="344">
        <f>SUM(E43:E50)</f>
        <v>10920340.560000001</v>
      </c>
      <c r="F51" s="231"/>
      <c r="G51" s="309"/>
    </row>
    <row r="52" spans="1:7" s="229" customFormat="1" ht="15">
      <c r="A52" s="323"/>
      <c r="B52" s="383" t="s">
        <v>162</v>
      </c>
      <c r="C52" s="384"/>
      <c r="D52" s="384"/>
      <c r="E52" s="385"/>
      <c r="F52" s="359"/>
      <c r="G52" s="309"/>
    </row>
    <row r="53" spans="1:7" s="229" customFormat="1" ht="15">
      <c r="A53" s="324"/>
      <c r="B53" s="239" t="s">
        <v>183</v>
      </c>
      <c r="C53" s="280" t="s">
        <v>442</v>
      </c>
      <c r="D53" s="277">
        <v>44406</v>
      </c>
      <c r="E53" s="307">
        <v>1066800</v>
      </c>
      <c r="F53" s="231" t="s">
        <v>443</v>
      </c>
      <c r="G53" s="309"/>
    </row>
    <row r="54" spans="1:7" s="229" customFormat="1" ht="15">
      <c r="A54" s="324"/>
      <c r="B54" s="281" t="s">
        <v>183</v>
      </c>
      <c r="C54" s="282" t="s">
        <v>444</v>
      </c>
      <c r="D54" s="283">
        <v>44406</v>
      </c>
      <c r="E54" s="308">
        <v>1066800</v>
      </c>
      <c r="F54" s="282" t="s">
        <v>445</v>
      </c>
      <c r="G54" s="309"/>
    </row>
    <row r="55" spans="1:7" s="229" customFormat="1" ht="15">
      <c r="A55" s="324"/>
      <c r="B55" s="281" t="s">
        <v>183</v>
      </c>
      <c r="C55" s="282" t="s">
        <v>446</v>
      </c>
      <c r="D55" s="283">
        <v>44371</v>
      </c>
      <c r="E55" s="308">
        <v>990600</v>
      </c>
      <c r="F55" s="282" t="s">
        <v>445</v>
      </c>
      <c r="G55" s="309"/>
    </row>
    <row r="56" spans="1:7" s="240" customFormat="1" ht="15">
      <c r="A56" s="324"/>
      <c r="B56" s="282" t="s">
        <v>447</v>
      </c>
      <c r="C56" s="282" t="s">
        <v>448</v>
      </c>
      <c r="D56" s="283">
        <v>44371</v>
      </c>
      <c r="E56" s="308">
        <v>1714500</v>
      </c>
      <c r="F56" s="282" t="s">
        <v>449</v>
      </c>
    </row>
    <row r="57" spans="1:7" s="240" customFormat="1" ht="15">
      <c r="A57" s="324"/>
      <c r="B57" s="282" t="s">
        <v>447</v>
      </c>
      <c r="C57" s="282" t="s">
        <v>450</v>
      </c>
      <c r="D57" s="283">
        <v>44371</v>
      </c>
      <c r="E57" s="308">
        <v>1651000</v>
      </c>
      <c r="F57" s="282" t="s">
        <v>451</v>
      </c>
    </row>
    <row r="58" spans="1:7" s="240" customFormat="1" ht="15">
      <c r="A58" s="324"/>
      <c r="B58" s="282" t="s">
        <v>452</v>
      </c>
      <c r="C58" s="282" t="s">
        <v>453</v>
      </c>
      <c r="D58" s="283">
        <v>44371</v>
      </c>
      <c r="E58" s="308">
        <v>19500</v>
      </c>
      <c r="F58" s="282" t="s">
        <v>454</v>
      </c>
    </row>
    <row r="59" spans="1:7" s="240" customFormat="1" ht="15">
      <c r="A59" s="324"/>
      <c r="B59" s="281" t="s">
        <v>452</v>
      </c>
      <c r="C59" s="282" t="s">
        <v>455</v>
      </c>
      <c r="D59" s="283">
        <v>44371</v>
      </c>
      <c r="E59" s="308">
        <v>158750</v>
      </c>
      <c r="F59" s="282" t="s">
        <v>516</v>
      </c>
    </row>
    <row r="60" spans="1:7" ht="15">
      <c r="A60" s="312"/>
      <c r="B60" s="78"/>
      <c r="C60" s="78"/>
      <c r="D60" s="335" t="s">
        <v>141</v>
      </c>
      <c r="E60" s="344">
        <f>SUM(E53:E59)</f>
        <v>6667950</v>
      </c>
      <c r="F60" s="78"/>
    </row>
    <row r="61" spans="1:7">
      <c r="A61" s="237"/>
      <c r="B61" s="297"/>
      <c r="C61" s="297"/>
      <c r="D61" s="298"/>
      <c r="E61" s="340"/>
      <c r="F61" s="296"/>
    </row>
    <row r="62" spans="1:7" s="238" customFormat="1" ht="15.75" customHeight="1">
      <c r="A62" s="313"/>
      <c r="B62" s="383" t="s">
        <v>161</v>
      </c>
      <c r="C62" s="384"/>
      <c r="D62" s="384"/>
      <c r="E62" s="385"/>
      <c r="F62" s="365"/>
    </row>
    <row r="63" spans="1:7" s="251" customFormat="1" ht="15">
      <c r="A63" s="326"/>
      <c r="B63" s="282" t="s">
        <v>184</v>
      </c>
      <c r="C63" s="282" t="s">
        <v>456</v>
      </c>
      <c r="D63" s="283">
        <v>44547</v>
      </c>
      <c r="E63" s="308">
        <v>228600</v>
      </c>
      <c r="F63" s="250" t="s">
        <v>512</v>
      </c>
      <c r="G63" s="310"/>
    </row>
    <row r="64" spans="1:7" s="251" customFormat="1" ht="15">
      <c r="A64" s="326"/>
      <c r="B64" s="282" t="s">
        <v>184</v>
      </c>
      <c r="C64" s="282" t="s">
        <v>457</v>
      </c>
      <c r="D64" s="283">
        <v>44483</v>
      </c>
      <c r="E64" s="308">
        <v>247650</v>
      </c>
      <c r="F64" s="250" t="s">
        <v>512</v>
      </c>
      <c r="G64" s="310"/>
    </row>
    <row r="65" spans="1:7" s="251" customFormat="1" ht="15">
      <c r="A65" s="326"/>
      <c r="B65" s="282" t="s">
        <v>184</v>
      </c>
      <c r="C65" s="282" t="s">
        <v>458</v>
      </c>
      <c r="D65" s="283">
        <v>44404</v>
      </c>
      <c r="E65" s="308">
        <v>152400</v>
      </c>
      <c r="F65" s="250" t="s">
        <v>512</v>
      </c>
      <c r="G65" s="310"/>
    </row>
    <row r="66" spans="1:7" s="251" customFormat="1" ht="15">
      <c r="A66" s="326"/>
      <c r="B66" s="282" t="s">
        <v>184</v>
      </c>
      <c r="C66" s="282" t="s">
        <v>459</v>
      </c>
      <c r="D66" s="283">
        <v>44335</v>
      </c>
      <c r="E66" s="308">
        <v>152400</v>
      </c>
      <c r="F66" s="250" t="s">
        <v>512</v>
      </c>
      <c r="G66" s="310"/>
    </row>
    <row r="67" spans="1:7" s="251" customFormat="1" ht="15">
      <c r="A67" s="326"/>
      <c r="B67" s="282" t="s">
        <v>184</v>
      </c>
      <c r="C67" s="282" t="s">
        <v>460</v>
      </c>
      <c r="D67" s="283">
        <v>44272</v>
      </c>
      <c r="E67" s="308">
        <v>152400</v>
      </c>
      <c r="F67" s="250" t="s">
        <v>512</v>
      </c>
      <c r="G67" s="310"/>
    </row>
    <row r="68" spans="1:7" s="229" customFormat="1" ht="15">
      <c r="A68" s="324"/>
      <c r="B68" s="230"/>
      <c r="C68" s="231"/>
      <c r="D68" s="335" t="s">
        <v>141</v>
      </c>
      <c r="E68" s="344">
        <f>SUM(E63:E66)+E67</f>
        <v>933450</v>
      </c>
      <c r="F68" s="231"/>
      <c r="G68" s="309"/>
    </row>
    <row r="69" spans="1:7" s="229" customFormat="1" ht="6.75" customHeight="1">
      <c r="A69" s="324"/>
      <c r="B69" s="230"/>
      <c r="C69" s="231"/>
      <c r="D69" s="231"/>
      <c r="E69" s="231"/>
      <c r="F69" s="231"/>
      <c r="G69" s="309"/>
    </row>
    <row r="70" spans="1:7" s="229" customFormat="1" ht="15" customHeight="1">
      <c r="A70" s="313"/>
      <c r="B70" s="383" t="s">
        <v>185</v>
      </c>
      <c r="C70" s="384"/>
      <c r="D70" s="384"/>
      <c r="E70" s="385"/>
      <c r="F70" s="365"/>
      <c r="G70" s="309"/>
    </row>
    <row r="71" spans="1:7" s="251" customFormat="1" ht="15">
      <c r="A71" s="326"/>
      <c r="B71" s="282" t="s">
        <v>508</v>
      </c>
      <c r="C71" s="282" t="s">
        <v>461</v>
      </c>
      <c r="D71" s="283">
        <v>44560</v>
      </c>
      <c r="E71" s="308">
        <v>54653</v>
      </c>
      <c r="F71" s="252" t="s">
        <v>186</v>
      </c>
      <c r="G71" s="310"/>
    </row>
    <row r="72" spans="1:7" s="251" customFormat="1" ht="15">
      <c r="A72" s="326"/>
      <c r="B72" s="282" t="s">
        <v>508</v>
      </c>
      <c r="C72" s="282" t="s">
        <v>462</v>
      </c>
      <c r="D72" s="283">
        <v>44560</v>
      </c>
      <c r="E72" s="308">
        <v>161101</v>
      </c>
      <c r="F72" s="252" t="s">
        <v>186</v>
      </c>
      <c r="G72" s="310"/>
    </row>
    <row r="73" spans="1:7" s="251" customFormat="1" ht="15">
      <c r="A73" s="326"/>
      <c r="B73" s="282" t="s">
        <v>508</v>
      </c>
      <c r="C73" s="282" t="s">
        <v>463</v>
      </c>
      <c r="D73" s="283">
        <v>44560</v>
      </c>
      <c r="E73" s="308">
        <v>96915</v>
      </c>
      <c r="F73" s="252" t="s">
        <v>186</v>
      </c>
      <c r="G73" s="310"/>
    </row>
    <row r="74" spans="1:7" s="251" customFormat="1" ht="15">
      <c r="A74" s="326"/>
      <c r="B74" s="282" t="s">
        <v>508</v>
      </c>
      <c r="C74" s="282" t="s">
        <v>464</v>
      </c>
      <c r="D74" s="283">
        <v>44538</v>
      </c>
      <c r="E74" s="308">
        <v>221157</v>
      </c>
      <c r="F74" s="252" t="s">
        <v>186</v>
      </c>
      <c r="G74" s="310"/>
    </row>
    <row r="75" spans="1:7" s="251" customFormat="1" ht="15">
      <c r="A75" s="326"/>
      <c r="B75" s="282" t="s">
        <v>508</v>
      </c>
      <c r="C75" s="282" t="s">
        <v>465</v>
      </c>
      <c r="D75" s="283">
        <v>44558</v>
      </c>
      <c r="E75" s="308">
        <v>62280</v>
      </c>
      <c r="F75" s="252" t="s">
        <v>186</v>
      </c>
      <c r="G75" s="310"/>
    </row>
    <row r="76" spans="1:7" s="251" customFormat="1" ht="15">
      <c r="A76" s="326"/>
      <c r="B76" s="282" t="s">
        <v>508</v>
      </c>
      <c r="C76" s="282" t="s">
        <v>466</v>
      </c>
      <c r="D76" s="283">
        <v>44558</v>
      </c>
      <c r="E76" s="308">
        <v>116615</v>
      </c>
      <c r="F76" s="252" t="s">
        <v>186</v>
      </c>
      <c r="G76" s="310"/>
    </row>
    <row r="77" spans="1:7" s="251" customFormat="1" ht="15">
      <c r="A77" s="326"/>
      <c r="B77" s="282" t="s">
        <v>508</v>
      </c>
      <c r="C77" s="282" t="s">
        <v>467</v>
      </c>
      <c r="D77" s="283">
        <v>44497</v>
      </c>
      <c r="E77" s="308">
        <v>138858</v>
      </c>
      <c r="F77" s="252" t="s">
        <v>186</v>
      </c>
      <c r="G77" s="310"/>
    </row>
    <row r="78" spans="1:7" s="251" customFormat="1" ht="15">
      <c r="A78" s="326"/>
      <c r="B78" s="282" t="s">
        <v>508</v>
      </c>
      <c r="C78" s="282" t="s">
        <v>468</v>
      </c>
      <c r="D78" s="283">
        <v>44454</v>
      </c>
      <c r="E78" s="308">
        <v>79121</v>
      </c>
      <c r="F78" s="252" t="s">
        <v>186</v>
      </c>
      <c r="G78" s="310"/>
    </row>
    <row r="79" spans="1:7" s="251" customFormat="1" ht="15">
      <c r="A79" s="326"/>
      <c r="B79" s="282" t="s">
        <v>508</v>
      </c>
      <c r="C79" s="282" t="s">
        <v>469</v>
      </c>
      <c r="D79" s="283">
        <v>44454</v>
      </c>
      <c r="E79" s="308">
        <v>29552</v>
      </c>
      <c r="F79" s="252" t="s">
        <v>186</v>
      </c>
      <c r="G79" s="310"/>
    </row>
    <row r="80" spans="1:7" s="253" customFormat="1" ht="15">
      <c r="A80" s="326"/>
      <c r="B80" s="282" t="s">
        <v>508</v>
      </c>
      <c r="C80" s="282" t="s">
        <v>470</v>
      </c>
      <c r="D80" s="283">
        <v>44431</v>
      </c>
      <c r="E80" s="308">
        <v>10912</v>
      </c>
      <c r="F80" s="252" t="s">
        <v>186</v>
      </c>
    </row>
    <row r="81" spans="1:7" s="253" customFormat="1" ht="15">
      <c r="A81" s="326"/>
      <c r="B81" s="282" t="s">
        <v>508</v>
      </c>
      <c r="C81" s="282" t="s">
        <v>471</v>
      </c>
      <c r="D81" s="283">
        <v>44421</v>
      </c>
      <c r="E81" s="308">
        <v>83887</v>
      </c>
      <c r="F81" s="252" t="s">
        <v>186</v>
      </c>
    </row>
    <row r="82" spans="1:7" ht="15">
      <c r="A82" s="312"/>
      <c r="B82" s="254"/>
      <c r="C82" s="254"/>
      <c r="D82" s="336" t="s">
        <v>141</v>
      </c>
      <c r="E82" s="345">
        <f>SUM(E71:E81)</f>
        <v>1055051</v>
      </c>
      <c r="F82" s="255"/>
      <c r="G82" s="237"/>
    </row>
    <row r="83" spans="1:7" ht="8.25" customHeight="1">
      <c r="A83" s="312"/>
      <c r="B83" s="256"/>
      <c r="C83" s="257"/>
      <c r="D83" s="258"/>
      <c r="E83" s="259"/>
      <c r="F83" s="255"/>
      <c r="G83" s="237"/>
    </row>
    <row r="84" spans="1:7" s="261" customFormat="1" ht="15">
      <c r="A84" s="327"/>
      <c r="B84" s="391" t="s">
        <v>160</v>
      </c>
      <c r="C84" s="392"/>
      <c r="D84" s="392"/>
      <c r="E84" s="393"/>
      <c r="F84" s="366"/>
      <c r="G84" s="260"/>
    </row>
    <row r="85" spans="1:7" s="263" customFormat="1" ht="14.25">
      <c r="A85" s="328"/>
      <c r="B85" s="282" t="s">
        <v>187</v>
      </c>
      <c r="C85" s="282" t="s">
        <v>472</v>
      </c>
      <c r="D85" s="284">
        <v>44551</v>
      </c>
      <c r="E85" s="262">
        <v>518160</v>
      </c>
      <c r="F85" s="251" t="s">
        <v>188</v>
      </c>
    </row>
    <row r="86" spans="1:7" s="263" customFormat="1" ht="14.25">
      <c r="A86" s="328"/>
      <c r="B86" s="282" t="s">
        <v>187</v>
      </c>
      <c r="C86" s="285" t="s">
        <v>473</v>
      </c>
      <c r="D86" s="284">
        <v>44526</v>
      </c>
      <c r="E86" s="262">
        <v>426720</v>
      </c>
      <c r="F86" s="251" t="s">
        <v>188</v>
      </c>
    </row>
    <row r="87" spans="1:7" s="263" customFormat="1" ht="14.25">
      <c r="A87" s="328"/>
      <c r="B87" s="282" t="s">
        <v>187</v>
      </c>
      <c r="C87" s="281" t="s">
        <v>474</v>
      </c>
      <c r="D87" s="284">
        <v>44489</v>
      </c>
      <c r="E87" s="262">
        <v>518160</v>
      </c>
      <c r="F87" s="251" t="s">
        <v>188</v>
      </c>
    </row>
    <row r="88" spans="1:7" s="263" customFormat="1" ht="14.25">
      <c r="A88" s="328"/>
      <c r="B88" s="282" t="s">
        <v>187</v>
      </c>
      <c r="C88" s="282" t="s">
        <v>475</v>
      </c>
      <c r="D88" s="284">
        <v>44431</v>
      </c>
      <c r="E88" s="262">
        <v>370840</v>
      </c>
      <c r="F88" s="251" t="s">
        <v>188</v>
      </c>
    </row>
    <row r="89" spans="1:7" s="263" customFormat="1" ht="14.25">
      <c r="A89" s="328"/>
      <c r="B89" s="282" t="s">
        <v>187</v>
      </c>
      <c r="C89" s="285" t="s">
        <v>476</v>
      </c>
      <c r="D89" s="284">
        <v>44404</v>
      </c>
      <c r="E89" s="262">
        <v>81280</v>
      </c>
      <c r="F89" s="251" t="s">
        <v>188</v>
      </c>
    </row>
    <row r="90" spans="1:7" s="263" customFormat="1" ht="14.25">
      <c r="A90" s="328"/>
      <c r="B90" s="282" t="s">
        <v>187</v>
      </c>
      <c r="C90" s="285" t="s">
        <v>477</v>
      </c>
      <c r="D90" s="284">
        <v>44362</v>
      </c>
      <c r="E90" s="262">
        <v>144018</v>
      </c>
      <c r="F90" s="251" t="s">
        <v>188</v>
      </c>
    </row>
    <row r="91" spans="1:7" s="263" customFormat="1" ht="14.25">
      <c r="A91" s="328"/>
      <c r="B91" s="282" t="s">
        <v>187</v>
      </c>
      <c r="C91" s="285" t="s">
        <v>478</v>
      </c>
      <c r="D91" s="284">
        <v>44379</v>
      </c>
      <c r="E91" s="262">
        <v>523240</v>
      </c>
      <c r="F91" s="251" t="s">
        <v>188</v>
      </c>
    </row>
    <row r="92" spans="1:7" s="263" customFormat="1" ht="15">
      <c r="A92" s="329"/>
      <c r="B92" s="282" t="s">
        <v>187</v>
      </c>
      <c r="C92" s="285" t="s">
        <v>479</v>
      </c>
      <c r="D92" s="286">
        <v>44308</v>
      </c>
      <c r="E92" s="264">
        <v>152400</v>
      </c>
      <c r="F92" s="251" t="s">
        <v>188</v>
      </c>
    </row>
    <row r="93" spans="1:7" s="263" customFormat="1" ht="15">
      <c r="A93" s="329"/>
      <c r="B93" s="282" t="s">
        <v>187</v>
      </c>
      <c r="C93" s="285" t="s">
        <v>480</v>
      </c>
      <c r="D93" s="286">
        <v>44326</v>
      </c>
      <c r="E93" s="264">
        <v>467360</v>
      </c>
      <c r="F93" s="251" t="s">
        <v>188</v>
      </c>
    </row>
    <row r="94" spans="1:7" s="263" customFormat="1" ht="15">
      <c r="A94" s="329"/>
      <c r="B94" s="282" t="s">
        <v>187</v>
      </c>
      <c r="C94" s="285" t="s">
        <v>481</v>
      </c>
      <c r="D94" s="286">
        <v>44272</v>
      </c>
      <c r="E94" s="264">
        <v>88900</v>
      </c>
      <c r="F94" s="251" t="s">
        <v>188</v>
      </c>
    </row>
    <row r="95" spans="1:7" s="263" customFormat="1" ht="15">
      <c r="A95" s="329"/>
      <c r="B95" s="282" t="s">
        <v>187</v>
      </c>
      <c r="C95" s="282" t="s">
        <v>482</v>
      </c>
      <c r="D95" s="286">
        <v>44236</v>
      </c>
      <c r="E95" s="264">
        <v>294894</v>
      </c>
      <c r="F95" s="251" t="s">
        <v>188</v>
      </c>
    </row>
    <row r="96" spans="1:7" s="263" customFormat="1" ht="15">
      <c r="A96" s="329"/>
      <c r="B96" s="282" t="s">
        <v>187</v>
      </c>
      <c r="C96" s="285" t="s">
        <v>483</v>
      </c>
      <c r="D96" s="286">
        <v>44243</v>
      </c>
      <c r="E96" s="264">
        <v>168021</v>
      </c>
      <c r="F96" s="251" t="s">
        <v>188</v>
      </c>
    </row>
    <row r="97" spans="1:6" s="263" customFormat="1" ht="15">
      <c r="A97" s="329"/>
      <c r="B97" s="287" t="s">
        <v>484</v>
      </c>
      <c r="C97" s="285" t="s">
        <v>485</v>
      </c>
      <c r="D97" s="288">
        <v>44551</v>
      </c>
      <c r="E97" s="264">
        <v>240000</v>
      </c>
      <c r="F97" s="251" t="s">
        <v>188</v>
      </c>
    </row>
    <row r="98" spans="1:6" s="263" customFormat="1" ht="15">
      <c r="A98" s="329"/>
      <c r="B98" s="287" t="s">
        <v>484</v>
      </c>
      <c r="C98" s="285" t="s">
        <v>486</v>
      </c>
      <c r="D98" s="286">
        <v>44551</v>
      </c>
      <c r="E98" s="264">
        <v>120000</v>
      </c>
      <c r="F98" s="251" t="s">
        <v>188</v>
      </c>
    </row>
    <row r="99" spans="1:6" s="263" customFormat="1" ht="15">
      <c r="A99" s="329"/>
      <c r="B99" s="287" t="s">
        <v>484</v>
      </c>
      <c r="C99" s="282" t="s">
        <v>487</v>
      </c>
      <c r="D99" s="286">
        <v>44551</v>
      </c>
      <c r="E99" s="264">
        <v>390000</v>
      </c>
      <c r="F99" s="251" t="s">
        <v>188</v>
      </c>
    </row>
    <row r="100" spans="1:6" s="263" customFormat="1" ht="15">
      <c r="A100" s="329"/>
      <c r="B100" s="287" t="s">
        <v>484</v>
      </c>
      <c r="C100" s="285" t="s">
        <v>488</v>
      </c>
      <c r="D100" s="286">
        <v>44511</v>
      </c>
      <c r="E100" s="264">
        <v>360000</v>
      </c>
      <c r="F100" s="251" t="s">
        <v>188</v>
      </c>
    </row>
    <row r="101" spans="1:6" s="263" customFormat="1" ht="15">
      <c r="A101" s="329"/>
      <c r="B101" s="287" t="s">
        <v>484</v>
      </c>
      <c r="C101" s="282" t="s">
        <v>489</v>
      </c>
      <c r="D101" s="286">
        <v>44431</v>
      </c>
      <c r="E101" s="264">
        <v>480000</v>
      </c>
      <c r="F101" s="251" t="s">
        <v>188</v>
      </c>
    </row>
    <row r="102" spans="1:6" s="263" customFormat="1" ht="15">
      <c r="A102" s="329"/>
      <c r="B102" s="287" t="s">
        <v>484</v>
      </c>
      <c r="C102" s="282" t="s">
        <v>490</v>
      </c>
      <c r="D102" s="286">
        <v>44272</v>
      </c>
      <c r="E102" s="264">
        <v>300000</v>
      </c>
      <c r="F102" s="251" t="s">
        <v>188</v>
      </c>
    </row>
    <row r="103" spans="1:6" s="263" customFormat="1" ht="15">
      <c r="A103" s="329"/>
      <c r="B103" s="287" t="s">
        <v>484</v>
      </c>
      <c r="C103" s="282" t="s">
        <v>491</v>
      </c>
      <c r="D103" s="286">
        <v>44398</v>
      </c>
      <c r="E103" s="264">
        <v>450000</v>
      </c>
      <c r="F103" s="251" t="s">
        <v>188</v>
      </c>
    </row>
    <row r="104" spans="1:6" s="263" customFormat="1" ht="15">
      <c r="A104" s="329"/>
      <c r="B104" s="287" t="s">
        <v>484</v>
      </c>
      <c r="C104" s="282" t="s">
        <v>492</v>
      </c>
      <c r="D104" s="286">
        <v>44398</v>
      </c>
      <c r="E104" s="264">
        <v>525000</v>
      </c>
      <c r="F104" s="251" t="s">
        <v>188</v>
      </c>
    </row>
    <row r="105" spans="1:6" s="263" customFormat="1" ht="15">
      <c r="A105" s="329"/>
      <c r="B105" s="287" t="s">
        <v>484</v>
      </c>
      <c r="C105" s="282" t="s">
        <v>493</v>
      </c>
      <c r="D105" s="286">
        <v>44354</v>
      </c>
      <c r="E105" s="264">
        <v>375000</v>
      </c>
      <c r="F105" s="251" t="s">
        <v>188</v>
      </c>
    </row>
    <row r="106" spans="1:6" s="263" customFormat="1" ht="15">
      <c r="A106" s="329"/>
      <c r="B106" s="287" t="s">
        <v>484</v>
      </c>
      <c r="C106" s="282" t="s">
        <v>494</v>
      </c>
      <c r="D106" s="286">
        <v>44398</v>
      </c>
      <c r="E106" s="264">
        <v>405000</v>
      </c>
      <c r="F106" s="251" t="s">
        <v>188</v>
      </c>
    </row>
    <row r="107" spans="1:6" s="263" customFormat="1" ht="15">
      <c r="A107" s="329"/>
      <c r="B107" s="287" t="s">
        <v>484</v>
      </c>
      <c r="C107" s="282" t="s">
        <v>495</v>
      </c>
      <c r="D107" s="286">
        <v>44305</v>
      </c>
      <c r="E107" s="264">
        <v>225000</v>
      </c>
      <c r="F107" s="251" t="s">
        <v>188</v>
      </c>
    </row>
    <row r="108" spans="1:6" s="263" customFormat="1" ht="15">
      <c r="A108" s="329"/>
      <c r="B108" s="287" t="s">
        <v>484</v>
      </c>
      <c r="C108" s="282" t="s">
        <v>496</v>
      </c>
      <c r="D108" s="286">
        <v>44308</v>
      </c>
      <c r="E108" s="264">
        <v>405000</v>
      </c>
      <c r="F108" s="251" t="s">
        <v>188</v>
      </c>
    </row>
    <row r="109" spans="1:6" s="263" customFormat="1" ht="15">
      <c r="A109" s="329"/>
      <c r="B109" s="287" t="s">
        <v>429</v>
      </c>
      <c r="C109" s="282" t="s">
        <v>497</v>
      </c>
      <c r="D109" s="286">
        <v>44398</v>
      </c>
      <c r="E109" s="264">
        <v>329685</v>
      </c>
      <c r="F109" s="251" t="s">
        <v>188</v>
      </c>
    </row>
    <row r="110" spans="1:6" s="263" customFormat="1" ht="15">
      <c r="A110" s="329"/>
      <c r="B110" s="287" t="s">
        <v>429</v>
      </c>
      <c r="C110" s="282" t="s">
        <v>498</v>
      </c>
      <c r="D110" s="286">
        <v>44398</v>
      </c>
      <c r="E110" s="264">
        <v>556142</v>
      </c>
      <c r="F110" s="251" t="s">
        <v>188</v>
      </c>
    </row>
    <row r="111" spans="1:6" s="263" customFormat="1" ht="15">
      <c r="A111" s="329"/>
      <c r="B111" s="287" t="s">
        <v>429</v>
      </c>
      <c r="C111" s="282" t="s">
        <v>499</v>
      </c>
      <c r="D111" s="286">
        <v>44371</v>
      </c>
      <c r="E111" s="264">
        <v>726440</v>
      </c>
      <c r="F111" s="282" t="s">
        <v>500</v>
      </c>
    </row>
    <row r="112" spans="1:6" s="263" customFormat="1" ht="15">
      <c r="A112" s="329"/>
      <c r="B112" s="287" t="s">
        <v>429</v>
      </c>
      <c r="C112" s="282" t="s">
        <v>501</v>
      </c>
      <c r="D112" s="286">
        <v>44342</v>
      </c>
      <c r="E112" s="264">
        <v>320040</v>
      </c>
      <c r="F112" s="282" t="s">
        <v>500</v>
      </c>
    </row>
    <row r="113" spans="1:6" s="263" customFormat="1" ht="15">
      <c r="A113" s="329"/>
      <c r="B113" s="287" t="s">
        <v>502</v>
      </c>
      <c r="C113" s="282" t="s">
        <v>503</v>
      </c>
      <c r="D113" s="286">
        <v>44560</v>
      </c>
      <c r="E113" s="264">
        <v>90000</v>
      </c>
      <c r="F113" s="251" t="s">
        <v>504</v>
      </c>
    </row>
    <row r="114" spans="1:6" s="263" customFormat="1" ht="15">
      <c r="A114" s="329"/>
      <c r="B114" s="287" t="s">
        <v>502</v>
      </c>
      <c r="C114" s="282" t="s">
        <v>505</v>
      </c>
      <c r="D114" s="286">
        <v>44249</v>
      </c>
      <c r="E114" s="264">
        <v>63000</v>
      </c>
      <c r="F114" s="251" t="s">
        <v>506</v>
      </c>
    </row>
    <row r="115" spans="1:6" ht="15">
      <c r="A115" s="312"/>
      <c r="B115" s="314"/>
      <c r="C115" s="254"/>
      <c r="D115" s="336" t="s">
        <v>141</v>
      </c>
      <c r="E115" s="345">
        <f>SUM(E85:E114)</f>
        <v>10114300</v>
      </c>
      <c r="F115" s="255"/>
    </row>
    <row r="116" spans="1:6">
      <c r="A116" s="312"/>
      <c r="B116" s="265"/>
      <c r="C116" s="82"/>
      <c r="D116" s="266"/>
      <c r="E116" s="267"/>
      <c r="F116" s="268"/>
    </row>
    <row r="117" spans="1:6" ht="21" customHeight="1">
      <c r="A117" s="327"/>
      <c r="B117" s="383" t="s">
        <v>159</v>
      </c>
      <c r="C117" s="384"/>
      <c r="D117" s="384"/>
      <c r="E117" s="384"/>
      <c r="F117" s="385"/>
    </row>
    <row r="118" spans="1:6" s="271" customFormat="1" ht="14.25" customHeight="1">
      <c r="A118" s="330"/>
      <c r="B118" s="280" t="s">
        <v>452</v>
      </c>
      <c r="C118" s="280" t="s">
        <v>507</v>
      </c>
      <c r="D118" s="269">
        <v>44543</v>
      </c>
      <c r="E118" s="270">
        <v>2204720</v>
      </c>
      <c r="F118" s="317"/>
    </row>
    <row r="119" spans="1:6" s="271" customFormat="1">
      <c r="A119" s="330"/>
      <c r="B119" s="272"/>
      <c r="C119" s="269"/>
      <c r="D119" s="337" t="s">
        <v>141</v>
      </c>
      <c r="E119" s="369">
        <f>SUM(E118:E118)</f>
        <v>2204720</v>
      </c>
      <c r="F119" s="269"/>
    </row>
    <row r="120" spans="1:6" s="271" customFormat="1">
      <c r="A120" s="330"/>
      <c r="B120" s="275"/>
      <c r="C120" s="269"/>
      <c r="D120" s="273"/>
      <c r="E120" s="274"/>
      <c r="F120" s="269"/>
    </row>
  </sheetData>
  <mergeCells count="18">
    <mergeCell ref="B117:F117"/>
    <mergeCell ref="B8:C8"/>
    <mergeCell ref="B9:C9"/>
    <mergeCell ref="B10:C10"/>
    <mergeCell ref="B11:C11"/>
    <mergeCell ref="B12:C12"/>
    <mergeCell ref="B14:C14"/>
    <mergeCell ref="B36:E36"/>
    <mergeCell ref="B52:E52"/>
    <mergeCell ref="B62:E62"/>
    <mergeCell ref="B70:E70"/>
    <mergeCell ref="B84:E84"/>
    <mergeCell ref="B7:C7"/>
    <mergeCell ref="A1:F1"/>
    <mergeCell ref="B3:C3"/>
    <mergeCell ref="B4:C4"/>
    <mergeCell ref="B5:C5"/>
    <mergeCell ref="B6:C6"/>
  </mergeCells>
  <pageMargins left="0.74803149606299213" right="0.74803149606299213" top="0.98425196850393704" bottom="0.98425196850393704" header="0.51181102362204722" footer="0.51181102362204722"/>
  <pageSetup paperSize="9" scale="93" orientation="landscape" r:id="rId1"/>
  <headerFooter alignWithMargins="0">
    <oddHeader>&amp;LCsongrád Városi Önkormányzat</oddHeader>
    <oddFooter>&amp;Z&amp;F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3:D215"/>
  <sheetViews>
    <sheetView topLeftCell="A166" workbookViewId="0">
      <selection activeCell="A214" sqref="A214"/>
    </sheetView>
  </sheetViews>
  <sheetFormatPr defaultRowHeight="15.75"/>
  <cols>
    <col min="1" max="1" width="58.7109375" style="71" customWidth="1"/>
    <col min="2" max="2" width="26.140625" style="71" customWidth="1"/>
    <col min="3" max="3" width="9.140625" style="71"/>
    <col min="4" max="4" width="10.140625" style="71" bestFit="1" customWidth="1"/>
    <col min="5" max="5" width="9.140625" style="71"/>
    <col min="6" max="6" width="10" style="71" bestFit="1" customWidth="1"/>
    <col min="7" max="16384" width="9.140625" style="71"/>
  </cols>
  <sheetData>
    <row r="3" spans="1:2">
      <c r="A3" s="53" t="s">
        <v>124</v>
      </c>
      <c r="B3" s="53"/>
    </row>
    <row r="4" spans="1:2">
      <c r="A4" s="72" t="s">
        <v>213</v>
      </c>
      <c r="B4" s="53"/>
    </row>
    <row r="6" spans="1:2">
      <c r="A6" s="52" t="s">
        <v>122</v>
      </c>
      <c r="B6" s="52" t="s">
        <v>123</v>
      </c>
    </row>
    <row r="7" spans="1:2">
      <c r="A7" s="51"/>
      <c r="B7" s="51"/>
    </row>
    <row r="8" spans="1:2">
      <c r="A8" s="57" t="s">
        <v>138</v>
      </c>
      <c r="B8" s="51"/>
    </row>
    <row r="9" spans="1:2">
      <c r="A9" s="51"/>
      <c r="B9" s="58"/>
    </row>
    <row r="10" spans="1:2">
      <c r="A10" s="51" t="s">
        <v>212</v>
      </c>
      <c r="B10" s="58"/>
    </row>
    <row r="11" spans="1:2">
      <c r="A11" s="166" t="s">
        <v>267</v>
      </c>
      <c r="B11" s="58">
        <v>41910</v>
      </c>
    </row>
    <row r="12" spans="1:2">
      <c r="A12" s="166" t="s">
        <v>214</v>
      </c>
      <c r="B12" s="167">
        <v>10999</v>
      </c>
    </row>
    <row r="13" spans="1:2">
      <c r="A13" s="166" t="s">
        <v>283</v>
      </c>
      <c r="B13" s="167">
        <v>19500</v>
      </c>
    </row>
    <row r="14" spans="1:2">
      <c r="A14" s="166" t="s">
        <v>284</v>
      </c>
      <c r="B14" s="167">
        <v>205669</v>
      </c>
    </row>
    <row r="15" spans="1:2">
      <c r="A15" s="166" t="s">
        <v>285</v>
      </c>
      <c r="B15" s="167">
        <v>7000</v>
      </c>
    </row>
    <row r="16" spans="1:2">
      <c r="A16" s="166" t="s">
        <v>286</v>
      </c>
      <c r="B16" s="167">
        <v>36000</v>
      </c>
    </row>
    <row r="17" spans="1:2">
      <c r="A17" s="166" t="s">
        <v>287</v>
      </c>
      <c r="B17" s="167">
        <v>32900</v>
      </c>
    </row>
    <row r="18" spans="1:2">
      <c r="A18" s="168" t="s">
        <v>288</v>
      </c>
      <c r="B18" s="167">
        <v>6499</v>
      </c>
    </row>
    <row r="19" spans="1:2">
      <c r="A19" s="166" t="s">
        <v>215</v>
      </c>
      <c r="B19" s="167">
        <v>241095</v>
      </c>
    </row>
    <row r="20" spans="1:2">
      <c r="A20" s="51" t="s">
        <v>216</v>
      </c>
      <c r="B20" s="58">
        <v>593339</v>
      </c>
    </row>
    <row r="21" spans="1:2" ht="16.5" thickBot="1">
      <c r="A21" s="62" t="s">
        <v>217</v>
      </c>
      <c r="B21" s="63">
        <v>889000</v>
      </c>
    </row>
    <row r="22" spans="1:2">
      <c r="A22" s="59" t="s">
        <v>141</v>
      </c>
      <c r="B22" s="69">
        <f>SUM(B9:B21)</f>
        <v>2083911</v>
      </c>
    </row>
    <row r="23" spans="1:2">
      <c r="A23" s="59"/>
      <c r="B23" s="69"/>
    </row>
    <row r="24" spans="1:2">
      <c r="A24" s="57" t="s">
        <v>150</v>
      </c>
      <c r="B24" s="69"/>
    </row>
    <row r="25" spans="1:2">
      <c r="A25" s="68" t="s">
        <v>268</v>
      </c>
      <c r="B25" s="67">
        <v>234283</v>
      </c>
    </row>
    <row r="26" spans="1:2">
      <c r="A26" s="68" t="s">
        <v>269</v>
      </c>
      <c r="B26" s="67">
        <v>233250</v>
      </c>
    </row>
    <row r="27" spans="1:2">
      <c r="A27" s="68" t="s">
        <v>270</v>
      </c>
      <c r="B27" s="67">
        <v>5492579</v>
      </c>
    </row>
    <row r="28" spans="1:2" ht="16.5" thickBot="1">
      <c r="A28" s="162" t="s">
        <v>271</v>
      </c>
      <c r="B28" s="163">
        <v>158850</v>
      </c>
    </row>
    <row r="29" spans="1:2">
      <c r="A29" s="164" t="s">
        <v>141</v>
      </c>
      <c r="B29" s="165">
        <f>SUM(B25:B28)</f>
        <v>6118962</v>
      </c>
    </row>
    <row r="30" spans="1:2">
      <c r="A30" s="51"/>
      <c r="B30" s="51"/>
    </row>
    <row r="31" spans="1:2">
      <c r="A31" s="57" t="s">
        <v>139</v>
      </c>
      <c r="B31" s="51"/>
    </row>
    <row r="32" spans="1:2">
      <c r="A32" s="51"/>
      <c r="B32" s="51"/>
    </row>
    <row r="33" spans="1:2">
      <c r="A33" s="135" t="s">
        <v>140</v>
      </c>
      <c r="B33" s="51"/>
    </row>
    <row r="34" spans="1:2" ht="8.25" customHeight="1">
      <c r="A34" s="51"/>
      <c r="B34" s="58"/>
    </row>
    <row r="35" spans="1:2">
      <c r="A35" s="166" t="s">
        <v>287</v>
      </c>
      <c r="B35" s="167">
        <v>31999</v>
      </c>
    </row>
    <row r="36" spans="1:2">
      <c r="A36" s="169" t="s">
        <v>218</v>
      </c>
      <c r="B36" s="167">
        <v>1701680</v>
      </c>
    </row>
    <row r="37" spans="1:2">
      <c r="A37" s="51" t="s">
        <v>289</v>
      </c>
      <c r="B37" s="167">
        <v>54999</v>
      </c>
    </row>
    <row r="38" spans="1:2">
      <c r="A38" s="51" t="s">
        <v>290</v>
      </c>
      <c r="B38" s="167">
        <v>6990</v>
      </c>
    </row>
    <row r="39" spans="1:2">
      <c r="A39" s="51" t="s">
        <v>291</v>
      </c>
      <c r="B39" s="167">
        <v>60000</v>
      </c>
    </row>
    <row r="40" spans="1:2">
      <c r="A40" s="51" t="s">
        <v>292</v>
      </c>
      <c r="B40" s="167">
        <v>11800</v>
      </c>
    </row>
    <row r="41" spans="1:2">
      <c r="A41" s="51" t="s">
        <v>293</v>
      </c>
      <c r="B41" s="167">
        <v>299994</v>
      </c>
    </row>
    <row r="42" spans="1:2">
      <c r="A42" s="51" t="s">
        <v>294</v>
      </c>
      <c r="B42" s="167">
        <v>7891</v>
      </c>
    </row>
    <row r="43" spans="1:2">
      <c r="A43" s="51" t="s">
        <v>295</v>
      </c>
      <c r="B43" s="167">
        <v>41400</v>
      </c>
    </row>
    <row r="44" spans="1:2">
      <c r="A44" s="51" t="s">
        <v>296</v>
      </c>
      <c r="B44" s="167">
        <v>89064</v>
      </c>
    </row>
    <row r="45" spans="1:2">
      <c r="A45" s="51" t="s">
        <v>297</v>
      </c>
      <c r="B45" s="167">
        <v>109800</v>
      </c>
    </row>
    <row r="46" spans="1:2">
      <c r="A46" s="51" t="s">
        <v>292</v>
      </c>
      <c r="B46" s="167">
        <v>7400</v>
      </c>
    </row>
    <row r="47" spans="1:2">
      <c r="A47" s="51" t="s">
        <v>298</v>
      </c>
      <c r="B47" s="167">
        <v>15000</v>
      </c>
    </row>
    <row r="48" spans="1:2">
      <c r="A48" s="51" t="s">
        <v>299</v>
      </c>
      <c r="B48" s="167">
        <v>15000</v>
      </c>
    </row>
    <row r="49" spans="1:2">
      <c r="A49" s="51" t="s">
        <v>300</v>
      </c>
      <c r="B49" s="167">
        <v>1206500</v>
      </c>
    </row>
    <row r="50" spans="1:2">
      <c r="A50" s="51" t="s">
        <v>301</v>
      </c>
      <c r="B50" s="167">
        <v>4380</v>
      </c>
    </row>
    <row r="51" spans="1:2">
      <c r="A51" s="51" t="s">
        <v>302</v>
      </c>
      <c r="B51" s="167">
        <v>139509</v>
      </c>
    </row>
    <row r="52" spans="1:2">
      <c r="A52" s="51" t="s">
        <v>303</v>
      </c>
      <c r="B52" s="167">
        <v>43999</v>
      </c>
    </row>
    <row r="53" spans="1:2">
      <c r="A53" s="51" t="s">
        <v>219</v>
      </c>
      <c r="B53" s="167">
        <v>533400</v>
      </c>
    </row>
    <row r="54" spans="1:2" ht="16.5" customHeight="1">
      <c r="A54" s="51" t="s">
        <v>208</v>
      </c>
      <c r="B54" s="167">
        <v>642140</v>
      </c>
    </row>
    <row r="55" spans="1:2" ht="15.75" customHeight="1">
      <c r="A55" s="51" t="s">
        <v>304</v>
      </c>
      <c r="B55" s="167">
        <v>10160</v>
      </c>
    </row>
    <row r="56" spans="1:2" ht="14.25" customHeight="1">
      <c r="A56" s="51" t="s">
        <v>305</v>
      </c>
      <c r="B56" s="167">
        <v>235000</v>
      </c>
    </row>
    <row r="57" spans="1:2" ht="16.5" customHeight="1" thickBot="1">
      <c r="A57" s="62" t="s">
        <v>220</v>
      </c>
      <c r="B57" s="170">
        <v>530000</v>
      </c>
    </row>
    <row r="58" spans="1:2">
      <c r="A58" s="60" t="s">
        <v>141</v>
      </c>
      <c r="B58" s="134">
        <f>SUM(B34:B57)</f>
        <v>5798105</v>
      </c>
    </row>
    <row r="59" spans="1:2">
      <c r="A59" s="51"/>
      <c r="B59" s="51"/>
    </row>
    <row r="60" spans="1:2">
      <c r="A60" s="57" t="s">
        <v>142</v>
      </c>
      <c r="B60" s="51"/>
    </row>
    <row r="61" spans="1:2">
      <c r="A61" s="51"/>
      <c r="B61" s="51"/>
    </row>
    <row r="62" spans="1:2">
      <c r="A62" s="136" t="s">
        <v>140</v>
      </c>
      <c r="B62" s="51"/>
    </row>
    <row r="63" spans="1:2">
      <c r="A63" s="51" t="s">
        <v>306</v>
      </c>
      <c r="B63" s="58">
        <v>9489</v>
      </c>
    </row>
    <row r="64" spans="1:2">
      <c r="A64" s="51" t="s">
        <v>307</v>
      </c>
      <c r="B64" s="58">
        <v>59990</v>
      </c>
    </row>
    <row r="65" spans="1:2">
      <c r="A65" s="51" t="s">
        <v>221</v>
      </c>
      <c r="B65" s="58">
        <v>2235054</v>
      </c>
    </row>
    <row r="66" spans="1:2">
      <c r="A66" s="51" t="s">
        <v>308</v>
      </c>
      <c r="B66" s="58">
        <v>55383</v>
      </c>
    </row>
    <row r="67" spans="1:2">
      <c r="A67" s="51" t="s">
        <v>309</v>
      </c>
      <c r="B67" s="58">
        <v>43600</v>
      </c>
    </row>
    <row r="68" spans="1:2">
      <c r="A68" s="51" t="s">
        <v>310</v>
      </c>
      <c r="B68" s="58">
        <v>47000</v>
      </c>
    </row>
    <row r="69" spans="1:2">
      <c r="A69" s="51" t="s">
        <v>311</v>
      </c>
      <c r="B69" s="58">
        <v>20870</v>
      </c>
    </row>
    <row r="70" spans="1:2">
      <c r="A70" s="51" t="s">
        <v>312</v>
      </c>
      <c r="B70" s="58">
        <v>39960</v>
      </c>
    </row>
    <row r="71" spans="1:2">
      <c r="A71" s="51" t="s">
        <v>313</v>
      </c>
      <c r="B71" s="58">
        <v>424129</v>
      </c>
    </row>
    <row r="72" spans="1:2">
      <c r="A72" s="51" t="s">
        <v>306</v>
      </c>
      <c r="B72" s="58">
        <v>12990</v>
      </c>
    </row>
    <row r="73" spans="1:2">
      <c r="A73" s="51" t="s">
        <v>208</v>
      </c>
      <c r="B73" s="58">
        <v>230400</v>
      </c>
    </row>
    <row r="74" spans="1:2">
      <c r="A74" s="51" t="s">
        <v>314</v>
      </c>
      <c r="B74" s="58">
        <v>18880</v>
      </c>
    </row>
    <row r="75" spans="1:2">
      <c r="A75" s="51" t="s">
        <v>315</v>
      </c>
      <c r="B75" s="58">
        <v>51480</v>
      </c>
    </row>
    <row r="76" spans="1:2">
      <c r="A76" s="51" t="s">
        <v>316</v>
      </c>
      <c r="B76" s="58">
        <v>18480</v>
      </c>
    </row>
    <row r="77" spans="1:2">
      <c r="A77" s="51" t="s">
        <v>317</v>
      </c>
      <c r="B77" s="58">
        <v>13890</v>
      </c>
    </row>
    <row r="78" spans="1:2">
      <c r="A78" s="51" t="s">
        <v>318</v>
      </c>
      <c r="B78" s="58">
        <v>30490</v>
      </c>
    </row>
    <row r="79" spans="1:2">
      <c r="A79" s="51" t="s">
        <v>319</v>
      </c>
      <c r="B79" s="58">
        <v>34560</v>
      </c>
    </row>
    <row r="80" spans="1:2">
      <c r="A80" s="51" t="s">
        <v>320</v>
      </c>
      <c r="B80" s="58">
        <v>120874</v>
      </c>
    </row>
    <row r="81" spans="1:2">
      <c r="A81" s="51" t="s">
        <v>321</v>
      </c>
      <c r="B81" s="58">
        <v>6768</v>
      </c>
    </row>
    <row r="82" spans="1:2" ht="16.5" thickBot="1">
      <c r="A82" s="62" t="s">
        <v>322</v>
      </c>
      <c r="B82" s="63">
        <v>5336922</v>
      </c>
    </row>
    <row r="83" spans="1:2">
      <c r="A83" s="59" t="s">
        <v>143</v>
      </c>
      <c r="B83" s="69">
        <f>SUM(B63:B82)</f>
        <v>8811209</v>
      </c>
    </row>
    <row r="84" spans="1:2">
      <c r="A84" s="51"/>
      <c r="B84" s="51"/>
    </row>
    <row r="85" spans="1:2">
      <c r="A85" s="57" t="s">
        <v>144</v>
      </c>
      <c r="B85" s="51"/>
    </row>
    <row r="86" spans="1:2">
      <c r="A86" s="51" t="s">
        <v>212</v>
      </c>
      <c r="B86" s="51"/>
    </row>
    <row r="87" spans="1:2">
      <c r="A87" s="51" t="s">
        <v>323</v>
      </c>
      <c r="B87" s="58">
        <v>22990</v>
      </c>
    </row>
    <row r="88" spans="1:2">
      <c r="A88" s="51" t="s">
        <v>293</v>
      </c>
      <c r="B88" s="58">
        <v>1463700</v>
      </c>
    </row>
    <row r="89" spans="1:2">
      <c r="A89" s="51" t="s">
        <v>324</v>
      </c>
      <c r="B89" s="58">
        <v>16254</v>
      </c>
    </row>
    <row r="90" spans="1:2" ht="15" customHeight="1">
      <c r="A90" s="51" t="s">
        <v>325</v>
      </c>
      <c r="B90" s="58">
        <v>203640</v>
      </c>
    </row>
    <row r="91" spans="1:2">
      <c r="A91" s="51" t="s">
        <v>326</v>
      </c>
      <c r="B91" s="58">
        <v>104390</v>
      </c>
    </row>
    <row r="92" spans="1:2" ht="14.25" customHeight="1">
      <c r="A92" s="51" t="s">
        <v>327</v>
      </c>
      <c r="B92" s="58">
        <v>51190</v>
      </c>
    </row>
    <row r="93" spans="1:2" ht="12.75" customHeight="1">
      <c r="A93" s="51" t="s">
        <v>318</v>
      </c>
      <c r="B93" s="58">
        <v>43993</v>
      </c>
    </row>
    <row r="94" spans="1:2">
      <c r="A94" s="51" t="s">
        <v>328</v>
      </c>
      <c r="B94" s="58">
        <v>6790</v>
      </c>
    </row>
    <row r="95" spans="1:2">
      <c r="A95" s="51" t="s">
        <v>306</v>
      </c>
      <c r="B95" s="58">
        <v>13990</v>
      </c>
    </row>
    <row r="96" spans="1:2">
      <c r="A96" s="51" t="s">
        <v>329</v>
      </c>
      <c r="B96" s="58">
        <v>36950</v>
      </c>
    </row>
    <row r="97" spans="1:4" ht="14.25" customHeight="1">
      <c r="A97" s="51" t="s">
        <v>330</v>
      </c>
      <c r="B97" s="58">
        <v>11110</v>
      </c>
    </row>
    <row r="98" spans="1:4" ht="13.5" customHeight="1">
      <c r="A98" s="154" t="s">
        <v>141</v>
      </c>
      <c r="B98" s="155">
        <f>SUM(B87:B97)</f>
        <v>1974997</v>
      </c>
    </row>
    <row r="99" spans="1:4" ht="6.75" customHeight="1">
      <c r="A99" s="51"/>
      <c r="B99" s="51"/>
    </row>
    <row r="100" spans="1:4">
      <c r="A100" s="156" t="s">
        <v>145</v>
      </c>
      <c r="B100" s="157"/>
    </row>
    <row r="101" spans="1:4" ht="16.5" thickBot="1">
      <c r="A101" s="62" t="s">
        <v>222</v>
      </c>
      <c r="B101" s="63">
        <v>13694142</v>
      </c>
      <c r="D101" s="73"/>
    </row>
    <row r="102" spans="1:4">
      <c r="A102" s="64" t="s">
        <v>141</v>
      </c>
      <c r="B102" s="61">
        <f>SUM(B98+B101)</f>
        <v>15669139</v>
      </c>
    </row>
    <row r="103" spans="1:4">
      <c r="A103" s="64"/>
      <c r="B103" s="61"/>
    </row>
    <row r="104" spans="1:4">
      <c r="A104" s="70" t="s">
        <v>137</v>
      </c>
      <c r="B104" s="61"/>
    </row>
    <row r="105" spans="1:4">
      <c r="A105" s="64" t="s">
        <v>141</v>
      </c>
      <c r="B105" s="61">
        <v>0</v>
      </c>
    </row>
    <row r="106" spans="1:4">
      <c r="A106" s="51"/>
      <c r="B106" s="58"/>
    </row>
    <row r="107" spans="1:4">
      <c r="A107" s="57" t="s">
        <v>146</v>
      </c>
      <c r="B107" s="58"/>
    </row>
    <row r="108" spans="1:4">
      <c r="A108" s="51" t="s">
        <v>195</v>
      </c>
      <c r="B108" s="58">
        <v>120885</v>
      </c>
    </row>
    <row r="109" spans="1:4">
      <c r="A109" s="51" t="s">
        <v>196</v>
      </c>
      <c r="B109" s="58">
        <v>99998</v>
      </c>
    </row>
    <row r="110" spans="1:4" ht="16.5" thickBot="1">
      <c r="A110" s="157" t="s">
        <v>197</v>
      </c>
      <c r="B110" s="158">
        <v>104999</v>
      </c>
    </row>
    <row r="111" spans="1:4">
      <c r="A111" s="159" t="s">
        <v>175</v>
      </c>
      <c r="B111" s="160">
        <f>SUM(B108:B110)</f>
        <v>325882</v>
      </c>
    </row>
    <row r="112" spans="1:4">
      <c r="A112" s="51"/>
      <c r="B112" s="51"/>
    </row>
    <row r="113" spans="1:2">
      <c r="A113" s="57" t="s">
        <v>147</v>
      </c>
      <c r="B113" s="51"/>
    </row>
    <row r="114" spans="1:2">
      <c r="A114" s="51" t="s">
        <v>203</v>
      </c>
      <c r="B114" s="58">
        <v>53010</v>
      </c>
    </row>
    <row r="115" spans="1:2">
      <c r="A115" s="51" t="s">
        <v>204</v>
      </c>
      <c r="B115" s="58">
        <v>49500</v>
      </c>
    </row>
    <row r="116" spans="1:2">
      <c r="A116" s="51" t="s">
        <v>205</v>
      </c>
      <c r="B116" s="58">
        <v>381000</v>
      </c>
    </row>
    <row r="117" spans="1:2">
      <c r="A117" s="51" t="s">
        <v>206</v>
      </c>
      <c r="B117" s="58">
        <v>122936</v>
      </c>
    </row>
    <row r="118" spans="1:2">
      <c r="A118" s="51" t="s">
        <v>230</v>
      </c>
      <c r="B118" s="58">
        <v>148500</v>
      </c>
    </row>
    <row r="119" spans="1:2">
      <c r="A119" s="51" t="s">
        <v>207</v>
      </c>
      <c r="B119" s="58">
        <v>205000</v>
      </c>
    </row>
    <row r="120" spans="1:2">
      <c r="A120" s="51" t="s">
        <v>331</v>
      </c>
      <c r="B120" s="58">
        <v>50380</v>
      </c>
    </row>
    <row r="121" spans="1:2">
      <c r="A121" s="51" t="s">
        <v>332</v>
      </c>
      <c r="B121" s="58">
        <v>111000</v>
      </c>
    </row>
    <row r="122" spans="1:2">
      <c r="A122" s="51" t="s">
        <v>333</v>
      </c>
      <c r="B122" s="58">
        <v>144436</v>
      </c>
    </row>
    <row r="123" spans="1:2">
      <c r="A123" s="51" t="s">
        <v>208</v>
      </c>
      <c r="B123" s="58">
        <v>60600</v>
      </c>
    </row>
    <row r="124" spans="1:2">
      <c r="A124" s="51" t="s">
        <v>209</v>
      </c>
      <c r="B124" s="58">
        <v>228600</v>
      </c>
    </row>
    <row r="125" spans="1:2">
      <c r="A125" s="51" t="s">
        <v>210</v>
      </c>
      <c r="B125" s="58">
        <v>148900</v>
      </c>
    </row>
    <row r="126" spans="1:2" ht="16.5" thickBot="1">
      <c r="A126" s="157" t="s">
        <v>211</v>
      </c>
      <c r="B126" s="158">
        <v>1065000</v>
      </c>
    </row>
    <row r="127" spans="1:2">
      <c r="A127" s="159" t="s">
        <v>141</v>
      </c>
      <c r="B127" s="160">
        <f>SUM(B114:B126)</f>
        <v>2768862</v>
      </c>
    </row>
    <row r="128" spans="1:2">
      <c r="A128" s="66"/>
      <c r="B128" s="65"/>
    </row>
    <row r="129" spans="1:2">
      <c r="A129" s="57" t="s">
        <v>148</v>
      </c>
      <c r="B129" s="51"/>
    </row>
    <row r="130" spans="1:2">
      <c r="A130" s="51" t="s">
        <v>223</v>
      </c>
      <c r="B130" s="58">
        <v>39990</v>
      </c>
    </row>
    <row r="131" spans="1:2">
      <c r="A131" s="51" t="s">
        <v>224</v>
      </c>
      <c r="B131" s="58">
        <v>2250000</v>
      </c>
    </row>
    <row r="132" spans="1:2">
      <c r="A132" s="51" t="s">
        <v>225</v>
      </c>
      <c r="B132" s="58">
        <v>50990</v>
      </c>
    </row>
    <row r="133" spans="1:2">
      <c r="A133" s="51" t="s">
        <v>226</v>
      </c>
      <c r="B133" s="58">
        <v>63602</v>
      </c>
    </row>
    <row r="134" spans="1:2">
      <c r="A134" s="51" t="s">
        <v>227</v>
      </c>
      <c r="B134" s="58">
        <v>323850</v>
      </c>
    </row>
    <row r="135" spans="1:2">
      <c r="A135" s="51" t="s">
        <v>228</v>
      </c>
      <c r="B135" s="58">
        <v>167640</v>
      </c>
    </row>
    <row r="136" spans="1:2">
      <c r="A136" s="51" t="s">
        <v>229</v>
      </c>
      <c r="B136" s="58">
        <v>41910</v>
      </c>
    </row>
    <row r="137" spans="1:2">
      <c r="A137" s="51" t="s">
        <v>230</v>
      </c>
      <c r="B137" s="58">
        <v>83900</v>
      </c>
    </row>
    <row r="138" spans="1:2">
      <c r="A138" s="51" t="s">
        <v>231</v>
      </c>
      <c r="B138" s="58">
        <v>407079</v>
      </c>
    </row>
    <row r="139" spans="1:2">
      <c r="A139" s="51" t="s">
        <v>232</v>
      </c>
      <c r="B139" s="58">
        <v>133955</v>
      </c>
    </row>
    <row r="140" spans="1:2">
      <c r="A140" s="51" t="s">
        <v>233</v>
      </c>
      <c r="B140" s="58">
        <v>92710</v>
      </c>
    </row>
    <row r="141" spans="1:2">
      <c r="A141" s="51" t="s">
        <v>234</v>
      </c>
      <c r="B141" s="58">
        <v>116586</v>
      </c>
    </row>
    <row r="142" spans="1:2">
      <c r="A142" s="51" t="s">
        <v>235</v>
      </c>
      <c r="B142" s="58">
        <v>609600</v>
      </c>
    </row>
    <row r="143" spans="1:2">
      <c r="A143" s="51" t="s">
        <v>236</v>
      </c>
      <c r="B143" s="58">
        <v>44990</v>
      </c>
    </row>
    <row r="144" spans="1:2">
      <c r="A144" s="51" t="s">
        <v>237</v>
      </c>
      <c r="B144" s="58">
        <v>113990</v>
      </c>
    </row>
    <row r="145" spans="1:2">
      <c r="A145" s="51" t="s">
        <v>238</v>
      </c>
      <c r="B145" s="58">
        <v>184470</v>
      </c>
    </row>
    <row r="146" spans="1:2">
      <c r="A146" s="51" t="s">
        <v>239</v>
      </c>
      <c r="B146" s="58">
        <v>28990</v>
      </c>
    </row>
    <row r="147" spans="1:2">
      <c r="A147" s="51" t="s">
        <v>240</v>
      </c>
      <c r="B147" s="58">
        <v>44990</v>
      </c>
    </row>
    <row r="148" spans="1:2">
      <c r="A148" s="51" t="s">
        <v>236</v>
      </c>
      <c r="B148" s="58">
        <v>59989</v>
      </c>
    </row>
    <row r="149" spans="1:2">
      <c r="A149" s="51" t="s">
        <v>241</v>
      </c>
      <c r="B149" s="58">
        <v>19990</v>
      </c>
    </row>
    <row r="150" spans="1:2">
      <c r="A150" s="51" t="s">
        <v>242</v>
      </c>
      <c r="B150" s="58">
        <v>144990</v>
      </c>
    </row>
    <row r="151" spans="1:2">
      <c r="A151" s="51" t="s">
        <v>243</v>
      </c>
      <c r="B151" s="58">
        <v>354900</v>
      </c>
    </row>
    <row r="152" spans="1:2">
      <c r="A152" s="51" t="s">
        <v>244</v>
      </c>
      <c r="B152" s="58">
        <v>56980</v>
      </c>
    </row>
    <row r="153" spans="1:2">
      <c r="A153" s="157" t="s">
        <v>245</v>
      </c>
      <c r="B153" s="158">
        <v>259900</v>
      </c>
    </row>
    <row r="154" spans="1:2" ht="16.5" thickBot="1">
      <c r="A154" s="157" t="s">
        <v>337</v>
      </c>
      <c r="B154" s="158">
        <v>376800</v>
      </c>
    </row>
    <row r="155" spans="1:2">
      <c r="A155" s="159" t="s">
        <v>141</v>
      </c>
      <c r="B155" s="160">
        <f>SUM(B130:B154)</f>
        <v>6072791</v>
      </c>
    </row>
    <row r="156" spans="1:2">
      <c r="A156" s="51"/>
      <c r="B156" s="51"/>
    </row>
    <row r="157" spans="1:2">
      <c r="A157" s="51"/>
      <c r="B157" s="51"/>
    </row>
    <row r="158" spans="1:2">
      <c r="A158" s="74" t="s">
        <v>149</v>
      </c>
      <c r="B158" s="75"/>
    </row>
    <row r="159" spans="1:2">
      <c r="A159" s="77" t="s">
        <v>272</v>
      </c>
      <c r="B159" s="75"/>
    </row>
    <row r="160" spans="1:2">
      <c r="A160" s="51" t="s">
        <v>258</v>
      </c>
      <c r="B160" s="58">
        <v>58000000</v>
      </c>
    </row>
    <row r="161" spans="1:2" ht="31.5">
      <c r="A161" s="56" t="s">
        <v>280</v>
      </c>
      <c r="B161" s="58">
        <v>51354741</v>
      </c>
    </row>
    <row r="162" spans="1:2">
      <c r="A162" s="51" t="s">
        <v>246</v>
      </c>
      <c r="B162" s="58">
        <v>28476946</v>
      </c>
    </row>
    <row r="163" spans="1:2">
      <c r="A163" s="51" t="s">
        <v>281</v>
      </c>
      <c r="B163" s="58">
        <v>30000000</v>
      </c>
    </row>
    <row r="164" spans="1:2" ht="31.5">
      <c r="A164" s="56" t="s">
        <v>519</v>
      </c>
      <c r="B164" s="58">
        <v>29588099</v>
      </c>
    </row>
    <row r="165" spans="1:2">
      <c r="A165" s="51" t="s">
        <v>261</v>
      </c>
      <c r="B165" s="58">
        <v>20471646</v>
      </c>
    </row>
    <row r="166" spans="1:2" ht="31.5">
      <c r="A166" s="56" t="s">
        <v>249</v>
      </c>
      <c r="B166" s="58">
        <v>15091377</v>
      </c>
    </row>
    <row r="167" spans="1:2">
      <c r="A167" s="51" t="s">
        <v>257</v>
      </c>
      <c r="B167" s="58">
        <v>11189912</v>
      </c>
    </row>
    <row r="168" spans="1:2">
      <c r="A168" s="51" t="s">
        <v>247</v>
      </c>
      <c r="B168" s="58">
        <v>9099375</v>
      </c>
    </row>
    <row r="169" spans="1:2" ht="30" customHeight="1">
      <c r="A169" s="56" t="s">
        <v>520</v>
      </c>
      <c r="B169" s="58">
        <v>8741038</v>
      </c>
    </row>
    <row r="170" spans="1:2">
      <c r="A170" s="51" t="s">
        <v>265</v>
      </c>
      <c r="B170" s="58">
        <v>6464300</v>
      </c>
    </row>
    <row r="171" spans="1:2">
      <c r="A171" s="51" t="s">
        <v>346</v>
      </c>
      <c r="B171" s="58">
        <v>6000000</v>
      </c>
    </row>
    <row r="172" spans="1:2">
      <c r="A172" s="51" t="s">
        <v>266</v>
      </c>
      <c r="B172" s="58">
        <v>7620000</v>
      </c>
    </row>
    <row r="173" spans="1:2">
      <c r="A173" s="51" t="s">
        <v>260</v>
      </c>
      <c r="B173" s="58">
        <v>5199998</v>
      </c>
    </row>
    <row r="174" spans="1:2">
      <c r="A174" s="51" t="s">
        <v>282</v>
      </c>
      <c r="B174" s="58">
        <v>3741420</v>
      </c>
    </row>
    <row r="175" spans="1:2">
      <c r="A175" s="51" t="s">
        <v>248</v>
      </c>
      <c r="B175" s="58">
        <v>3631434</v>
      </c>
    </row>
    <row r="176" spans="1:2">
      <c r="A176" s="51" t="s">
        <v>263</v>
      </c>
      <c r="B176" s="58">
        <v>3616826</v>
      </c>
    </row>
    <row r="177" spans="1:2">
      <c r="A177" s="51" t="s">
        <v>256</v>
      </c>
      <c r="B177" s="58">
        <v>3136900</v>
      </c>
    </row>
    <row r="178" spans="1:2">
      <c r="A178" s="51" t="s">
        <v>273</v>
      </c>
      <c r="B178" s="58">
        <v>2999740</v>
      </c>
    </row>
    <row r="179" spans="1:2">
      <c r="A179" s="51" t="s">
        <v>262</v>
      </c>
      <c r="B179" s="58">
        <v>2915476</v>
      </c>
    </row>
    <row r="180" spans="1:2">
      <c r="A180" s="51" t="s">
        <v>345</v>
      </c>
      <c r="B180" s="58">
        <v>2594929</v>
      </c>
    </row>
    <row r="181" spans="1:2">
      <c r="A181" s="51" t="s">
        <v>334</v>
      </c>
      <c r="B181" s="58">
        <v>2345690</v>
      </c>
    </row>
    <row r="182" spans="1:2">
      <c r="A182" s="51" t="s">
        <v>264</v>
      </c>
      <c r="B182" s="58">
        <v>1995783</v>
      </c>
    </row>
    <row r="183" spans="1:2">
      <c r="A183" s="51" t="s">
        <v>344</v>
      </c>
      <c r="B183" s="58">
        <v>1981200</v>
      </c>
    </row>
    <row r="184" spans="1:2">
      <c r="A184" s="51" t="s">
        <v>343</v>
      </c>
      <c r="B184" s="58">
        <v>2293620</v>
      </c>
    </row>
    <row r="185" spans="1:2">
      <c r="A185" s="51" t="s">
        <v>335</v>
      </c>
      <c r="B185" s="58">
        <v>1779624</v>
      </c>
    </row>
    <row r="186" spans="1:2">
      <c r="A186" s="51" t="s">
        <v>250</v>
      </c>
      <c r="B186" s="58">
        <v>1650836</v>
      </c>
    </row>
    <row r="187" spans="1:2" ht="31.5">
      <c r="A187" s="56" t="s">
        <v>347</v>
      </c>
      <c r="B187" s="58">
        <v>1429177</v>
      </c>
    </row>
    <row r="188" spans="1:2">
      <c r="A188" s="56" t="s">
        <v>412</v>
      </c>
      <c r="B188" s="58">
        <v>818007</v>
      </c>
    </row>
    <row r="189" spans="1:2">
      <c r="A189" s="51" t="s">
        <v>254</v>
      </c>
      <c r="B189" s="58">
        <v>1295400</v>
      </c>
    </row>
    <row r="190" spans="1:2">
      <c r="A190" s="51" t="s">
        <v>274</v>
      </c>
      <c r="B190" s="58">
        <v>1212596</v>
      </c>
    </row>
    <row r="191" spans="1:2">
      <c r="A191" s="51" t="s">
        <v>348</v>
      </c>
      <c r="B191" s="58">
        <v>1029454</v>
      </c>
    </row>
    <row r="192" spans="1:2">
      <c r="A192" s="51" t="s">
        <v>255</v>
      </c>
      <c r="B192" s="58">
        <v>1028700</v>
      </c>
    </row>
    <row r="193" spans="1:2">
      <c r="A193" s="51" t="s">
        <v>342</v>
      </c>
      <c r="B193" s="58">
        <v>1000000</v>
      </c>
    </row>
    <row r="194" spans="1:2">
      <c r="A194" s="51" t="s">
        <v>275</v>
      </c>
      <c r="B194" s="58">
        <v>899922</v>
      </c>
    </row>
    <row r="195" spans="1:2">
      <c r="A195" s="51" t="s">
        <v>349</v>
      </c>
      <c r="B195" s="58">
        <v>882278</v>
      </c>
    </row>
    <row r="196" spans="1:2">
      <c r="A196" s="51" t="s">
        <v>350</v>
      </c>
      <c r="B196" s="58">
        <v>843274</v>
      </c>
    </row>
    <row r="197" spans="1:2" ht="31.5">
      <c r="A197" s="56" t="s">
        <v>276</v>
      </c>
      <c r="B197" s="58">
        <v>613606</v>
      </c>
    </row>
    <row r="198" spans="1:2">
      <c r="A198" s="51" t="s">
        <v>251</v>
      </c>
      <c r="B198" s="58">
        <v>596900</v>
      </c>
    </row>
    <row r="199" spans="1:2">
      <c r="A199" s="51" t="s">
        <v>259</v>
      </c>
      <c r="B199" s="58">
        <v>594867</v>
      </c>
    </row>
    <row r="200" spans="1:2">
      <c r="A200" s="51" t="s">
        <v>351</v>
      </c>
      <c r="B200" s="58">
        <v>570629</v>
      </c>
    </row>
    <row r="201" spans="1:2">
      <c r="A201" s="51" t="s">
        <v>252</v>
      </c>
      <c r="B201" s="58">
        <v>301948</v>
      </c>
    </row>
    <row r="202" spans="1:2">
      <c r="A202" s="51" t="s">
        <v>340</v>
      </c>
      <c r="B202" s="58">
        <v>190000</v>
      </c>
    </row>
    <row r="203" spans="1:2">
      <c r="A203" s="51" t="s">
        <v>341</v>
      </c>
      <c r="B203" s="58">
        <v>156210</v>
      </c>
    </row>
    <row r="204" spans="1:2">
      <c r="A204" s="51" t="s">
        <v>278</v>
      </c>
      <c r="B204" s="58">
        <v>35899467</v>
      </c>
    </row>
    <row r="205" spans="1:2">
      <c r="A205" s="77" t="s">
        <v>277</v>
      </c>
      <c r="B205" s="69">
        <f>SUM(B160:B204)</f>
        <v>371343345</v>
      </c>
    </row>
    <row r="206" spans="1:2">
      <c r="A206" s="77"/>
      <c r="B206" s="69"/>
    </row>
    <row r="207" spans="1:2">
      <c r="A207" s="77" t="s">
        <v>336</v>
      </c>
      <c r="B207" s="69"/>
    </row>
    <row r="208" spans="1:2">
      <c r="A208" s="75" t="s">
        <v>339</v>
      </c>
      <c r="B208" s="161">
        <v>3617214</v>
      </c>
    </row>
    <row r="209" spans="1:2">
      <c r="A209" s="75" t="s">
        <v>352</v>
      </c>
      <c r="B209" s="161">
        <v>750010</v>
      </c>
    </row>
    <row r="210" spans="1:2">
      <c r="A210" s="75" t="s">
        <v>253</v>
      </c>
      <c r="B210" s="161">
        <v>497940</v>
      </c>
    </row>
    <row r="211" spans="1:2">
      <c r="A211" s="77" t="s">
        <v>338</v>
      </c>
      <c r="B211" s="69">
        <f>SUM(B208:B210)</f>
        <v>4865164</v>
      </c>
    </row>
    <row r="212" spans="1:2" ht="9.75" customHeight="1">
      <c r="A212" s="77"/>
      <c r="B212" s="69"/>
    </row>
    <row r="213" spans="1:2">
      <c r="A213" s="75" t="s">
        <v>279</v>
      </c>
      <c r="B213" s="161">
        <v>14600000</v>
      </c>
    </row>
    <row r="214" spans="1:2">
      <c r="A214" s="75" t="s">
        <v>521</v>
      </c>
      <c r="B214" s="161">
        <v>32694000</v>
      </c>
    </row>
    <row r="215" spans="1:2">
      <c r="A215" s="77" t="s">
        <v>151</v>
      </c>
      <c r="B215" s="76">
        <f>B205+B155+B127+B111+B105+B102+B83+B58+B29+B22+B213+B214+B211</f>
        <v>471151370</v>
      </c>
    </row>
  </sheetData>
  <sortState ref="A163:B209">
    <sortCondition descending="1" ref="B163:B209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8"/>
  <sheetViews>
    <sheetView topLeftCell="A4" workbookViewId="0">
      <selection activeCell="B17" sqref="B17"/>
    </sheetView>
  </sheetViews>
  <sheetFormatPr defaultRowHeight="12.75"/>
  <cols>
    <col min="1" max="1" width="34.42578125" customWidth="1"/>
    <col min="2" max="2" width="18.42578125" customWidth="1"/>
    <col min="3" max="3" width="18.28515625" customWidth="1"/>
    <col min="4" max="4" width="4" customWidth="1"/>
  </cols>
  <sheetData>
    <row r="1" spans="1:4">
      <c r="B1" t="s">
        <v>128</v>
      </c>
      <c r="C1" t="s">
        <v>128</v>
      </c>
    </row>
    <row r="2" spans="1:4">
      <c r="A2" t="s">
        <v>129</v>
      </c>
      <c r="B2" t="s">
        <v>128</v>
      </c>
      <c r="C2" t="s">
        <v>128</v>
      </c>
    </row>
    <row r="3" spans="1:4" ht="19.5" customHeight="1"/>
    <row r="5" spans="1:4">
      <c r="A5" s="54" t="s">
        <v>353</v>
      </c>
      <c r="B5" s="54"/>
      <c r="C5" s="54"/>
    </row>
    <row r="9" spans="1:4">
      <c r="A9" s="394" t="s">
        <v>130</v>
      </c>
      <c r="B9" s="395"/>
      <c r="C9" s="395"/>
      <c r="D9" s="396"/>
    </row>
    <row r="10" spans="1:4">
      <c r="A10" s="394" t="s">
        <v>131</v>
      </c>
      <c r="B10" s="395"/>
      <c r="C10" s="395"/>
      <c r="D10" s="396"/>
    </row>
    <row r="11" spans="1:4">
      <c r="A11" s="78" t="s">
        <v>132</v>
      </c>
      <c r="B11" s="78"/>
      <c r="C11" s="79">
        <v>916200</v>
      </c>
      <c r="D11" s="78" t="s">
        <v>133</v>
      </c>
    </row>
    <row r="12" spans="1:4">
      <c r="A12" s="78" t="s">
        <v>134</v>
      </c>
      <c r="B12" s="78"/>
      <c r="C12" s="79">
        <v>273000</v>
      </c>
      <c r="D12" s="78" t="s">
        <v>133</v>
      </c>
    </row>
    <row r="13" spans="1:4">
      <c r="A13" s="394" t="s">
        <v>135</v>
      </c>
      <c r="B13" s="396"/>
      <c r="C13" s="79">
        <v>175697</v>
      </c>
      <c r="D13" s="78" t="s">
        <v>133</v>
      </c>
    </row>
    <row r="14" spans="1:4">
      <c r="A14" s="82"/>
      <c r="B14" s="82"/>
      <c r="C14" s="82"/>
      <c r="D14" s="82"/>
    </row>
    <row r="15" spans="1:4" ht="14.25" customHeight="1">
      <c r="A15" s="394" t="s">
        <v>136</v>
      </c>
      <c r="B15" s="395"/>
      <c r="C15" s="395"/>
      <c r="D15" s="396"/>
    </row>
    <row r="16" spans="1:4" ht="32.25" customHeight="1">
      <c r="A16" s="80" t="s">
        <v>190</v>
      </c>
      <c r="B16" s="171"/>
      <c r="C16" s="79">
        <v>12200000</v>
      </c>
      <c r="D16" s="172" t="s">
        <v>133</v>
      </c>
    </row>
    <row r="17" spans="1:4" ht="33.75" customHeight="1">
      <c r="A17" s="173" t="s">
        <v>354</v>
      </c>
      <c r="B17" s="176" t="s">
        <v>522</v>
      </c>
      <c r="C17" s="174">
        <v>3065000</v>
      </c>
      <c r="D17" s="175" t="s">
        <v>133</v>
      </c>
    </row>
    <row r="18" spans="1:4" ht="17.25" customHeight="1">
      <c r="A18" s="83" t="s">
        <v>141</v>
      </c>
      <c r="B18" s="81"/>
      <c r="C18" s="177">
        <f>SUM(C11:C17)</f>
        <v>16629897</v>
      </c>
      <c r="D18" s="178" t="s">
        <v>133</v>
      </c>
    </row>
  </sheetData>
  <mergeCells count="4">
    <mergeCell ref="A9:D9"/>
    <mergeCell ref="A15:D15"/>
    <mergeCell ref="A10:D10"/>
    <mergeCell ref="A13:B13"/>
  </mergeCells>
  <pageMargins left="0.9055118110236221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28"/>
  <sheetViews>
    <sheetView tabSelected="1" view="pageLayout" topLeftCell="B1" zoomScaleSheetLayoutView="100" workbookViewId="0">
      <selection activeCell="D24" sqref="A24:D28"/>
    </sheetView>
  </sheetViews>
  <sheetFormatPr defaultRowHeight="12.75"/>
  <cols>
    <col min="1" max="1" width="21.5703125" style="213" customWidth="1"/>
    <col min="2" max="2" width="19.85546875" style="213" customWidth="1"/>
    <col min="3" max="3" width="28.28515625" style="213" customWidth="1"/>
    <col min="4" max="4" width="17.42578125" style="213" customWidth="1"/>
    <col min="5" max="5" width="10.42578125" style="213" customWidth="1"/>
    <col min="6" max="6" width="8" style="213" customWidth="1"/>
    <col min="7" max="7" width="8" style="215" customWidth="1"/>
    <col min="8" max="8" width="12.5703125" style="213" customWidth="1"/>
    <col min="9" max="9" width="10.5703125" style="213" customWidth="1"/>
    <col min="10" max="10" width="12.85546875" style="213" customWidth="1"/>
    <col min="11" max="15" width="0" style="213" hidden="1" customWidth="1"/>
    <col min="16" max="16" width="10.28515625" style="213" customWidth="1"/>
    <col min="17" max="16384" width="9.140625" style="213"/>
  </cols>
  <sheetData>
    <row r="1" spans="1:16" s="179" customFormat="1" ht="63.75" customHeight="1" thickBot="1">
      <c r="A1" s="403" t="s">
        <v>411</v>
      </c>
      <c r="B1" s="404"/>
      <c r="C1" s="404"/>
      <c r="D1" s="404"/>
      <c r="E1" s="404"/>
      <c r="F1" s="404"/>
      <c r="G1" s="404"/>
      <c r="H1" s="404"/>
      <c r="I1" s="404"/>
      <c r="J1" s="404"/>
      <c r="K1" s="405"/>
      <c r="L1" s="405"/>
      <c r="M1" s="405"/>
      <c r="N1" s="405"/>
      <c r="O1" s="405"/>
      <c r="P1" s="406"/>
    </row>
    <row r="2" spans="1:16" s="179" customFormat="1" ht="13.5" customHeight="1" thickBot="1">
      <c r="A2" s="407"/>
      <c r="B2" s="408" t="s">
        <v>355</v>
      </c>
      <c r="C2" s="408" t="s">
        <v>356</v>
      </c>
      <c r="D2" s="408" t="s">
        <v>357</v>
      </c>
      <c r="E2" s="408" t="s">
        <v>358</v>
      </c>
      <c r="F2" s="408"/>
      <c r="G2" s="408"/>
      <c r="H2" s="408"/>
      <c r="I2" s="408"/>
      <c r="J2" s="408"/>
      <c r="K2" s="409" t="s">
        <v>359</v>
      </c>
      <c r="L2" s="410"/>
      <c r="M2" s="410"/>
      <c r="N2" s="410"/>
      <c r="O2" s="411"/>
      <c r="P2" s="180" t="s">
        <v>360</v>
      </c>
    </row>
    <row r="3" spans="1:16" s="179" customFormat="1" ht="53.25" thickBot="1">
      <c r="A3" s="407"/>
      <c r="B3" s="408"/>
      <c r="C3" s="408"/>
      <c r="D3" s="408"/>
      <c r="E3" s="181" t="s">
        <v>361</v>
      </c>
      <c r="F3" s="181" t="s">
        <v>362</v>
      </c>
      <c r="G3" s="182" t="s">
        <v>363</v>
      </c>
      <c r="H3" s="181" t="s">
        <v>364</v>
      </c>
      <c r="I3" s="181" t="s">
        <v>365</v>
      </c>
      <c r="J3" s="181" t="s">
        <v>366</v>
      </c>
      <c r="K3" s="183" t="s">
        <v>367</v>
      </c>
      <c r="L3" s="184" t="s">
        <v>362</v>
      </c>
      <c r="M3" s="184" t="s">
        <v>368</v>
      </c>
      <c r="N3" s="184" t="s">
        <v>369</v>
      </c>
      <c r="O3" s="185" t="s">
        <v>370</v>
      </c>
      <c r="P3" s="186" t="s">
        <v>371</v>
      </c>
    </row>
    <row r="4" spans="1:16" s="179" customFormat="1">
      <c r="A4" s="187"/>
      <c r="B4" s="188" t="s">
        <v>372</v>
      </c>
      <c r="C4" s="189" t="s">
        <v>373</v>
      </c>
      <c r="D4" s="190" t="s">
        <v>374</v>
      </c>
      <c r="E4" s="190">
        <v>60</v>
      </c>
      <c r="F4" s="190">
        <v>104</v>
      </c>
      <c r="G4" s="191">
        <v>26990</v>
      </c>
      <c r="H4" s="192">
        <v>2806960</v>
      </c>
      <c r="I4" s="190">
        <v>0</v>
      </c>
      <c r="J4" s="192">
        <f>H4-I4</f>
        <v>2806960</v>
      </c>
      <c r="K4" s="193"/>
      <c r="L4" s="194"/>
      <c r="M4" s="194"/>
      <c r="N4" s="194"/>
      <c r="O4" s="195"/>
      <c r="P4" s="196" t="s">
        <v>375</v>
      </c>
    </row>
    <row r="5" spans="1:16" s="206" customFormat="1" ht="25.5">
      <c r="A5" s="197"/>
      <c r="B5" s="198" t="s">
        <v>372</v>
      </c>
      <c r="C5" s="199" t="s">
        <v>373</v>
      </c>
      <c r="D5" s="200" t="s">
        <v>374</v>
      </c>
      <c r="E5" s="200">
        <v>60</v>
      </c>
      <c r="F5" s="200">
        <v>104</v>
      </c>
      <c r="G5" s="201">
        <v>5410</v>
      </c>
      <c r="H5" s="202">
        <v>562640</v>
      </c>
      <c r="I5" s="203">
        <v>0</v>
      </c>
      <c r="J5" s="202">
        <f>H5-I5</f>
        <v>562640</v>
      </c>
      <c r="K5" s="204">
        <v>40</v>
      </c>
      <c r="L5" s="198">
        <v>2</v>
      </c>
      <c r="M5" s="198">
        <f>K5*L5</f>
        <v>80</v>
      </c>
      <c r="N5" s="198">
        <v>3900</v>
      </c>
      <c r="O5" s="205" t="s">
        <v>376</v>
      </c>
      <c r="P5" s="196" t="s">
        <v>375</v>
      </c>
    </row>
    <row r="6" spans="1:16" s="206" customFormat="1">
      <c r="A6" s="197"/>
      <c r="B6" s="198" t="s">
        <v>372</v>
      </c>
      <c r="C6" s="199" t="s">
        <v>377</v>
      </c>
      <c r="D6" s="200" t="s">
        <v>374</v>
      </c>
      <c r="E6" s="200">
        <v>60</v>
      </c>
      <c r="F6" s="200">
        <v>104</v>
      </c>
      <c r="G6" s="201">
        <v>26990</v>
      </c>
      <c r="H6" s="202">
        <v>2806960</v>
      </c>
      <c r="I6" s="203">
        <v>0</v>
      </c>
      <c r="J6" s="202">
        <f t="shared" ref="J6:J25" si="0">H6-I6</f>
        <v>2806960</v>
      </c>
      <c r="K6" s="204"/>
      <c r="L6" s="198"/>
      <c r="M6" s="198"/>
      <c r="N6" s="198"/>
      <c r="O6" s="205"/>
      <c r="P6" s="196"/>
    </row>
    <row r="7" spans="1:16" s="206" customFormat="1">
      <c r="A7" s="197"/>
      <c r="B7" s="198" t="s">
        <v>372</v>
      </c>
      <c r="C7" s="199" t="s">
        <v>377</v>
      </c>
      <c r="D7" s="200" t="s">
        <v>374</v>
      </c>
      <c r="E7" s="200">
        <v>60</v>
      </c>
      <c r="F7" s="200">
        <v>104</v>
      </c>
      <c r="G7" s="201">
        <v>5410</v>
      </c>
      <c r="H7" s="202">
        <v>562640</v>
      </c>
      <c r="I7" s="203">
        <v>0</v>
      </c>
      <c r="J7" s="202">
        <f t="shared" si="0"/>
        <v>562640</v>
      </c>
      <c r="K7" s="204">
        <v>20</v>
      </c>
      <c r="L7" s="198">
        <v>2</v>
      </c>
      <c r="M7" s="198">
        <f>K7*L7</f>
        <v>40</v>
      </c>
      <c r="N7" s="198">
        <v>3900</v>
      </c>
      <c r="O7" s="205">
        <v>8</v>
      </c>
      <c r="P7" s="196"/>
    </row>
    <row r="8" spans="1:16" s="206" customFormat="1">
      <c r="A8" s="197"/>
      <c r="B8" s="198" t="s">
        <v>372</v>
      </c>
      <c r="C8" s="199" t="s">
        <v>378</v>
      </c>
      <c r="D8" s="200" t="s">
        <v>374</v>
      </c>
      <c r="E8" s="200">
        <v>39</v>
      </c>
      <c r="F8" s="200">
        <v>40</v>
      </c>
      <c r="G8" s="201">
        <v>5410</v>
      </c>
      <c r="H8" s="202">
        <v>216400</v>
      </c>
      <c r="I8" s="203">
        <v>0</v>
      </c>
      <c r="J8" s="202">
        <f t="shared" si="0"/>
        <v>216400</v>
      </c>
      <c r="K8" s="204"/>
      <c r="L8" s="198"/>
      <c r="M8" s="198"/>
      <c r="N8" s="198"/>
      <c r="O8" s="205"/>
      <c r="P8" s="196" t="s">
        <v>375</v>
      </c>
    </row>
    <row r="9" spans="1:16" s="206" customFormat="1">
      <c r="A9" s="197"/>
      <c r="B9" s="198" t="s">
        <v>372</v>
      </c>
      <c r="C9" s="199" t="s">
        <v>379</v>
      </c>
      <c r="D9" s="200" t="s">
        <v>374</v>
      </c>
      <c r="E9" s="200">
        <v>39</v>
      </c>
      <c r="F9" s="200">
        <v>40</v>
      </c>
      <c r="G9" s="201">
        <v>5410</v>
      </c>
      <c r="H9" s="202">
        <v>216400</v>
      </c>
      <c r="I9" s="203">
        <v>0</v>
      </c>
      <c r="J9" s="202">
        <f t="shared" si="0"/>
        <v>216400</v>
      </c>
      <c r="K9" s="204">
        <v>20</v>
      </c>
      <c r="L9" s="198">
        <v>2</v>
      </c>
      <c r="M9" s="198">
        <f>K9*L9</f>
        <v>40</v>
      </c>
      <c r="N9" s="198">
        <v>3900</v>
      </c>
      <c r="O9" s="205">
        <v>8</v>
      </c>
      <c r="P9" s="196" t="s">
        <v>375</v>
      </c>
    </row>
    <row r="10" spans="1:16" s="206" customFormat="1">
      <c r="A10" s="197"/>
      <c r="B10" s="198" t="s">
        <v>372</v>
      </c>
      <c r="C10" s="198" t="s">
        <v>380</v>
      </c>
      <c r="D10" s="200" t="s">
        <v>374</v>
      </c>
      <c r="E10" s="200">
        <v>20</v>
      </c>
      <c r="F10" s="200">
        <v>120</v>
      </c>
      <c r="G10" s="201">
        <v>3775</v>
      </c>
      <c r="H10" s="202">
        <v>453000</v>
      </c>
      <c r="I10" s="203">
        <v>0</v>
      </c>
      <c r="J10" s="202">
        <f t="shared" si="0"/>
        <v>453000</v>
      </c>
      <c r="K10" s="204">
        <v>40</v>
      </c>
      <c r="L10" s="198">
        <v>3</v>
      </c>
      <c r="M10" s="198">
        <f t="shared" ref="M10:M26" si="1">K10*L10</f>
        <v>120</v>
      </c>
      <c r="N10" s="198">
        <v>2000</v>
      </c>
      <c r="O10" s="205" t="s">
        <v>381</v>
      </c>
      <c r="P10" s="196" t="s">
        <v>375</v>
      </c>
    </row>
    <row r="11" spans="1:16" s="206" customFormat="1" ht="16.5" customHeight="1">
      <c r="A11" s="197"/>
      <c r="B11" s="198" t="s">
        <v>372</v>
      </c>
      <c r="C11" s="198" t="s">
        <v>382</v>
      </c>
      <c r="D11" s="200" t="s">
        <v>374</v>
      </c>
      <c r="E11" s="200">
        <v>20</v>
      </c>
      <c r="F11" s="200">
        <v>100</v>
      </c>
      <c r="G11" s="201">
        <v>5305</v>
      </c>
      <c r="H11" s="202">
        <v>530500</v>
      </c>
      <c r="I11" s="203">
        <v>0</v>
      </c>
      <c r="J11" s="202">
        <f t="shared" si="0"/>
        <v>530500</v>
      </c>
      <c r="K11" s="204">
        <v>44</v>
      </c>
      <c r="L11" s="198">
        <v>2</v>
      </c>
      <c r="M11" s="198">
        <f t="shared" si="1"/>
        <v>88</v>
      </c>
      <c r="N11" s="198">
        <v>2000</v>
      </c>
      <c r="O11" s="205" t="s">
        <v>381</v>
      </c>
      <c r="P11" s="196" t="s">
        <v>375</v>
      </c>
    </row>
    <row r="12" spans="1:16" s="206" customFormat="1" ht="24">
      <c r="A12" s="207" t="s">
        <v>383</v>
      </c>
      <c r="B12" s="198" t="s">
        <v>372</v>
      </c>
      <c r="C12" s="198" t="s">
        <v>384</v>
      </c>
      <c r="D12" s="200" t="s">
        <v>374</v>
      </c>
      <c r="E12" s="200">
        <v>60</v>
      </c>
      <c r="F12" s="200">
        <v>24</v>
      </c>
      <c r="G12" s="201">
        <v>11220</v>
      </c>
      <c r="H12" s="202">
        <v>269280</v>
      </c>
      <c r="I12" s="208">
        <v>20000</v>
      </c>
      <c r="J12" s="202">
        <f t="shared" si="0"/>
        <v>249280</v>
      </c>
      <c r="K12" s="204">
        <v>12</v>
      </c>
      <c r="L12" s="198">
        <v>2</v>
      </c>
      <c r="M12" s="198">
        <f t="shared" si="1"/>
        <v>24</v>
      </c>
      <c r="N12" s="198">
        <v>3900</v>
      </c>
      <c r="O12" s="205">
        <v>8</v>
      </c>
      <c r="P12" s="196" t="s">
        <v>375</v>
      </c>
    </row>
    <row r="13" spans="1:16" s="206" customFormat="1">
      <c r="A13" s="197"/>
      <c r="B13" s="198" t="s">
        <v>372</v>
      </c>
      <c r="C13" s="198" t="s">
        <v>385</v>
      </c>
      <c r="D13" s="200" t="s">
        <v>374</v>
      </c>
      <c r="E13" s="200">
        <v>39</v>
      </c>
      <c r="F13" s="200">
        <v>24</v>
      </c>
      <c r="G13" s="201">
        <v>5410</v>
      </c>
      <c r="H13" s="202">
        <v>129840</v>
      </c>
      <c r="I13" s="208">
        <v>20000</v>
      </c>
      <c r="J13" s="202">
        <f t="shared" si="0"/>
        <v>109840</v>
      </c>
      <c r="K13" s="204">
        <v>10</v>
      </c>
      <c r="L13" s="198">
        <v>2</v>
      </c>
      <c r="M13" s="198">
        <f t="shared" si="1"/>
        <v>20</v>
      </c>
      <c r="N13" s="198">
        <v>3900</v>
      </c>
      <c r="O13" s="205">
        <v>8</v>
      </c>
      <c r="P13" s="196" t="s">
        <v>375</v>
      </c>
    </row>
    <row r="14" spans="1:16" s="206" customFormat="1">
      <c r="A14" s="197"/>
      <c r="B14" s="198" t="s">
        <v>372</v>
      </c>
      <c r="C14" s="198" t="s">
        <v>386</v>
      </c>
      <c r="D14" s="200" t="s">
        <v>374</v>
      </c>
      <c r="E14" s="200">
        <v>60</v>
      </c>
      <c r="F14" s="200">
        <v>48</v>
      </c>
      <c r="G14" s="201">
        <v>11220</v>
      </c>
      <c r="H14" s="202">
        <v>538560</v>
      </c>
      <c r="I14" s="208">
        <v>20000</v>
      </c>
      <c r="J14" s="202">
        <f t="shared" si="0"/>
        <v>518560</v>
      </c>
      <c r="K14" s="204">
        <v>10</v>
      </c>
      <c r="L14" s="198">
        <v>2</v>
      </c>
      <c r="M14" s="198">
        <f t="shared" si="1"/>
        <v>20</v>
      </c>
      <c r="N14" s="198">
        <v>3900</v>
      </c>
      <c r="O14" s="205">
        <v>8</v>
      </c>
      <c r="P14" s="196" t="s">
        <v>375</v>
      </c>
    </row>
    <row r="15" spans="1:16" s="206" customFormat="1">
      <c r="A15" s="413"/>
      <c r="B15" s="415" t="s">
        <v>387</v>
      </c>
      <c r="C15" s="415" t="s">
        <v>388</v>
      </c>
      <c r="D15" s="417" t="s">
        <v>389</v>
      </c>
      <c r="E15" s="200">
        <v>20</v>
      </c>
      <c r="F15" s="200">
        <v>24</v>
      </c>
      <c r="G15" s="201">
        <v>3060</v>
      </c>
      <c r="H15" s="202">
        <v>73440</v>
      </c>
      <c r="I15" s="208">
        <v>0</v>
      </c>
      <c r="J15" s="202">
        <f t="shared" si="0"/>
        <v>73440</v>
      </c>
      <c r="K15" s="204"/>
      <c r="L15" s="198"/>
      <c r="M15" s="198"/>
      <c r="N15" s="198"/>
      <c r="O15" s="205"/>
      <c r="P15" s="196" t="s">
        <v>375</v>
      </c>
    </row>
    <row r="16" spans="1:16" s="206" customFormat="1">
      <c r="A16" s="414"/>
      <c r="B16" s="416"/>
      <c r="C16" s="416"/>
      <c r="D16" s="418"/>
      <c r="E16" s="200">
        <v>150</v>
      </c>
      <c r="F16" s="200">
        <v>24</v>
      </c>
      <c r="G16" s="201">
        <v>5100</v>
      </c>
      <c r="H16" s="202">
        <v>122400</v>
      </c>
      <c r="I16" s="208">
        <v>0</v>
      </c>
      <c r="J16" s="202">
        <f t="shared" si="0"/>
        <v>122400</v>
      </c>
      <c r="K16" s="204"/>
      <c r="L16" s="198"/>
      <c r="M16" s="198"/>
      <c r="N16" s="198"/>
      <c r="O16" s="205"/>
      <c r="P16" s="196"/>
    </row>
    <row r="17" spans="1:16" s="206" customFormat="1">
      <c r="A17" s="197"/>
      <c r="B17" s="198" t="s">
        <v>372</v>
      </c>
      <c r="C17" s="198" t="s">
        <v>390</v>
      </c>
      <c r="D17" s="200" t="s">
        <v>374</v>
      </c>
      <c r="E17" s="200">
        <v>20</v>
      </c>
      <c r="F17" s="200">
        <v>48</v>
      </c>
      <c r="G17" s="201">
        <v>5305</v>
      </c>
      <c r="H17" s="202">
        <v>254640</v>
      </c>
      <c r="I17" s="208">
        <v>15000</v>
      </c>
      <c r="J17" s="202">
        <f t="shared" si="0"/>
        <v>239640</v>
      </c>
      <c r="K17" s="204"/>
      <c r="L17" s="198"/>
      <c r="M17" s="198">
        <f t="shared" si="1"/>
        <v>0</v>
      </c>
      <c r="N17" s="198"/>
      <c r="O17" s="205"/>
      <c r="P17" s="196" t="s">
        <v>375</v>
      </c>
    </row>
    <row r="18" spans="1:16" s="206" customFormat="1">
      <c r="A18" s="197"/>
      <c r="B18" s="198" t="s">
        <v>372</v>
      </c>
      <c r="C18" s="198" t="s">
        <v>391</v>
      </c>
      <c r="D18" s="200" t="s">
        <v>374</v>
      </c>
      <c r="E18" s="397" t="s">
        <v>392</v>
      </c>
      <c r="F18" s="398"/>
      <c r="G18" s="398"/>
      <c r="H18" s="398"/>
      <c r="I18" s="398"/>
      <c r="J18" s="399"/>
      <c r="K18" s="204"/>
      <c r="L18" s="198"/>
      <c r="M18" s="198">
        <f t="shared" si="1"/>
        <v>0</v>
      </c>
      <c r="N18" s="198"/>
      <c r="O18" s="205"/>
      <c r="P18" s="196" t="s">
        <v>375</v>
      </c>
    </row>
    <row r="19" spans="1:16" s="206" customFormat="1">
      <c r="A19" s="197"/>
      <c r="B19" s="198" t="s">
        <v>372</v>
      </c>
      <c r="C19" s="198" t="s">
        <v>393</v>
      </c>
      <c r="D19" s="200" t="s">
        <v>374</v>
      </c>
      <c r="E19" s="216">
        <v>39</v>
      </c>
      <c r="F19" s="216">
        <v>48</v>
      </c>
      <c r="G19" s="217">
        <v>5410</v>
      </c>
      <c r="H19" s="218">
        <v>259680</v>
      </c>
      <c r="I19" s="217">
        <v>20000</v>
      </c>
      <c r="J19" s="218">
        <f t="shared" si="0"/>
        <v>239680</v>
      </c>
      <c r="K19" s="204">
        <v>20</v>
      </c>
      <c r="L19" s="198">
        <v>2</v>
      </c>
      <c r="M19" s="198">
        <f t="shared" si="1"/>
        <v>40</v>
      </c>
      <c r="N19" s="198">
        <v>3900</v>
      </c>
      <c r="O19" s="205">
        <v>8</v>
      </c>
      <c r="P19" s="196" t="s">
        <v>375</v>
      </c>
    </row>
    <row r="20" spans="1:16" s="206" customFormat="1" ht="13.5" customHeight="1">
      <c r="A20" s="197"/>
      <c r="B20" s="198" t="s">
        <v>372</v>
      </c>
      <c r="C20" s="198" t="s">
        <v>394</v>
      </c>
      <c r="D20" s="200" t="s">
        <v>374</v>
      </c>
      <c r="E20" s="216">
        <v>60</v>
      </c>
      <c r="F20" s="216">
        <v>9</v>
      </c>
      <c r="G20" s="219">
        <v>36145</v>
      </c>
      <c r="H20" s="218">
        <v>325305</v>
      </c>
      <c r="I20" s="217">
        <v>0</v>
      </c>
      <c r="J20" s="218">
        <f t="shared" si="0"/>
        <v>325305</v>
      </c>
      <c r="K20" s="204">
        <v>2</v>
      </c>
      <c r="L20" s="198">
        <v>4</v>
      </c>
      <c r="M20" s="198">
        <f t="shared" si="1"/>
        <v>8</v>
      </c>
      <c r="N20" s="198">
        <v>8300</v>
      </c>
      <c r="O20" s="205" t="s">
        <v>395</v>
      </c>
      <c r="P20" s="196" t="s">
        <v>375</v>
      </c>
    </row>
    <row r="21" spans="1:16" s="206" customFormat="1" ht="25.5">
      <c r="A21" s="197" t="s">
        <v>396</v>
      </c>
      <c r="B21" s="198" t="s">
        <v>372</v>
      </c>
      <c r="C21" s="198" t="s">
        <v>397</v>
      </c>
      <c r="D21" s="200" t="s">
        <v>398</v>
      </c>
      <c r="E21" s="216">
        <v>145</v>
      </c>
      <c r="F21" s="216">
        <v>15</v>
      </c>
      <c r="G21" s="217">
        <v>32500</v>
      </c>
      <c r="H21" s="218">
        <v>487500</v>
      </c>
      <c r="I21" s="217">
        <v>0</v>
      </c>
      <c r="J21" s="218">
        <f t="shared" si="0"/>
        <v>487500</v>
      </c>
      <c r="K21" s="204"/>
      <c r="L21" s="198"/>
      <c r="M21" s="198"/>
      <c r="N21" s="198"/>
      <c r="O21" s="205"/>
      <c r="P21" s="196" t="s">
        <v>375</v>
      </c>
    </row>
    <row r="22" spans="1:16" s="206" customFormat="1" ht="25.5">
      <c r="A22" s="197" t="s">
        <v>399</v>
      </c>
      <c r="B22" s="198" t="s">
        <v>372</v>
      </c>
      <c r="C22" s="198" t="s">
        <v>400</v>
      </c>
      <c r="D22" s="200" t="s">
        <v>398</v>
      </c>
      <c r="E22" s="216">
        <v>145</v>
      </c>
      <c r="F22" s="216">
        <v>15</v>
      </c>
      <c r="G22" s="217">
        <v>32500</v>
      </c>
      <c r="H22" s="218">
        <v>487500</v>
      </c>
      <c r="I22" s="217">
        <v>0</v>
      </c>
      <c r="J22" s="218">
        <f t="shared" si="0"/>
        <v>487500</v>
      </c>
      <c r="K22" s="204">
        <v>5</v>
      </c>
      <c r="L22" s="198">
        <v>3</v>
      </c>
      <c r="M22" s="198">
        <f t="shared" si="1"/>
        <v>15</v>
      </c>
      <c r="N22" s="198">
        <v>20100</v>
      </c>
      <c r="O22" s="205" t="s">
        <v>401</v>
      </c>
      <c r="P22" s="196" t="s">
        <v>375</v>
      </c>
    </row>
    <row r="23" spans="1:16" s="206" customFormat="1" ht="25.5">
      <c r="A23" s="197" t="s">
        <v>402</v>
      </c>
      <c r="B23" s="198" t="s">
        <v>403</v>
      </c>
      <c r="C23" s="198" t="s">
        <v>404</v>
      </c>
      <c r="D23" s="200" t="s">
        <v>398</v>
      </c>
      <c r="E23" s="200">
        <v>150</v>
      </c>
      <c r="F23" s="200">
        <v>3</v>
      </c>
      <c r="G23" s="201">
        <v>11800</v>
      </c>
      <c r="H23" s="202">
        <v>35400</v>
      </c>
      <c r="I23" s="208">
        <v>0</v>
      </c>
      <c r="J23" s="202">
        <f t="shared" si="0"/>
        <v>35400</v>
      </c>
      <c r="K23" s="204"/>
      <c r="L23" s="198"/>
      <c r="M23" s="198"/>
      <c r="N23" s="198"/>
      <c r="O23" s="205"/>
      <c r="P23" s="196" t="s">
        <v>375</v>
      </c>
    </row>
    <row r="24" spans="1:16" s="206" customFormat="1" ht="25.5">
      <c r="A24" s="197" t="s">
        <v>402</v>
      </c>
      <c r="B24" s="198" t="s">
        <v>403</v>
      </c>
      <c r="C24" s="198" t="s">
        <v>405</v>
      </c>
      <c r="D24" s="200" t="s">
        <v>398</v>
      </c>
      <c r="E24" s="200">
        <v>150</v>
      </c>
      <c r="F24" s="200">
        <v>3</v>
      </c>
      <c r="G24" s="201">
        <v>11800</v>
      </c>
      <c r="H24" s="202">
        <v>35400</v>
      </c>
      <c r="I24" s="208">
        <v>0</v>
      </c>
      <c r="J24" s="202">
        <f t="shared" si="0"/>
        <v>35400</v>
      </c>
      <c r="K24" s="204"/>
      <c r="L24" s="198"/>
      <c r="M24" s="198"/>
      <c r="N24" s="198"/>
      <c r="O24" s="205"/>
      <c r="P24" s="196" t="s">
        <v>375</v>
      </c>
    </row>
    <row r="25" spans="1:16" s="206" customFormat="1" ht="20.25" customHeight="1">
      <c r="A25" s="197"/>
      <c r="B25" s="198" t="s">
        <v>372</v>
      </c>
      <c r="C25" s="198" t="s">
        <v>406</v>
      </c>
      <c r="D25" s="200" t="s">
        <v>407</v>
      </c>
      <c r="E25" s="200">
        <v>60</v>
      </c>
      <c r="F25" s="200">
        <v>1</v>
      </c>
      <c r="G25" s="201">
        <v>678000</v>
      </c>
      <c r="H25" s="202">
        <v>678000</v>
      </c>
      <c r="I25" s="208">
        <v>360000</v>
      </c>
      <c r="J25" s="202">
        <f t="shared" si="0"/>
        <v>318000</v>
      </c>
      <c r="K25" s="204">
        <v>1</v>
      </c>
      <c r="L25" s="198">
        <v>3</v>
      </c>
      <c r="M25" s="198">
        <f t="shared" si="1"/>
        <v>3</v>
      </c>
      <c r="N25" s="198">
        <v>2400</v>
      </c>
      <c r="O25" s="205" t="s">
        <v>408</v>
      </c>
      <c r="P25" s="196" t="s">
        <v>375</v>
      </c>
    </row>
    <row r="26" spans="1:16" ht="15.75" customHeight="1" thickBot="1">
      <c r="A26" s="400" t="s">
        <v>409</v>
      </c>
      <c r="B26" s="401"/>
      <c r="C26" s="401"/>
      <c r="D26" s="402"/>
      <c r="E26" s="210"/>
      <c r="F26" s="210"/>
      <c r="G26" s="211"/>
      <c r="H26" s="212">
        <f>SUM(H4:H25)</f>
        <v>11852445</v>
      </c>
      <c r="I26" s="212">
        <f>SUM(I4:I25)</f>
        <v>455000</v>
      </c>
      <c r="J26" s="212">
        <f>SUM(J4:J25)</f>
        <v>11397445</v>
      </c>
      <c r="M26" s="206">
        <f t="shared" si="1"/>
        <v>0</v>
      </c>
      <c r="N26" s="206"/>
      <c r="P26" s="214"/>
    </row>
    <row r="27" spans="1:16" ht="13.5" thickTop="1">
      <c r="A27" s="412" t="s">
        <v>410</v>
      </c>
      <c r="B27" s="412"/>
      <c r="H27" s="209"/>
      <c r="J27" s="209"/>
    </row>
    <row r="28" spans="1:16">
      <c r="J28" s="209"/>
    </row>
  </sheetData>
  <mergeCells count="14">
    <mergeCell ref="A27:B27"/>
    <mergeCell ref="A15:A16"/>
    <mergeCell ref="B15:B16"/>
    <mergeCell ref="C15:C16"/>
    <mergeCell ref="D15:D16"/>
    <mergeCell ref="E18:J18"/>
    <mergeCell ref="A26:D26"/>
    <mergeCell ref="A1:P1"/>
    <mergeCell ref="A2:A3"/>
    <mergeCell ref="B2:B3"/>
    <mergeCell ref="C2:C3"/>
    <mergeCell ref="D2:D3"/>
    <mergeCell ref="E2:J2"/>
    <mergeCell ref="K2:O2"/>
  </mergeCells>
  <pageMargins left="0.75" right="0.75" top="1" bottom="1" header="0.5" footer="0.5"/>
  <pageSetup paperSize="9" scale="82" orientation="landscape" r:id="rId1"/>
  <headerFooter alignWithMargins="0">
    <oddFooter>&amp;C&amp;8&amp;Z&amp;F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6</vt:i4>
      </vt:variant>
    </vt:vector>
  </HeadingPairs>
  <TitlesOfParts>
    <vt:vector size="12" baseType="lpstr">
      <vt:lpstr>2.</vt:lpstr>
      <vt:lpstr>2.1</vt:lpstr>
      <vt:lpstr>2.1.2.</vt:lpstr>
      <vt:lpstr>2.1.3.</vt:lpstr>
      <vt:lpstr>2.1.4.</vt:lpstr>
      <vt:lpstr>2.1.5</vt:lpstr>
      <vt:lpstr>'2.'!Nyomtatási_cím</vt:lpstr>
      <vt:lpstr>'2.'!Nyomtatási_terület</vt:lpstr>
      <vt:lpstr>'2.1'!Nyomtatási_terület</vt:lpstr>
      <vt:lpstr>'2.1.2.'!Nyomtatási_terület</vt:lpstr>
      <vt:lpstr>'2.1.3.'!Nyomtatási_terület</vt:lpstr>
      <vt:lpstr>'2.1.5'!Nyomtatási_terület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februári testületi ülésre</dc:title>
  <dc:creator>Polgármesteri Hivatal Csongrád</dc:creator>
  <cp:lastModifiedBy>kadarneren</cp:lastModifiedBy>
  <cp:lastPrinted>2022-05-02T13:05:15Z</cp:lastPrinted>
  <dcterms:created xsi:type="dcterms:W3CDTF">1999-12-07T09:08:36Z</dcterms:created>
  <dcterms:modified xsi:type="dcterms:W3CDTF">2022-05-02T13:06:19Z</dcterms:modified>
</cp:coreProperties>
</file>