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estületi_\2022. augusztus 25\Nyilvános anyag\"/>
    </mc:Choice>
  </mc:AlternateContent>
  <bookViews>
    <workbookView xWindow="0" yWindow="0" windowWidth="21600" windowHeight="9600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Munka1!$A$1:$I$72</definedName>
    <definedName name="_xlnm.Print_Titles" localSheetId="0">Munka1!$1:$1</definedName>
  </definedNames>
  <calcPr calcId="162913"/>
</workbook>
</file>

<file path=xl/calcChain.xml><?xml version="1.0" encoding="utf-8"?>
<calcChain xmlns="http://schemas.openxmlformats.org/spreadsheetml/2006/main">
  <c r="K33" i="1" l="1"/>
  <c r="K27" i="1"/>
  <c r="K19" i="1"/>
  <c r="H72" i="1"/>
  <c r="I71" i="1"/>
  <c r="I66" i="1"/>
  <c r="I61" i="1"/>
  <c r="I55" i="1"/>
  <c r="I52" i="1"/>
  <c r="I33" i="1"/>
  <c r="I27" i="1"/>
  <c r="I5" i="1"/>
  <c r="G72" i="1"/>
  <c r="K70" i="1"/>
  <c r="L70" i="1" s="1"/>
  <c r="L65" i="1"/>
  <c r="K64" i="1"/>
  <c r="L64" i="1" s="1"/>
  <c r="L63" i="1"/>
  <c r="K62" i="1"/>
  <c r="L62" i="1" s="1"/>
  <c r="K8" i="1"/>
  <c r="L8" i="1" s="1"/>
  <c r="L69" i="1"/>
  <c r="L68" i="1"/>
  <c r="L67" i="1"/>
  <c r="L56" i="1"/>
  <c r="L51" i="1"/>
  <c r="L50" i="1"/>
  <c r="L49" i="1"/>
  <c r="L48" i="1"/>
  <c r="L35" i="1"/>
  <c r="L34" i="1"/>
  <c r="L29" i="1"/>
  <c r="L28" i="1"/>
  <c r="L21" i="1"/>
  <c r="L20" i="1"/>
  <c r="L13" i="1"/>
  <c r="L12" i="1"/>
  <c r="L7" i="1"/>
  <c r="J20" i="1"/>
  <c r="I19" i="1"/>
  <c r="J19" i="1" s="1"/>
  <c r="J14" i="1"/>
  <c r="K10" i="1"/>
  <c r="L10" i="1" s="1"/>
  <c r="L4" i="1"/>
  <c r="J70" i="1"/>
  <c r="J69" i="1"/>
  <c r="J68" i="1"/>
  <c r="J67" i="1"/>
  <c r="J65" i="1"/>
  <c r="J64" i="1"/>
  <c r="J63" i="1"/>
  <c r="J62" i="1"/>
  <c r="J60" i="1"/>
  <c r="J59" i="1"/>
  <c r="J58" i="1"/>
  <c r="J57" i="1"/>
  <c r="J56" i="1"/>
  <c r="J54" i="1"/>
  <c r="J53" i="1"/>
  <c r="J51" i="1"/>
  <c r="J50" i="1"/>
  <c r="J49" i="1"/>
  <c r="J48" i="1"/>
  <c r="J47" i="1"/>
  <c r="J46" i="1"/>
  <c r="J45" i="1"/>
  <c r="J44" i="1"/>
  <c r="J43" i="1"/>
  <c r="J42" i="1"/>
  <c r="J38" i="1"/>
  <c r="J37" i="1"/>
  <c r="J36" i="1"/>
  <c r="J35" i="1"/>
  <c r="J34" i="1"/>
  <c r="J32" i="1"/>
  <c r="J31" i="1"/>
  <c r="J30" i="1"/>
  <c r="J29" i="1"/>
  <c r="J28" i="1"/>
  <c r="J26" i="1"/>
  <c r="J25" i="1"/>
  <c r="J24" i="1"/>
  <c r="J23" i="1"/>
  <c r="J22" i="1"/>
  <c r="J21" i="1"/>
  <c r="J13" i="1"/>
  <c r="J12" i="1"/>
  <c r="J18" i="1"/>
  <c r="J17" i="1"/>
  <c r="J16" i="1"/>
  <c r="J15" i="1"/>
  <c r="J10" i="1"/>
  <c r="J8" i="1"/>
  <c r="J7" i="1"/>
  <c r="J6" i="1"/>
  <c r="J3" i="1"/>
  <c r="J4" i="1"/>
  <c r="J2" i="1"/>
  <c r="K58" i="1"/>
  <c r="K59" i="1"/>
  <c r="K60" i="1"/>
  <c r="K57" i="1"/>
  <c r="L57" i="1" s="1"/>
  <c r="K54" i="1"/>
  <c r="L54" i="1" s="1"/>
  <c r="K53" i="1"/>
  <c r="L53" i="1" s="1"/>
  <c r="K44" i="1"/>
  <c r="L44" i="1" s="1"/>
  <c r="K45" i="1"/>
  <c r="L45" i="1" s="1"/>
  <c r="K46" i="1"/>
  <c r="L46" i="1" s="1"/>
  <c r="K47" i="1"/>
  <c r="L47" i="1" s="1"/>
  <c r="K43" i="1"/>
  <c r="L43" i="1" s="1"/>
  <c r="K42" i="1"/>
  <c r="L42" i="1" s="1"/>
  <c r="K39" i="1"/>
  <c r="K41" i="1" s="1"/>
  <c r="K40" i="1"/>
  <c r="K6" i="1"/>
  <c r="L6" i="1" s="1"/>
  <c r="K3" i="1"/>
  <c r="L3" i="1" s="1"/>
  <c r="K2" i="1"/>
  <c r="L2" i="1" s="1"/>
  <c r="L14" i="1"/>
  <c r="L15" i="1"/>
  <c r="L16" i="1"/>
  <c r="L17" i="1"/>
  <c r="L18" i="1"/>
  <c r="L30" i="1"/>
  <c r="L31" i="1"/>
  <c r="L32" i="1"/>
  <c r="L36" i="1"/>
  <c r="L37" i="1"/>
  <c r="L38" i="1"/>
  <c r="L22" i="1"/>
  <c r="L23" i="1"/>
  <c r="L24" i="1"/>
  <c r="L58" i="1"/>
  <c r="L59" i="1"/>
  <c r="L60" i="1"/>
  <c r="L52" i="1" l="1"/>
  <c r="K71" i="1"/>
  <c r="J52" i="1"/>
  <c r="K5" i="1"/>
  <c r="K61" i="1"/>
  <c r="K55" i="1"/>
  <c r="K52" i="1"/>
  <c r="K66" i="1"/>
  <c r="J55" i="1"/>
  <c r="L33" i="1"/>
  <c r="J33" i="1"/>
  <c r="L55" i="1"/>
  <c r="L27" i="1"/>
  <c r="L19" i="1"/>
  <c r="L61" i="1"/>
  <c r="L5" i="1"/>
  <c r="J71" i="1"/>
  <c r="J61" i="1"/>
  <c r="J66" i="1"/>
  <c r="J27" i="1"/>
  <c r="L71" i="1"/>
  <c r="L66" i="1"/>
  <c r="J5" i="1"/>
  <c r="I40" i="1"/>
  <c r="I39" i="1"/>
  <c r="I9" i="1"/>
  <c r="I11" i="1" s="1"/>
  <c r="I41" i="1" l="1"/>
  <c r="I72" i="1" s="1"/>
  <c r="L39" i="1"/>
  <c r="J39" i="1"/>
  <c r="K9" i="1"/>
  <c r="K11" i="1" s="1"/>
  <c r="K72" i="1" s="1"/>
  <c r="J9" i="1"/>
  <c r="J11" i="1" s="1"/>
  <c r="L40" i="1"/>
  <c r="J40" i="1"/>
  <c r="L41" i="1" l="1"/>
  <c r="L72" i="1"/>
  <c r="L9" i="1"/>
  <c r="L11" i="1" s="1"/>
  <c r="J41" i="1"/>
  <c r="J72" i="1" s="1"/>
</calcChain>
</file>

<file path=xl/sharedStrings.xml><?xml version="1.0" encoding="utf-8"?>
<sst xmlns="http://schemas.openxmlformats.org/spreadsheetml/2006/main" count="429" uniqueCount="200">
  <si>
    <t>fogyasztási hely címe</t>
  </si>
  <si>
    <t>POD azonosító</t>
  </si>
  <si>
    <t xml:space="preserve">Fogyaszt azonosító </t>
  </si>
  <si>
    <t>Mérőóra száma</t>
  </si>
  <si>
    <t>jelenlegi szolgáltató</t>
  </si>
  <si>
    <t xml:space="preserve">Szerződés lejárata </t>
  </si>
  <si>
    <t>Sorszám</t>
  </si>
  <si>
    <t xml:space="preserve">Fogyasztó megnevezés </t>
  </si>
  <si>
    <t xml:space="preserve">Művelődési Központ és Városi Galéria </t>
  </si>
  <si>
    <t>39N050846390000A</t>
  </si>
  <si>
    <t>39N050846388000D</t>
  </si>
  <si>
    <t>39N050389921000W</t>
  </si>
  <si>
    <t>39N0508463910005</t>
  </si>
  <si>
    <t>39N0508463890008</t>
  </si>
  <si>
    <t>39N050682144000D</t>
  </si>
  <si>
    <t>13000124544-16</t>
  </si>
  <si>
    <t>6640 Csongrád Szentháromság tér 8</t>
  </si>
  <si>
    <t>39N0503843540007</t>
  </si>
  <si>
    <t>6640 Csongrád Ék u. 1</t>
  </si>
  <si>
    <t>éves fogyasztás (elszámoló számla alapján )  m3</t>
  </si>
  <si>
    <t>6640 Csongrád  Öregvár u. 55</t>
  </si>
  <si>
    <t>6640 Csongrád Gyökér u. 19</t>
  </si>
  <si>
    <t>6640Csongrád Kolozsvári u. 6</t>
  </si>
  <si>
    <t>6640 Csongrád Szegedi út 15</t>
  </si>
  <si>
    <t>39N050388195000Y</t>
  </si>
  <si>
    <t>6640 Csongrád Öregvár u. 58 HRSZ:5819 ép</t>
  </si>
  <si>
    <t>6640 Csongrád Ék u. 18 HRSZ: 5796 ép</t>
  </si>
  <si>
    <t>Csongrádi Információs Központ</t>
  </si>
  <si>
    <t>39N0507080760006</t>
  </si>
  <si>
    <t>39N050382798000P</t>
  </si>
  <si>
    <t>39N050393127000W</t>
  </si>
  <si>
    <t>39N050381414000B</t>
  </si>
  <si>
    <t>39N050875686000K</t>
  </si>
  <si>
    <t>39N050387552000G</t>
  </si>
  <si>
    <t>39N050717778000K</t>
  </si>
  <si>
    <t>39N050654029000I</t>
  </si>
  <si>
    <t xml:space="preserve">Csongrádi Óvodák Igazgatósági </t>
  </si>
  <si>
    <t>39N0508439870000</t>
  </si>
  <si>
    <t>39N0508382640008</t>
  </si>
  <si>
    <t>39N0506811200009</t>
  </si>
  <si>
    <t>39N050729701000Z</t>
  </si>
  <si>
    <t>Gazdasági Ellátó Szervezet</t>
  </si>
  <si>
    <t>44600000495-611</t>
  </si>
  <si>
    <t>28000134959-38</t>
  </si>
  <si>
    <t xml:space="preserve">Városellátó Intézmény </t>
  </si>
  <si>
    <t>6640 Csongrád, Baross Gábor rakpart 51.</t>
  </si>
  <si>
    <t>6640 Csongrád Fő u. 64</t>
  </si>
  <si>
    <t xml:space="preserve">Esély Alapellátási Központ </t>
  </si>
  <si>
    <t>39N050382713000O</t>
  </si>
  <si>
    <t>39N050386374000G</t>
  </si>
  <si>
    <t>39N050843082000E</t>
  </si>
  <si>
    <t>6640 Csongrád Gyöngyvirág u. 7 A. lj A</t>
  </si>
  <si>
    <t xml:space="preserve">6640 Csongrád Iskola u. 2 </t>
  </si>
  <si>
    <t>6640 Csongrád Szentháromság tér 12</t>
  </si>
  <si>
    <t>6648 Csongrád-Bokros Árpád Vezér útja 2.</t>
  </si>
  <si>
    <t>6640 Csongrád Fő u. 38</t>
  </si>
  <si>
    <t>6640 Csongrád Bercsényi Miklós u. 2</t>
  </si>
  <si>
    <t>6640 Csongrád Templom u. 5</t>
  </si>
  <si>
    <t>6640 Csongrád Orgona u. 26</t>
  </si>
  <si>
    <t>6640Csongrád Széchenyi út 31</t>
  </si>
  <si>
    <t>39N0503843630006</t>
  </si>
  <si>
    <t>39N050682184000Q</t>
  </si>
  <si>
    <t>39N050387544000C</t>
  </si>
  <si>
    <t>39N050839188000C</t>
  </si>
  <si>
    <t>6640 Csongrád Gyöngyvirág u. 16</t>
  </si>
  <si>
    <t>6648 Csongrád- Bokros Bokros u. 29</t>
  </si>
  <si>
    <t>6640 Csongrád Szentháromság tér 10. HRSZ:223/2 ép</t>
  </si>
  <si>
    <t>6640 Csongrád Szentháromság tér 10.</t>
  </si>
  <si>
    <t>39N050384611000P</t>
  </si>
  <si>
    <t>6640 Csongrád Szécheniy út 29</t>
  </si>
  <si>
    <t>6640 Csongrád Bercsényi Miklós u. 26</t>
  </si>
  <si>
    <t>6648 Csongrád-Bokros Hámán Kató 1</t>
  </si>
  <si>
    <t xml:space="preserve">6648 Csongrád-Bokros Gyójai utca 1. HRSZ: 10070 ép. </t>
  </si>
  <si>
    <t>6640 Csongrád Síp u. 3-5</t>
  </si>
  <si>
    <t>39N050387943000Q</t>
  </si>
  <si>
    <t>6640 Csongrád Gr. Apponyi Albertu.  5</t>
  </si>
  <si>
    <t>39N0508222270000</t>
  </si>
  <si>
    <t>Dr.Szarka Ödön Egyesített Eü. És Szoc. Intézmény</t>
  </si>
  <si>
    <t>Csongrád, Vasút u. 92.</t>
  </si>
  <si>
    <t>39N050388164000K</t>
  </si>
  <si>
    <t>.000034800000061531</t>
  </si>
  <si>
    <t>E2 Hungary Zrt.</t>
  </si>
  <si>
    <t>Csongrád, Gyöngyvirág u. 5.</t>
  </si>
  <si>
    <t>39N050381095000N</t>
  </si>
  <si>
    <t>.000052600000893317</t>
  </si>
  <si>
    <t>Csongrád, Széchenyi út 27.</t>
  </si>
  <si>
    <t>39N050386558000V</t>
  </si>
  <si>
    <t>.40200011214224</t>
  </si>
  <si>
    <t>MVM Next Energiakereskedelmi Zrt.</t>
  </si>
  <si>
    <t>Csongrád, Templom u. 2.</t>
  </si>
  <si>
    <t>39N050382784000E</t>
  </si>
  <si>
    <t>.2700033869516</t>
  </si>
  <si>
    <t>Csongrád, Kereszt tér 1.</t>
  </si>
  <si>
    <t>39N0508776080005</t>
  </si>
  <si>
    <t>.2700034373212</t>
  </si>
  <si>
    <t>Csongrád, Csemegi K. u. 7. fsz. 1.</t>
  </si>
  <si>
    <t>39N050505115000A</t>
  </si>
  <si>
    <t>.44600000932543</t>
  </si>
  <si>
    <t>Csongrád, Csemegi K. u. 7. fsz. 2.</t>
  </si>
  <si>
    <t>39N050505147000J</t>
  </si>
  <si>
    <t>.52100003449730</t>
  </si>
  <si>
    <t>Polgármesteri Hivatal</t>
  </si>
  <si>
    <t>Csongrád, Kossuth tér 7.</t>
  </si>
  <si>
    <t>39N050281797000B</t>
  </si>
  <si>
    <t>egyetemes volt</t>
  </si>
  <si>
    <t>Csongrád-Bokros Bokros utca 36.</t>
  </si>
  <si>
    <t>39N0506819680007</t>
  </si>
  <si>
    <t>39N050382190000X</t>
  </si>
  <si>
    <t>Piroskavárosi SZCSGYI</t>
  </si>
  <si>
    <t>Csongrád, Justh Gy. U. 2/B</t>
  </si>
  <si>
    <t>39N0503817200004</t>
  </si>
  <si>
    <t>39N0503817630002</t>
  </si>
  <si>
    <t xml:space="preserve">Piroskavárosi Szoc. Rehab Kft. </t>
  </si>
  <si>
    <t>Csongrád, Szent Imre utca 18.</t>
  </si>
  <si>
    <t>39N050239068000H</t>
  </si>
  <si>
    <t>Csongrád, Fő utca 74</t>
  </si>
  <si>
    <t>39N050093001000S</t>
  </si>
  <si>
    <t>Csongrád Templom utca 13</t>
  </si>
  <si>
    <t>39N050136641000J</t>
  </si>
  <si>
    <t>Csongrád, Templom utca 13/A</t>
  </si>
  <si>
    <t>39N0503827680006</t>
  </si>
  <si>
    <t>39N050386387000W</t>
  </si>
  <si>
    <t>39N050390643000K</t>
  </si>
  <si>
    <t>Csongrádi Alkotóház</t>
  </si>
  <si>
    <t>6640 Csongrád, Tanya 833.</t>
  </si>
  <si>
    <t>39N050700580000M</t>
  </si>
  <si>
    <t>1300016997768.</t>
  </si>
  <si>
    <t>6641 Csongrád, Tanya 833.</t>
  </si>
  <si>
    <t>6642 Csongrád, Tanya 833.</t>
  </si>
  <si>
    <t>2800020923566.</t>
  </si>
  <si>
    <t>2800020923581.</t>
  </si>
  <si>
    <t>39N0503863340003</t>
  </si>
  <si>
    <t>39N050386527000H</t>
  </si>
  <si>
    <t>39N050384378000C</t>
  </si>
  <si>
    <t>39N050388207000Y</t>
  </si>
  <si>
    <t>Megjegyzés</t>
  </si>
  <si>
    <t xml:space="preserve">régészeti raktár, </t>
  </si>
  <si>
    <t xml:space="preserve">felújításra kerülő létesítmény, ezen a télen várhatóan nem lesz fűtve. </t>
  </si>
  <si>
    <t>használaton kívül, az órák leszerelhetőek</t>
  </si>
  <si>
    <t>bennlakásos idősek otthona</t>
  </si>
  <si>
    <t>Szakrendelő, jellemzően távhővel működik</t>
  </si>
  <si>
    <t>bölcsöde konyha</t>
  </si>
  <si>
    <t xml:space="preserve">Idősek nappali ellátása, </t>
  </si>
  <si>
    <t>fogyatékkal élők nappali ellátása</t>
  </si>
  <si>
    <t>közétkeztetési konyha</t>
  </si>
  <si>
    <t>gyermekebédlő</t>
  </si>
  <si>
    <t>háziorvosi rendelők</t>
  </si>
  <si>
    <t>családsegítő</t>
  </si>
  <si>
    <t>Szociális otthon és konyha</t>
  </si>
  <si>
    <t>iroda</t>
  </si>
  <si>
    <t>szoc. Foglalkoztató</t>
  </si>
  <si>
    <t xml:space="preserve">PH Bokros, téli időszakban ügyfélfogadás a Műv. Kp-ban. </t>
  </si>
  <si>
    <t>kiürítve, temperáló fűtés</t>
  </si>
  <si>
    <t>Sportegyesület működteti tovább</t>
  </si>
  <si>
    <t>városellátó telephely, irodák összeköltözése, műhelyek fűtésének felülvizsgálata</t>
  </si>
  <si>
    <t>15%-os fogyasztás csökkentés</t>
  </si>
  <si>
    <t>Nincs csökkentés</t>
  </si>
  <si>
    <t>Előzetesen javasolt intézkedés</t>
  </si>
  <si>
    <t>Alkotóház műterem - bronzolvasztás és égetőkemence működik gázzal</t>
  </si>
  <si>
    <t>Jelentős  öntési tevékenység csak pályázati forrás és/vagy szponzori bevétel mellett végezhető</t>
  </si>
  <si>
    <t>Iroda</t>
  </si>
  <si>
    <t>villaépület</t>
  </si>
  <si>
    <t>gázfelhasználás további minimalizálása</t>
  </si>
  <si>
    <t>múzeum felújított rész, alapvetően hőszivattyűs fűtéssel rendelkezik</t>
  </si>
  <si>
    <t>Könyvtár</t>
  </si>
  <si>
    <t>csökkentett területen és nyitvatartással javasoljuk működtetni</t>
  </si>
  <si>
    <t>Óvoda és bölcsöde együtt, a díj egy része továbbszámlázásra kerül, a Dr. Szarka Ö. EESZi részére</t>
  </si>
  <si>
    <t>Bercsényi utcai Óvoda</t>
  </si>
  <si>
    <t>Széchenyi utcai Óvoda</t>
  </si>
  <si>
    <t>Széchenyi úti bölcsőde</t>
  </si>
  <si>
    <t xml:space="preserve">irodák (EFOP projekt helyszín) </t>
  </si>
  <si>
    <t>Javasoljuk a dolgozok más telephelyen történő elhelyezését, temperáló fűtés</t>
  </si>
  <si>
    <t>eü. Szakdolgozó lakás, javasoljuk  fogyasztói helyet átíratni az ott lakó magánszemélyre</t>
  </si>
  <si>
    <t>lakás</t>
  </si>
  <si>
    <t xml:space="preserve">Nincs csökkentés, mérőhely felülvizsgálat javasolt </t>
  </si>
  <si>
    <t>Művelődési központ</t>
  </si>
  <si>
    <t>téli üzemben csak temperáló fűtés</t>
  </si>
  <si>
    <t>kézművesház</t>
  </si>
  <si>
    <t>Táncház, hőszivattyús fűtés</t>
  </si>
  <si>
    <t xml:space="preserve">Művelődési központ Bokros.  </t>
  </si>
  <si>
    <t>egyéb tevékenységeknek is helyet biztosíthat. Pl hivatali ügyfélfogadás</t>
  </si>
  <si>
    <t>Csongrád, Szent Imre utca 19.</t>
  </si>
  <si>
    <t xml:space="preserve">Javasoljuk a fűtött terület, hőfok mérséklését. </t>
  </si>
  <si>
    <t>PH kazánház, alapvetően távfűtés, gázkazánnal rásegítés, kazáncsere</t>
  </si>
  <si>
    <t>Garázs</t>
  </si>
  <si>
    <t>temperáló fűtés</t>
  </si>
  <si>
    <t xml:space="preserve"> téli időszakban ügyfélfogadás a Műv. Kp-ban, temperáló fűtés</t>
  </si>
  <si>
    <t xml:space="preserve">Szeviép telep </t>
  </si>
  <si>
    <t>termálkörbe bekapcsolás lehetőségének megteremtése</t>
  </si>
  <si>
    <t>orvosi rendelő, gyógyszertár, a fogyasztási hely átkerül a Dr. Szarka EESZI-hez</t>
  </si>
  <si>
    <t>Kalkulált ár előző időszak fogyasztását figyelembe véve 1000+ÁFA árral számolva</t>
  </si>
  <si>
    <t>Kalkulát ár az intézkedések figyelembevétel 1000+ÁFA árral számolva</t>
  </si>
  <si>
    <t>csökkentett területen és nyitvatartással javasoljuk működtetni, termálkörbe bekapcsolás lehetőségének megteremtése</t>
  </si>
  <si>
    <t>Nincs csökkentés, termálkörbe bekapcsolás lehetőségének megteremtése</t>
  </si>
  <si>
    <t>2021. évben fizetett gázenergia díj</t>
  </si>
  <si>
    <t>Falugazdász</t>
  </si>
  <si>
    <t>teljes összegű továbbszámlázás vagy fogyasztási hely átíratása a tényleges felhasználó részére</t>
  </si>
  <si>
    <t>Intézkedéssel várhatóan elérhető fogyasztási adat m3</t>
  </si>
  <si>
    <t>csak temperáló fűtés, kezdeményezni kell a  más múzeumok által elhelyezett leletanyag elszállítását, vagy költségtérítését.</t>
  </si>
  <si>
    <t>6640 Csonrgád Hunyadi tér 9. Ifjusági tér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</si>
</sst>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ill="1"/>
    <xf numFmtId="3" fontId="1" fillId="0" borderId="0" xfId="0" applyNumberFormat="1" applyFont="1" applyAlignment="1">
      <alignment horizontal="center" wrapText="1"/>
    </xf>
    <xf numFmtId="3" fontId="0" fillId="0" borderId="0" xfId="0" applyNumberFormat="1"/>
    <xf numFmtId="0" fontId="0" fillId="0" borderId="1" xfId="0" applyFill="1" applyBorder="1"/>
    <xf numFmtId="1" fontId="0" fillId="0" borderId="1" xfId="0" applyNumberFormat="1" applyFill="1" applyBorder="1" applyAlignment="1">
      <alignment horizontal="right"/>
    </xf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1" fontId="0" fillId="0" borderId="1" xfId="0" applyNumberFormat="1" applyBorder="1" applyAlignment="1">
      <alignment horizontal="right"/>
    </xf>
    <xf numFmtId="3" fontId="0" fillId="0" borderId="1" xfId="0" applyNumberFormat="1" applyBorder="1"/>
    <xf numFmtId="14" fontId="0" fillId="0" borderId="1" xfId="0" applyNumberFormat="1" applyFill="1" applyBorder="1"/>
    <xf numFmtId="0" fontId="0" fillId="0" borderId="1" xfId="0" applyFont="1" applyBorder="1"/>
    <xf numFmtId="0" fontId="0" fillId="0" borderId="1" xfId="0" applyBorder="1" applyProtection="1">
      <protection hidden="1"/>
    </xf>
    <xf numFmtId="0" fontId="0" fillId="2" borderId="1" xfId="0" applyFill="1" applyBorder="1"/>
    <xf numFmtId="1" fontId="0" fillId="2" borderId="1" xfId="0" applyNumberFormat="1" applyFill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Fill="1" applyBorder="1"/>
    <xf numFmtId="0" fontId="0" fillId="0" borderId="5" xfId="0" applyFill="1" applyBorder="1"/>
    <xf numFmtId="0" fontId="0" fillId="0" borderId="4" xfId="0" applyBorder="1"/>
    <xf numFmtId="1" fontId="0" fillId="0" borderId="4" xfId="0" applyNumberFormat="1" applyBorder="1" applyAlignment="1">
      <alignment horizontal="right"/>
    </xf>
    <xf numFmtId="0" fontId="0" fillId="0" borderId="8" xfId="0" applyFill="1" applyBorder="1"/>
    <xf numFmtId="0" fontId="0" fillId="0" borderId="2" xfId="0" applyFont="1" applyBorder="1"/>
    <xf numFmtId="0" fontId="0" fillId="0" borderId="1" xfId="0" applyFill="1" applyBorder="1" applyAlignment="1">
      <alignment vertical="center"/>
    </xf>
    <xf numFmtId="0" fontId="0" fillId="0" borderId="4" xfId="0" applyFont="1" applyBorder="1"/>
    <xf numFmtId="0" fontId="0" fillId="0" borderId="4" xfId="0" applyFill="1" applyBorder="1" applyAlignment="1">
      <alignment vertical="center"/>
    </xf>
    <xf numFmtId="1" fontId="0" fillId="0" borderId="2" xfId="0" applyNumberFormat="1" applyFill="1" applyBorder="1" applyAlignment="1">
      <alignment horizontal="right"/>
    </xf>
    <xf numFmtId="0" fontId="0" fillId="0" borderId="9" xfId="0" applyBorder="1"/>
    <xf numFmtId="0" fontId="0" fillId="0" borderId="10" xfId="0" applyBorder="1"/>
    <xf numFmtId="3" fontId="0" fillId="0" borderId="10" xfId="0" applyNumberFormat="1" applyFill="1" applyBorder="1"/>
    <xf numFmtId="3" fontId="0" fillId="0" borderId="10" xfId="0" applyNumberFormat="1" applyBorder="1"/>
    <xf numFmtId="3" fontId="0" fillId="0" borderId="11" xfId="0" applyNumberFormat="1" applyBorder="1"/>
    <xf numFmtId="3" fontId="0" fillId="2" borderId="10" xfId="0" applyNumberForma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 applyProtection="1">
      <alignment wrapText="1"/>
      <protection hidden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2" borderId="5" xfId="0" applyFill="1" applyBorder="1"/>
    <xf numFmtId="0" fontId="0" fillId="2" borderId="1" xfId="0" applyFill="1" applyBorder="1" applyAlignment="1">
      <alignment wrapText="1"/>
    </xf>
    <xf numFmtId="0" fontId="0" fillId="2" borderId="1" xfId="0" applyFont="1" applyFill="1" applyBorder="1"/>
    <xf numFmtId="0" fontId="0" fillId="2" borderId="6" xfId="0" applyFill="1" applyBorder="1"/>
    <xf numFmtId="0" fontId="0" fillId="2" borderId="7" xfId="0" applyFill="1" applyBorder="1" applyAlignment="1">
      <alignment wrapText="1"/>
    </xf>
    <xf numFmtId="0" fontId="0" fillId="2" borderId="7" xfId="0" applyFill="1" applyBorder="1" applyProtection="1">
      <protection hidden="1"/>
    </xf>
    <xf numFmtId="0" fontId="0" fillId="2" borderId="7" xfId="0" applyFill="1" applyBorder="1"/>
    <xf numFmtId="3" fontId="0" fillId="2" borderId="12" xfId="0" applyNumberFormat="1" applyFill="1" applyBorder="1"/>
    <xf numFmtId="3" fontId="1" fillId="2" borderId="10" xfId="0" applyNumberFormat="1" applyFont="1" applyFill="1" applyBorder="1"/>
    <xf numFmtId="0" fontId="0" fillId="0" borderId="1" xfId="0" applyFont="1" applyFill="1" applyBorder="1"/>
    <xf numFmtId="1" fontId="0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0" xfId="0" applyFill="1" applyBorder="1"/>
    <xf numFmtId="0" fontId="1" fillId="2" borderId="1" xfId="0" applyFont="1" applyFill="1" applyBorder="1"/>
    <xf numFmtId="3" fontId="0" fillId="0" borderId="0" xfId="0" applyNumberFormat="1" applyAlignment="1">
      <alignment horizontal="center" wrapText="1"/>
    </xf>
    <xf numFmtId="3" fontId="0" fillId="0" borderId="0" xfId="0" applyNumberFormat="1" applyFill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workbookViewId="0">
      <selection activeCell="K6" sqref="K6"/>
    </sheetView>
  </sheetViews>
  <sheetFormatPr defaultRowHeight="15" x14ac:dyDescent="0.25"/>
  <cols>
    <col min="1" max="1" width="4.7109375" customWidth="1"/>
    <col min="2" max="2" width="19" style="1" customWidth="1"/>
    <col min="3" max="3" width="22.42578125" style="1" hidden="1" customWidth="1"/>
    <col min="4" max="4" width="24" style="1" customWidth="1"/>
    <col min="5" max="5" width="18.5703125" hidden="1" customWidth="1"/>
    <col min="6" max="6" width="24" hidden="1" customWidth="1"/>
    <col min="7" max="7" width="19.140625" customWidth="1"/>
    <col min="8" max="8" width="17.7109375" hidden="1" customWidth="1"/>
    <col min="9" max="9" width="12.7109375" style="5" customWidth="1"/>
    <col min="10" max="10" width="15" style="5" customWidth="1"/>
    <col min="11" max="11" width="14.5703125" style="5" customWidth="1"/>
    <col min="12" max="12" width="20" style="5" customWidth="1"/>
    <col min="13" max="13" width="24.5703125" style="1" customWidth="1"/>
    <col min="14" max="14" width="32.7109375" style="1" customWidth="1"/>
  </cols>
  <sheetData>
    <row r="1" spans="1:14" s="1" customFormat="1" ht="90.75" thickBot="1" x14ac:dyDescent="0.3">
      <c r="A1" s="2" t="s">
        <v>6</v>
      </c>
      <c r="B1" s="2" t="s">
        <v>7</v>
      </c>
      <c r="C1" s="2" t="s">
        <v>2</v>
      </c>
      <c r="D1" s="2" t="s">
        <v>0</v>
      </c>
      <c r="E1" s="2" t="s">
        <v>1</v>
      </c>
      <c r="F1" s="2" t="s">
        <v>3</v>
      </c>
      <c r="G1" s="2" t="s">
        <v>4</v>
      </c>
      <c r="H1" s="2" t="s">
        <v>5</v>
      </c>
      <c r="I1" s="4" t="s">
        <v>19</v>
      </c>
      <c r="J1" s="60" t="s">
        <v>190</v>
      </c>
      <c r="K1" s="4" t="s">
        <v>197</v>
      </c>
      <c r="L1" s="60" t="s">
        <v>191</v>
      </c>
      <c r="M1" s="36" t="s">
        <v>135</v>
      </c>
      <c r="N1" s="36" t="s">
        <v>157</v>
      </c>
    </row>
    <row r="2" spans="1:14" s="3" customFormat="1" ht="30" x14ac:dyDescent="0.25">
      <c r="A2" s="20">
        <v>1</v>
      </c>
      <c r="B2" s="38" t="s">
        <v>123</v>
      </c>
      <c r="C2" s="38">
        <v>4400018034</v>
      </c>
      <c r="D2" s="38" t="s">
        <v>124</v>
      </c>
      <c r="E2" s="28" t="s">
        <v>125</v>
      </c>
      <c r="F2" s="23" t="s">
        <v>126</v>
      </c>
      <c r="G2" s="22" t="s">
        <v>88</v>
      </c>
      <c r="H2" s="27" t="s">
        <v>104</v>
      </c>
      <c r="I2" s="30">
        <v>1367</v>
      </c>
      <c r="J2" s="32">
        <f>I2*1270</f>
        <v>1736090</v>
      </c>
      <c r="K2" s="34">
        <f>I2*0.85</f>
        <v>1161.95</v>
      </c>
      <c r="L2" s="32">
        <f t="shared" ref="L2:L7" si="0">K2*1270</f>
        <v>1475676.5</v>
      </c>
      <c r="M2" s="37" t="s">
        <v>160</v>
      </c>
      <c r="N2" s="37" t="s">
        <v>155</v>
      </c>
    </row>
    <row r="3" spans="1:14" s="3" customFormat="1" ht="30" x14ac:dyDescent="0.25">
      <c r="A3" s="21">
        <v>2</v>
      </c>
      <c r="B3" s="39" t="s">
        <v>123</v>
      </c>
      <c r="C3" s="39">
        <v>4400018035</v>
      </c>
      <c r="D3" s="39" t="s">
        <v>127</v>
      </c>
      <c r="E3" s="26" t="s">
        <v>125</v>
      </c>
      <c r="F3" s="11" t="s">
        <v>129</v>
      </c>
      <c r="G3" s="10" t="s">
        <v>88</v>
      </c>
      <c r="H3" s="14" t="s">
        <v>104</v>
      </c>
      <c r="I3" s="31">
        <v>1498</v>
      </c>
      <c r="J3" s="32">
        <f t="shared" ref="J3:J14" si="1">I3*1270</f>
        <v>1902460</v>
      </c>
      <c r="K3" s="34">
        <f>I3*0.85</f>
        <v>1273.3</v>
      </c>
      <c r="L3" s="32">
        <f t="shared" si="0"/>
        <v>1617091</v>
      </c>
      <c r="M3" s="37" t="s">
        <v>161</v>
      </c>
      <c r="N3" s="37" t="s">
        <v>155</v>
      </c>
    </row>
    <row r="4" spans="1:14" s="3" customFormat="1" ht="60" x14ac:dyDescent="0.25">
      <c r="A4" s="21">
        <v>3</v>
      </c>
      <c r="B4" s="39" t="s">
        <v>123</v>
      </c>
      <c r="C4" s="39">
        <v>4400018036</v>
      </c>
      <c r="D4" s="39" t="s">
        <v>128</v>
      </c>
      <c r="E4" s="26" t="s">
        <v>125</v>
      </c>
      <c r="F4" s="11" t="s">
        <v>130</v>
      </c>
      <c r="G4" s="10" t="s">
        <v>88</v>
      </c>
      <c r="H4" s="14" t="s">
        <v>104</v>
      </c>
      <c r="I4" s="31">
        <v>8258</v>
      </c>
      <c r="J4" s="32">
        <f t="shared" si="1"/>
        <v>10487660</v>
      </c>
      <c r="K4" s="33">
        <v>2000</v>
      </c>
      <c r="L4" s="32">
        <f t="shared" si="0"/>
        <v>2540000</v>
      </c>
      <c r="M4" s="37" t="s">
        <v>158</v>
      </c>
      <c r="N4" s="37" t="s">
        <v>159</v>
      </c>
    </row>
    <row r="5" spans="1:14" s="3" customFormat="1" ht="30" x14ac:dyDescent="0.25">
      <c r="A5" s="45"/>
      <c r="B5" s="56"/>
      <c r="C5" s="56"/>
      <c r="D5" s="46" t="s">
        <v>194</v>
      </c>
      <c r="E5" s="57"/>
      <c r="F5" s="17"/>
      <c r="G5" s="53">
        <v>1951218</v>
      </c>
      <c r="H5" s="47"/>
      <c r="I5" s="58">
        <f>SUM(I2:I4)</f>
        <v>11123</v>
      </c>
      <c r="J5" s="53">
        <f>SUM(J2:J4)</f>
        <v>14126210</v>
      </c>
      <c r="K5" s="35">
        <f>SUM(K2:K4)</f>
        <v>4435.25</v>
      </c>
      <c r="L5" s="53">
        <f>SUM(L2:L4)</f>
        <v>5632767.5</v>
      </c>
      <c r="M5" s="46"/>
      <c r="N5" s="46"/>
    </row>
    <row r="6" spans="1:14" s="3" customFormat="1" ht="75" x14ac:dyDescent="0.25">
      <c r="A6" s="21">
        <v>4</v>
      </c>
      <c r="B6" s="37" t="s">
        <v>27</v>
      </c>
      <c r="C6" s="36">
        <v>44645505</v>
      </c>
      <c r="D6" s="36" t="s">
        <v>51</v>
      </c>
      <c r="E6" s="10" t="s">
        <v>28</v>
      </c>
      <c r="F6" s="11">
        <v>44500035462329</v>
      </c>
      <c r="G6" s="10" t="s">
        <v>88</v>
      </c>
      <c r="H6" s="14" t="s">
        <v>104</v>
      </c>
      <c r="I6" s="32">
        <v>1215.32</v>
      </c>
      <c r="J6" s="32">
        <f t="shared" si="1"/>
        <v>1543456.4</v>
      </c>
      <c r="K6" s="34">
        <f>I6*0.85</f>
        <v>1033.0219999999999</v>
      </c>
      <c r="L6" s="32">
        <f t="shared" si="0"/>
        <v>1311937.94</v>
      </c>
      <c r="M6" s="37" t="s">
        <v>136</v>
      </c>
      <c r="N6" s="37" t="s">
        <v>198</v>
      </c>
    </row>
    <row r="7" spans="1:14" s="3" customFormat="1" ht="45" x14ac:dyDescent="0.25">
      <c r="A7" s="21">
        <v>5</v>
      </c>
      <c r="B7" s="37" t="s">
        <v>27</v>
      </c>
      <c r="C7" s="36">
        <v>44229282</v>
      </c>
      <c r="D7" s="36" t="s">
        <v>52</v>
      </c>
      <c r="E7" s="10" t="s">
        <v>29</v>
      </c>
      <c r="F7" s="11">
        <v>1500000205880</v>
      </c>
      <c r="G7" s="10" t="s">
        <v>88</v>
      </c>
      <c r="H7" s="14" t="s">
        <v>104</v>
      </c>
      <c r="I7" s="32">
        <v>1307.96</v>
      </c>
      <c r="J7" s="32">
        <f t="shared" si="1"/>
        <v>1661109.2</v>
      </c>
      <c r="K7" s="32">
        <v>0</v>
      </c>
      <c r="L7" s="32">
        <f t="shared" si="0"/>
        <v>0</v>
      </c>
      <c r="M7" s="37" t="s">
        <v>137</v>
      </c>
      <c r="N7" s="37"/>
    </row>
    <row r="8" spans="1:14" s="3" customFormat="1" ht="45" x14ac:dyDescent="0.25">
      <c r="A8" s="21">
        <v>6</v>
      </c>
      <c r="B8" s="37" t="s">
        <v>27</v>
      </c>
      <c r="C8" s="36">
        <v>44229282</v>
      </c>
      <c r="D8" s="36" t="s">
        <v>52</v>
      </c>
      <c r="E8" s="10" t="s">
        <v>29</v>
      </c>
      <c r="F8" s="18">
        <v>1500000207307</v>
      </c>
      <c r="G8" s="10" t="s">
        <v>88</v>
      </c>
      <c r="H8" s="14" t="s">
        <v>104</v>
      </c>
      <c r="I8" s="32">
        <v>300.36</v>
      </c>
      <c r="J8" s="32">
        <f t="shared" si="1"/>
        <v>381457.2</v>
      </c>
      <c r="K8" s="34">
        <f>I8*0.85</f>
        <v>255.30600000000001</v>
      </c>
      <c r="L8" s="32">
        <f t="shared" ref="L8:L10" si="2">K8*1270</f>
        <v>324238.62</v>
      </c>
      <c r="M8" s="37" t="s">
        <v>163</v>
      </c>
      <c r="N8" s="37" t="s">
        <v>162</v>
      </c>
    </row>
    <row r="9" spans="1:14" s="3" customFormat="1" ht="76.5" customHeight="1" x14ac:dyDescent="0.25">
      <c r="A9" s="21">
        <v>7</v>
      </c>
      <c r="B9" s="37" t="s">
        <v>27</v>
      </c>
      <c r="C9" s="36">
        <v>44229782</v>
      </c>
      <c r="D9" s="36" t="s">
        <v>53</v>
      </c>
      <c r="E9" s="14" t="s">
        <v>30</v>
      </c>
      <c r="F9" s="18">
        <v>53300003348477</v>
      </c>
      <c r="G9" s="10" t="s">
        <v>88</v>
      </c>
      <c r="H9" s="14" t="s">
        <v>104</v>
      </c>
      <c r="I9" s="32">
        <f>6128.24+4984.56</f>
        <v>11112.8</v>
      </c>
      <c r="J9" s="32">
        <f t="shared" si="1"/>
        <v>14113256</v>
      </c>
      <c r="K9" s="32">
        <f>I9*0.8</f>
        <v>8890.24</v>
      </c>
      <c r="L9" s="32">
        <f t="shared" si="2"/>
        <v>11290604.799999999</v>
      </c>
      <c r="M9" s="37" t="s">
        <v>164</v>
      </c>
      <c r="N9" s="44" t="s">
        <v>192</v>
      </c>
    </row>
    <row r="10" spans="1:14" s="3" customFormat="1" ht="78" customHeight="1" x14ac:dyDescent="0.25">
      <c r="A10" s="21">
        <v>8</v>
      </c>
      <c r="B10" s="37" t="s">
        <v>27</v>
      </c>
      <c r="C10" s="36">
        <v>44229782</v>
      </c>
      <c r="D10" s="36" t="s">
        <v>53</v>
      </c>
      <c r="E10" s="14" t="s">
        <v>30</v>
      </c>
      <c r="F10" s="18">
        <v>27000035197570</v>
      </c>
      <c r="G10" s="10" t="s">
        <v>88</v>
      </c>
      <c r="H10" s="14" t="s">
        <v>104</v>
      </c>
      <c r="I10" s="32">
        <v>712.84</v>
      </c>
      <c r="J10" s="32">
        <f t="shared" si="1"/>
        <v>905306.8</v>
      </c>
      <c r="K10" s="32">
        <f>I10*0.8</f>
        <v>570.27200000000005</v>
      </c>
      <c r="L10" s="32">
        <f t="shared" si="2"/>
        <v>724245.44000000006</v>
      </c>
      <c r="M10" s="37" t="s">
        <v>164</v>
      </c>
      <c r="N10" s="44" t="s">
        <v>192</v>
      </c>
    </row>
    <row r="11" spans="1:14" s="3" customFormat="1" ht="30" x14ac:dyDescent="0.25">
      <c r="A11" s="45"/>
      <c r="B11" s="46"/>
      <c r="C11" s="46"/>
      <c r="D11" s="46" t="s">
        <v>194</v>
      </c>
      <c r="E11" s="47"/>
      <c r="F11" s="55"/>
      <c r="G11" s="53">
        <v>2439786</v>
      </c>
      <c r="H11" s="47"/>
      <c r="I11" s="35">
        <f>SUM(I6:I10)</f>
        <v>14649.279999999999</v>
      </c>
      <c r="J11" s="53">
        <f>SUM(J6:J10)</f>
        <v>18604585.600000001</v>
      </c>
      <c r="K11" s="35">
        <f>SUM(K6:K10)</f>
        <v>10748.84</v>
      </c>
      <c r="L11" s="53">
        <f>SUM(L6:L10)</f>
        <v>13651026.799999999</v>
      </c>
      <c r="M11" s="46"/>
      <c r="N11" s="46"/>
    </row>
    <row r="12" spans="1:14" s="3" customFormat="1" ht="30" x14ac:dyDescent="0.25">
      <c r="A12" s="21">
        <v>9</v>
      </c>
      <c r="B12" s="36" t="s">
        <v>36</v>
      </c>
      <c r="C12" s="36">
        <v>44232938</v>
      </c>
      <c r="D12" s="36" t="s">
        <v>55</v>
      </c>
      <c r="E12" s="10" t="s">
        <v>131</v>
      </c>
      <c r="F12" s="11">
        <v>52200002280598</v>
      </c>
      <c r="G12" s="10" t="s">
        <v>88</v>
      </c>
      <c r="H12" s="14" t="s">
        <v>104</v>
      </c>
      <c r="I12" s="32">
        <v>5205.0600000000004</v>
      </c>
      <c r="J12" s="32">
        <f t="shared" si="1"/>
        <v>6610426.2000000002</v>
      </c>
      <c r="K12" s="32">
        <v>5205.0600000000004</v>
      </c>
      <c r="L12" s="32">
        <f t="shared" ref="L12:L13" si="3">K12*1270</f>
        <v>6610426.2000000002</v>
      </c>
      <c r="M12" s="37"/>
      <c r="N12" s="37"/>
    </row>
    <row r="13" spans="1:14" s="3" customFormat="1" ht="30" x14ac:dyDescent="0.25">
      <c r="A13" s="21">
        <v>10</v>
      </c>
      <c r="B13" s="36" t="s">
        <v>36</v>
      </c>
      <c r="C13" s="36">
        <v>44228227</v>
      </c>
      <c r="D13" s="36" t="s">
        <v>58</v>
      </c>
      <c r="E13" s="10" t="s">
        <v>31</v>
      </c>
      <c r="F13" s="11">
        <v>27200000523503</v>
      </c>
      <c r="G13" s="10" t="s">
        <v>88</v>
      </c>
      <c r="H13" s="14" t="s">
        <v>104</v>
      </c>
      <c r="I13" s="33">
        <v>7.15</v>
      </c>
      <c r="J13" s="32">
        <f t="shared" si="1"/>
        <v>9080.5</v>
      </c>
      <c r="K13" s="33">
        <v>7.15</v>
      </c>
      <c r="L13" s="32">
        <f t="shared" si="3"/>
        <v>9080.5</v>
      </c>
      <c r="M13" s="37"/>
      <c r="N13" s="37"/>
    </row>
    <row r="14" spans="1:14" s="3" customFormat="1" ht="75" x14ac:dyDescent="0.25">
      <c r="A14" s="6">
        <v>11</v>
      </c>
      <c r="B14" s="36" t="s">
        <v>36</v>
      </c>
      <c r="C14" s="36">
        <v>44226823</v>
      </c>
      <c r="D14" s="36" t="s">
        <v>57</v>
      </c>
      <c r="E14" s="10" t="s">
        <v>32</v>
      </c>
      <c r="F14" s="11">
        <v>33800000054214</v>
      </c>
      <c r="G14" s="10" t="s">
        <v>88</v>
      </c>
      <c r="H14" s="14" t="s">
        <v>104</v>
      </c>
      <c r="I14" s="33">
        <v>15735.81</v>
      </c>
      <c r="J14" s="32">
        <f t="shared" si="1"/>
        <v>19984478.699999999</v>
      </c>
      <c r="K14" s="33">
        <v>15735.81</v>
      </c>
      <c r="L14" s="32">
        <f t="shared" ref="L14:L18" si="4">I14*1270</f>
        <v>19984478.699999999</v>
      </c>
      <c r="M14" s="37" t="s">
        <v>166</v>
      </c>
      <c r="N14" s="44" t="s">
        <v>193</v>
      </c>
    </row>
    <row r="15" spans="1:14" s="3" customFormat="1" ht="30" x14ac:dyDescent="0.25">
      <c r="A15" s="6">
        <v>12</v>
      </c>
      <c r="B15" s="36" t="s">
        <v>36</v>
      </c>
      <c r="C15" s="36">
        <v>44236134</v>
      </c>
      <c r="D15" s="36" t="s">
        <v>56</v>
      </c>
      <c r="E15" s="10" t="s">
        <v>33</v>
      </c>
      <c r="F15" s="11">
        <v>2700034373072</v>
      </c>
      <c r="G15" s="10" t="s">
        <v>88</v>
      </c>
      <c r="H15" s="14" t="s">
        <v>104</v>
      </c>
      <c r="I15" s="33">
        <v>5915.67</v>
      </c>
      <c r="J15" s="32">
        <f t="shared" ref="J15:J70" si="5">I15*1270</f>
        <v>7512900.9000000004</v>
      </c>
      <c r="K15" s="33">
        <v>5915.67</v>
      </c>
      <c r="L15" s="32">
        <f t="shared" si="4"/>
        <v>7512900.9000000004</v>
      </c>
      <c r="M15" s="37" t="s">
        <v>167</v>
      </c>
      <c r="N15" s="37" t="s">
        <v>156</v>
      </c>
    </row>
    <row r="16" spans="1:14" s="3" customFormat="1" ht="30" x14ac:dyDescent="0.25">
      <c r="A16" s="6">
        <v>13</v>
      </c>
      <c r="B16" s="36" t="s">
        <v>36</v>
      </c>
      <c r="C16" s="36">
        <v>44232737</v>
      </c>
      <c r="D16" s="36" t="s">
        <v>59</v>
      </c>
      <c r="E16" s="10" t="s">
        <v>34</v>
      </c>
      <c r="F16" s="11">
        <v>44700035344558</v>
      </c>
      <c r="G16" s="10" t="s">
        <v>88</v>
      </c>
      <c r="H16" s="14" t="s">
        <v>104</v>
      </c>
      <c r="I16" s="33">
        <v>3550.92</v>
      </c>
      <c r="J16" s="32">
        <f t="shared" si="5"/>
        <v>4509668.4000000004</v>
      </c>
      <c r="K16" s="33">
        <v>3550.92</v>
      </c>
      <c r="L16" s="32">
        <f t="shared" si="4"/>
        <v>4509668.4000000004</v>
      </c>
      <c r="M16" s="37" t="s">
        <v>168</v>
      </c>
      <c r="N16" s="37" t="s">
        <v>156</v>
      </c>
    </row>
    <row r="17" spans="1:14" s="3" customFormat="1" ht="30" x14ac:dyDescent="0.25">
      <c r="A17" s="24">
        <v>14</v>
      </c>
      <c r="B17" s="40" t="s">
        <v>36</v>
      </c>
      <c r="C17" s="40">
        <v>44584216</v>
      </c>
      <c r="D17" s="40" t="s">
        <v>59</v>
      </c>
      <c r="E17" s="19" t="s">
        <v>35</v>
      </c>
      <c r="F17" s="29">
        <v>44600000808285</v>
      </c>
      <c r="G17" s="19" t="s">
        <v>88</v>
      </c>
      <c r="H17" s="25" t="s">
        <v>104</v>
      </c>
      <c r="I17" s="34">
        <v>0</v>
      </c>
      <c r="J17" s="32">
        <f t="shared" si="5"/>
        <v>0</v>
      </c>
      <c r="K17" s="34">
        <v>0</v>
      </c>
      <c r="L17" s="32">
        <f t="shared" si="4"/>
        <v>0</v>
      </c>
      <c r="M17" s="37" t="s">
        <v>138</v>
      </c>
      <c r="N17" s="37"/>
    </row>
    <row r="18" spans="1:14" ht="30" x14ac:dyDescent="0.25">
      <c r="A18" s="21">
        <v>15</v>
      </c>
      <c r="B18" s="36" t="s">
        <v>36</v>
      </c>
      <c r="C18" s="36">
        <v>44584216</v>
      </c>
      <c r="D18" s="36" t="s">
        <v>59</v>
      </c>
      <c r="E18" s="10" t="s">
        <v>35</v>
      </c>
      <c r="F18" s="7">
        <v>52100003449692</v>
      </c>
      <c r="G18" s="10" t="s">
        <v>88</v>
      </c>
      <c r="H18" s="14" t="s">
        <v>104</v>
      </c>
      <c r="I18" s="33">
        <v>0</v>
      </c>
      <c r="J18" s="32">
        <f t="shared" si="5"/>
        <v>0</v>
      </c>
      <c r="K18" s="33">
        <v>0</v>
      </c>
      <c r="L18" s="32">
        <f t="shared" si="4"/>
        <v>0</v>
      </c>
      <c r="M18" s="36" t="s">
        <v>138</v>
      </c>
      <c r="N18" s="36"/>
    </row>
    <row r="19" spans="1:14" ht="30" x14ac:dyDescent="0.25">
      <c r="A19" s="45"/>
      <c r="B19" s="46"/>
      <c r="C19" s="46"/>
      <c r="D19" s="46" t="s">
        <v>194</v>
      </c>
      <c r="E19" s="16"/>
      <c r="F19" s="17"/>
      <c r="G19" s="53">
        <v>5011711</v>
      </c>
      <c r="H19" s="47"/>
      <c r="I19" s="53">
        <f>SUM(I12:I18)</f>
        <v>30414.61</v>
      </c>
      <c r="J19" s="53">
        <f t="shared" si="5"/>
        <v>38626554.700000003</v>
      </c>
      <c r="K19" s="35">
        <f>SUM(K12:K18)</f>
        <v>30414.61</v>
      </c>
      <c r="L19" s="53">
        <f>SUM(L12:L18)</f>
        <v>38626554.699999996</v>
      </c>
      <c r="M19" s="46"/>
      <c r="N19" s="46"/>
    </row>
    <row r="20" spans="1:14" ht="45" x14ac:dyDescent="0.25">
      <c r="A20" s="21">
        <v>16</v>
      </c>
      <c r="B20" s="36" t="s">
        <v>77</v>
      </c>
      <c r="C20" s="36">
        <v>4000006354</v>
      </c>
      <c r="D20" s="36" t="s">
        <v>78</v>
      </c>
      <c r="E20" s="10" t="s">
        <v>79</v>
      </c>
      <c r="F20" s="7" t="s">
        <v>80</v>
      </c>
      <c r="G20" s="8" t="s">
        <v>81</v>
      </c>
      <c r="H20" s="9">
        <v>44835</v>
      </c>
      <c r="I20" s="32">
        <v>24756</v>
      </c>
      <c r="J20" s="32">
        <f>I20*1270</f>
        <v>31440120</v>
      </c>
      <c r="K20" s="32">
        <v>24756</v>
      </c>
      <c r="L20" s="32">
        <f t="shared" ref="L20:L21" si="6">K20*1270</f>
        <v>31440120</v>
      </c>
      <c r="M20" s="36" t="s">
        <v>139</v>
      </c>
      <c r="N20" s="36" t="s">
        <v>156</v>
      </c>
    </row>
    <row r="21" spans="1:14" ht="45" x14ac:dyDescent="0.25">
      <c r="A21" s="21">
        <v>17</v>
      </c>
      <c r="B21" s="36" t="s">
        <v>77</v>
      </c>
      <c r="C21" s="36">
        <v>4000009225</v>
      </c>
      <c r="D21" s="36" t="s">
        <v>82</v>
      </c>
      <c r="E21" s="10" t="s">
        <v>83</v>
      </c>
      <c r="F21" s="7" t="s">
        <v>84</v>
      </c>
      <c r="G21" s="8" t="s">
        <v>81</v>
      </c>
      <c r="H21" s="9">
        <v>44835</v>
      </c>
      <c r="I21" s="32">
        <v>707</v>
      </c>
      <c r="J21" s="32">
        <f t="shared" si="5"/>
        <v>897890</v>
      </c>
      <c r="K21" s="32">
        <v>707</v>
      </c>
      <c r="L21" s="32">
        <f t="shared" si="6"/>
        <v>897890</v>
      </c>
      <c r="M21" s="36" t="s">
        <v>140</v>
      </c>
      <c r="N21" s="36" t="s">
        <v>156</v>
      </c>
    </row>
    <row r="22" spans="1:14" ht="45" x14ac:dyDescent="0.25">
      <c r="A22" s="21">
        <v>18</v>
      </c>
      <c r="B22" s="36" t="s">
        <v>77</v>
      </c>
      <c r="C22" s="36">
        <v>4400632029</v>
      </c>
      <c r="D22" s="41" t="s">
        <v>85</v>
      </c>
      <c r="E22" s="10" t="s">
        <v>86</v>
      </c>
      <c r="F22" s="7" t="s">
        <v>87</v>
      </c>
      <c r="G22" s="10" t="s">
        <v>88</v>
      </c>
      <c r="H22" s="14" t="s">
        <v>104</v>
      </c>
      <c r="I22" s="33">
        <v>3765</v>
      </c>
      <c r="J22" s="32">
        <f t="shared" si="5"/>
        <v>4781550</v>
      </c>
      <c r="K22" s="33">
        <v>3765</v>
      </c>
      <c r="L22" s="32">
        <f t="shared" ref="L22:L24" si="7">I22*1270</f>
        <v>4781550</v>
      </c>
      <c r="M22" s="36" t="s">
        <v>169</v>
      </c>
      <c r="N22" s="36" t="s">
        <v>156</v>
      </c>
    </row>
    <row r="23" spans="1:14" ht="45" x14ac:dyDescent="0.25">
      <c r="A23" s="21">
        <v>19</v>
      </c>
      <c r="B23" s="36" t="s">
        <v>77</v>
      </c>
      <c r="C23" s="36">
        <v>4400632029</v>
      </c>
      <c r="D23" s="41" t="s">
        <v>89</v>
      </c>
      <c r="E23" s="10" t="s">
        <v>90</v>
      </c>
      <c r="F23" s="7" t="s">
        <v>91</v>
      </c>
      <c r="G23" s="10" t="s">
        <v>88</v>
      </c>
      <c r="H23" s="14" t="s">
        <v>104</v>
      </c>
      <c r="I23" s="33">
        <v>370</v>
      </c>
      <c r="J23" s="32">
        <f t="shared" si="5"/>
        <v>469900</v>
      </c>
      <c r="K23" s="33">
        <v>370</v>
      </c>
      <c r="L23" s="32">
        <f t="shared" si="7"/>
        <v>469900</v>
      </c>
      <c r="M23" s="36" t="s">
        <v>141</v>
      </c>
      <c r="N23" s="36" t="s">
        <v>156</v>
      </c>
    </row>
    <row r="24" spans="1:14" ht="45" x14ac:dyDescent="0.25">
      <c r="A24" s="21">
        <v>20</v>
      </c>
      <c r="B24" s="36" t="s">
        <v>77</v>
      </c>
      <c r="C24" s="36">
        <v>4400632029</v>
      </c>
      <c r="D24" s="41" t="s">
        <v>92</v>
      </c>
      <c r="E24" s="10" t="s">
        <v>93</v>
      </c>
      <c r="F24" s="7" t="s">
        <v>94</v>
      </c>
      <c r="G24" s="10" t="s">
        <v>88</v>
      </c>
      <c r="H24" s="14" t="s">
        <v>104</v>
      </c>
      <c r="I24" s="33">
        <v>1803</v>
      </c>
      <c r="J24" s="32">
        <f t="shared" si="5"/>
        <v>2289810</v>
      </c>
      <c r="K24" s="33">
        <v>800</v>
      </c>
      <c r="L24" s="32">
        <f t="shared" si="7"/>
        <v>2289810</v>
      </c>
      <c r="M24" s="36" t="s">
        <v>170</v>
      </c>
      <c r="N24" s="36" t="s">
        <v>171</v>
      </c>
    </row>
    <row r="25" spans="1:14" ht="45" x14ac:dyDescent="0.25">
      <c r="A25" s="21">
        <v>21</v>
      </c>
      <c r="B25" s="36" t="s">
        <v>77</v>
      </c>
      <c r="C25" s="36">
        <v>4400632029</v>
      </c>
      <c r="D25" s="41" t="s">
        <v>95</v>
      </c>
      <c r="E25" s="10" t="s">
        <v>96</v>
      </c>
      <c r="F25" s="7" t="s">
        <v>97</v>
      </c>
      <c r="G25" s="10" t="s">
        <v>88</v>
      </c>
      <c r="H25" s="14" t="s">
        <v>104</v>
      </c>
      <c r="I25" s="33">
        <v>1200</v>
      </c>
      <c r="J25" s="32">
        <f t="shared" si="5"/>
        <v>1524000</v>
      </c>
      <c r="K25" s="33">
        <v>0</v>
      </c>
      <c r="L25" s="32">
        <v>0</v>
      </c>
      <c r="M25" s="36" t="s">
        <v>173</v>
      </c>
      <c r="N25" s="36" t="s">
        <v>172</v>
      </c>
    </row>
    <row r="26" spans="1:14" ht="45" x14ac:dyDescent="0.25">
      <c r="A26" s="21">
        <v>22</v>
      </c>
      <c r="B26" s="36" t="s">
        <v>77</v>
      </c>
      <c r="C26" s="36">
        <v>4400632029</v>
      </c>
      <c r="D26" s="41" t="s">
        <v>98</v>
      </c>
      <c r="E26" s="10" t="s">
        <v>99</v>
      </c>
      <c r="F26" s="7" t="s">
        <v>100</v>
      </c>
      <c r="G26" s="10" t="s">
        <v>88</v>
      </c>
      <c r="H26" s="14" t="s">
        <v>104</v>
      </c>
      <c r="I26" s="33">
        <v>1656</v>
      </c>
      <c r="J26" s="32">
        <f t="shared" si="5"/>
        <v>2103120</v>
      </c>
      <c r="K26" s="33">
        <v>0</v>
      </c>
      <c r="L26" s="32">
        <v>0</v>
      </c>
      <c r="M26" s="36" t="s">
        <v>173</v>
      </c>
      <c r="N26" s="36" t="s">
        <v>172</v>
      </c>
    </row>
    <row r="27" spans="1:14" ht="30" x14ac:dyDescent="0.25">
      <c r="A27" s="45"/>
      <c r="B27" s="46"/>
      <c r="C27" s="46"/>
      <c r="D27" s="46" t="s">
        <v>194</v>
      </c>
      <c r="E27" s="16"/>
      <c r="F27" s="17"/>
      <c r="G27" s="53">
        <v>7759158</v>
      </c>
      <c r="H27" s="47"/>
      <c r="I27" s="35">
        <f>SUM(I20:I26)</f>
        <v>34257</v>
      </c>
      <c r="J27" s="53">
        <f>SUM(J20:J26)</f>
        <v>43506390</v>
      </c>
      <c r="K27" s="35">
        <f>SUM(K20:K26)</f>
        <v>30398</v>
      </c>
      <c r="L27" s="53">
        <f>SUM(L20:L26)</f>
        <v>39879270</v>
      </c>
      <c r="M27" s="46"/>
      <c r="N27" s="46"/>
    </row>
    <row r="28" spans="1:14" ht="30" x14ac:dyDescent="0.25">
      <c r="A28" s="21">
        <v>23</v>
      </c>
      <c r="B28" s="37" t="s">
        <v>47</v>
      </c>
      <c r="C28" s="37">
        <v>4000006383</v>
      </c>
      <c r="D28" s="37" t="s">
        <v>46</v>
      </c>
      <c r="E28" s="6" t="s">
        <v>49</v>
      </c>
      <c r="F28" s="7">
        <v>1300020661811</v>
      </c>
      <c r="G28" s="8" t="s">
        <v>81</v>
      </c>
      <c r="H28" s="9">
        <v>44835</v>
      </c>
      <c r="I28" s="32">
        <v>7888</v>
      </c>
      <c r="J28" s="32">
        <f t="shared" si="5"/>
        <v>10017760</v>
      </c>
      <c r="K28" s="32">
        <v>7888</v>
      </c>
      <c r="L28" s="32">
        <f t="shared" ref="L28:L29" si="8">K28*1270</f>
        <v>10017760</v>
      </c>
      <c r="M28" s="36" t="s">
        <v>142</v>
      </c>
      <c r="N28" s="36" t="s">
        <v>174</v>
      </c>
    </row>
    <row r="29" spans="1:14" ht="30" x14ac:dyDescent="0.25">
      <c r="A29" s="21">
        <v>24</v>
      </c>
      <c r="B29" s="37" t="s">
        <v>47</v>
      </c>
      <c r="C29" s="37">
        <v>44228948</v>
      </c>
      <c r="D29" s="37" t="s">
        <v>75</v>
      </c>
      <c r="E29" s="6" t="s">
        <v>48</v>
      </c>
      <c r="F29" s="7">
        <v>446000000767185</v>
      </c>
      <c r="G29" s="10" t="s">
        <v>88</v>
      </c>
      <c r="H29" s="14" t="s">
        <v>104</v>
      </c>
      <c r="I29" s="32">
        <v>5923.98</v>
      </c>
      <c r="J29" s="32">
        <f t="shared" si="5"/>
        <v>7523454.5999999996</v>
      </c>
      <c r="K29" s="32">
        <v>5923.98</v>
      </c>
      <c r="L29" s="32">
        <f t="shared" si="8"/>
        <v>7523454.5999999996</v>
      </c>
      <c r="M29" s="36" t="s">
        <v>142</v>
      </c>
      <c r="N29" s="36" t="s">
        <v>156</v>
      </c>
    </row>
    <row r="30" spans="1:14" ht="45" x14ac:dyDescent="0.25">
      <c r="A30" s="21">
        <v>25</v>
      </c>
      <c r="B30" s="37" t="s">
        <v>47</v>
      </c>
      <c r="C30" s="37">
        <v>44495338</v>
      </c>
      <c r="D30" s="37" t="s">
        <v>72</v>
      </c>
      <c r="E30" s="6" t="s">
        <v>50</v>
      </c>
      <c r="F30" s="7">
        <v>1300017236891</v>
      </c>
      <c r="G30" s="10" t="s">
        <v>88</v>
      </c>
      <c r="H30" s="14" t="s">
        <v>104</v>
      </c>
      <c r="I30" s="32">
        <v>2087.29</v>
      </c>
      <c r="J30" s="32">
        <f t="shared" si="5"/>
        <v>2650858.2999999998</v>
      </c>
      <c r="K30" s="32">
        <v>2087.29</v>
      </c>
      <c r="L30" s="32">
        <f>I30*1270</f>
        <v>2650858.2999999998</v>
      </c>
      <c r="M30" s="36" t="s">
        <v>142</v>
      </c>
      <c r="N30" s="36" t="s">
        <v>156</v>
      </c>
    </row>
    <row r="31" spans="1:14" ht="30" x14ac:dyDescent="0.25">
      <c r="A31" s="21">
        <v>26</v>
      </c>
      <c r="B31" s="37" t="s">
        <v>47</v>
      </c>
      <c r="C31" s="37">
        <v>44661407</v>
      </c>
      <c r="D31" s="37" t="s">
        <v>73</v>
      </c>
      <c r="E31" s="6" t="s">
        <v>76</v>
      </c>
      <c r="F31" s="7">
        <v>2800020694097</v>
      </c>
      <c r="G31" s="10" t="s">
        <v>88</v>
      </c>
      <c r="H31" s="14" t="s">
        <v>104</v>
      </c>
      <c r="I31" s="32">
        <v>3780</v>
      </c>
      <c r="J31" s="32">
        <f t="shared" si="5"/>
        <v>4800600</v>
      </c>
      <c r="K31" s="32">
        <v>3780</v>
      </c>
      <c r="L31" s="32">
        <f>I31*1270</f>
        <v>4800600</v>
      </c>
      <c r="M31" s="36" t="s">
        <v>143</v>
      </c>
      <c r="N31" s="36" t="s">
        <v>174</v>
      </c>
    </row>
    <row r="32" spans="1:14" ht="30" x14ac:dyDescent="0.25">
      <c r="A32" s="21">
        <v>27</v>
      </c>
      <c r="B32" s="37" t="s">
        <v>47</v>
      </c>
      <c r="C32" s="37">
        <v>44236598</v>
      </c>
      <c r="D32" s="37" t="s">
        <v>73</v>
      </c>
      <c r="E32" s="6" t="s">
        <v>74</v>
      </c>
      <c r="F32" s="7">
        <v>44500038601535</v>
      </c>
      <c r="G32" s="10" t="s">
        <v>88</v>
      </c>
      <c r="H32" s="14" t="s">
        <v>104</v>
      </c>
      <c r="I32" s="32">
        <v>3830.96</v>
      </c>
      <c r="J32" s="32">
        <f t="shared" si="5"/>
        <v>4865319.2</v>
      </c>
      <c r="K32" s="32">
        <v>3830.96</v>
      </c>
      <c r="L32" s="32">
        <f>I32*1270</f>
        <v>4865319.2</v>
      </c>
      <c r="M32" s="36" t="s">
        <v>143</v>
      </c>
      <c r="N32" s="36" t="s">
        <v>174</v>
      </c>
    </row>
    <row r="33" spans="1:14" ht="30" x14ac:dyDescent="0.25">
      <c r="A33" s="45"/>
      <c r="B33" s="46"/>
      <c r="C33" s="46"/>
      <c r="D33" s="46" t="s">
        <v>194</v>
      </c>
      <c r="E33" s="16"/>
      <c r="F33" s="17"/>
      <c r="G33" s="53">
        <v>2474223</v>
      </c>
      <c r="H33" s="47"/>
      <c r="I33" s="35">
        <f>SUM(I28:I32)</f>
        <v>23510.23</v>
      </c>
      <c r="J33" s="53">
        <f>SUM(J28:J32)</f>
        <v>29857992.100000001</v>
      </c>
      <c r="K33" s="35">
        <f>SUM(K28:K32)</f>
        <v>23510.23</v>
      </c>
      <c r="L33" s="53">
        <f>SUM(L28:L32)</f>
        <v>29857992.100000001</v>
      </c>
      <c r="M33" s="46"/>
      <c r="N33" s="46"/>
    </row>
    <row r="34" spans="1:14" ht="30" x14ac:dyDescent="0.25">
      <c r="A34" s="21">
        <v>28</v>
      </c>
      <c r="B34" s="36" t="s">
        <v>41</v>
      </c>
      <c r="C34" s="36">
        <v>400006338</v>
      </c>
      <c r="D34" s="36" t="s">
        <v>64</v>
      </c>
      <c r="E34" s="10" t="s">
        <v>39</v>
      </c>
      <c r="F34" s="11">
        <v>40400008206870</v>
      </c>
      <c r="G34" s="8" t="s">
        <v>81</v>
      </c>
      <c r="H34" s="9">
        <v>44835</v>
      </c>
      <c r="I34" s="33">
        <v>6046</v>
      </c>
      <c r="J34" s="32">
        <f t="shared" si="5"/>
        <v>7678420</v>
      </c>
      <c r="K34" s="33">
        <v>6046</v>
      </c>
      <c r="L34" s="32">
        <f t="shared" ref="L34:L35" si="9">K34*1270</f>
        <v>7678420</v>
      </c>
      <c r="M34" s="36" t="s">
        <v>144</v>
      </c>
      <c r="N34" s="36" t="s">
        <v>156</v>
      </c>
    </row>
    <row r="35" spans="1:14" ht="30" x14ac:dyDescent="0.25">
      <c r="A35" s="21">
        <v>29</v>
      </c>
      <c r="B35" s="36" t="s">
        <v>41</v>
      </c>
      <c r="C35" s="36">
        <v>400006339</v>
      </c>
      <c r="D35" s="36" t="s">
        <v>65</v>
      </c>
      <c r="E35" s="10" t="s">
        <v>40</v>
      </c>
      <c r="F35" s="11">
        <v>40400012214771</v>
      </c>
      <c r="G35" s="8" t="s">
        <v>81</v>
      </c>
      <c r="H35" s="9">
        <v>44835</v>
      </c>
      <c r="I35" s="33">
        <v>13097</v>
      </c>
      <c r="J35" s="32">
        <f t="shared" si="5"/>
        <v>16633190</v>
      </c>
      <c r="K35" s="33">
        <v>13097</v>
      </c>
      <c r="L35" s="32">
        <f t="shared" si="9"/>
        <v>16633190</v>
      </c>
      <c r="M35" s="36" t="s">
        <v>144</v>
      </c>
      <c r="N35" s="36" t="s">
        <v>156</v>
      </c>
    </row>
    <row r="36" spans="1:14" ht="45" x14ac:dyDescent="0.25">
      <c r="A36" s="21">
        <v>30</v>
      </c>
      <c r="B36" s="36" t="s">
        <v>41</v>
      </c>
      <c r="C36" s="36">
        <v>44474840</v>
      </c>
      <c r="D36" s="36" t="s">
        <v>66</v>
      </c>
      <c r="E36" s="10" t="s">
        <v>37</v>
      </c>
      <c r="F36" s="11" t="s">
        <v>42</v>
      </c>
      <c r="G36" s="10" t="s">
        <v>88</v>
      </c>
      <c r="H36" s="14" t="s">
        <v>104</v>
      </c>
      <c r="I36" s="33">
        <v>5904.25</v>
      </c>
      <c r="J36" s="32">
        <f t="shared" si="5"/>
        <v>7498397.5</v>
      </c>
      <c r="K36" s="33">
        <v>5904.25</v>
      </c>
      <c r="L36" s="32">
        <f t="shared" ref="L36:L40" si="10">I36*1270</f>
        <v>7498397.5</v>
      </c>
      <c r="M36" s="36" t="s">
        <v>145</v>
      </c>
      <c r="N36" s="43" t="s">
        <v>193</v>
      </c>
    </row>
    <row r="37" spans="1:14" ht="45" x14ac:dyDescent="0.25">
      <c r="A37" s="21">
        <v>31</v>
      </c>
      <c r="B37" s="36" t="s">
        <v>41</v>
      </c>
      <c r="C37" s="36">
        <v>44670982</v>
      </c>
      <c r="D37" s="36" t="s">
        <v>66</v>
      </c>
      <c r="E37" s="10" t="s">
        <v>38</v>
      </c>
      <c r="F37" s="11" t="s">
        <v>43</v>
      </c>
      <c r="G37" s="10" t="s">
        <v>88</v>
      </c>
      <c r="H37" s="14" t="s">
        <v>104</v>
      </c>
      <c r="I37" s="33">
        <v>436.34</v>
      </c>
      <c r="J37" s="32">
        <f t="shared" si="5"/>
        <v>554151.79999999993</v>
      </c>
      <c r="K37" s="33">
        <v>436.34</v>
      </c>
      <c r="L37" s="32">
        <f t="shared" si="10"/>
        <v>554151.79999999993</v>
      </c>
      <c r="M37" s="36" t="s">
        <v>145</v>
      </c>
      <c r="N37" s="36" t="s">
        <v>156</v>
      </c>
    </row>
    <row r="38" spans="1:14" ht="45" x14ac:dyDescent="0.25">
      <c r="A38" s="21">
        <v>32</v>
      </c>
      <c r="B38" s="36" t="s">
        <v>41</v>
      </c>
      <c r="C38" s="36">
        <v>44231061</v>
      </c>
      <c r="D38" s="36" t="s">
        <v>67</v>
      </c>
      <c r="E38" s="10" t="s">
        <v>68</v>
      </c>
      <c r="F38" s="11">
        <v>27200021939244</v>
      </c>
      <c r="G38" s="10" t="s">
        <v>88</v>
      </c>
      <c r="H38" s="14" t="s">
        <v>104</v>
      </c>
      <c r="I38" s="33">
        <v>5118.7700000000004</v>
      </c>
      <c r="J38" s="32">
        <f t="shared" si="5"/>
        <v>6500837.9000000004</v>
      </c>
      <c r="K38" s="33">
        <v>5118.7700000000004</v>
      </c>
      <c r="L38" s="32">
        <f t="shared" si="10"/>
        <v>6500837.9000000004</v>
      </c>
      <c r="M38" s="36" t="s">
        <v>146</v>
      </c>
      <c r="N38" s="43" t="s">
        <v>193</v>
      </c>
    </row>
    <row r="39" spans="1:14" ht="30" x14ac:dyDescent="0.25">
      <c r="A39" s="21">
        <v>33</v>
      </c>
      <c r="B39" s="36" t="s">
        <v>41</v>
      </c>
      <c r="C39" s="36">
        <v>44234127</v>
      </c>
      <c r="D39" s="36" t="s">
        <v>69</v>
      </c>
      <c r="E39" s="10" t="s">
        <v>132</v>
      </c>
      <c r="F39" s="11">
        <v>32600000036564</v>
      </c>
      <c r="G39" s="10" t="s">
        <v>88</v>
      </c>
      <c r="H39" s="14" t="s">
        <v>104</v>
      </c>
      <c r="I39" s="33">
        <f>1.02+2.04</f>
        <v>3.06</v>
      </c>
      <c r="J39" s="32">
        <f t="shared" si="5"/>
        <v>3886.2000000000003</v>
      </c>
      <c r="K39" s="33">
        <f>1.02+2.04</f>
        <v>3.06</v>
      </c>
      <c r="L39" s="32">
        <f t="shared" si="10"/>
        <v>3886.2000000000003</v>
      </c>
      <c r="M39" s="36" t="s">
        <v>138</v>
      </c>
      <c r="N39" s="36"/>
    </row>
    <row r="40" spans="1:14" ht="30" x14ac:dyDescent="0.25">
      <c r="A40" s="21">
        <v>34</v>
      </c>
      <c r="B40" s="36" t="s">
        <v>41</v>
      </c>
      <c r="C40" s="36">
        <v>44234127</v>
      </c>
      <c r="D40" s="36" t="s">
        <v>69</v>
      </c>
      <c r="E40" s="10" t="s">
        <v>132</v>
      </c>
      <c r="F40" s="11">
        <v>32600000036639</v>
      </c>
      <c r="G40" s="10" t="s">
        <v>88</v>
      </c>
      <c r="H40" s="14" t="s">
        <v>104</v>
      </c>
      <c r="I40" s="33">
        <f>4.08+9.18</f>
        <v>13.26</v>
      </c>
      <c r="J40" s="32">
        <f t="shared" si="5"/>
        <v>16840.2</v>
      </c>
      <c r="K40" s="33">
        <f>4.08+9.18</f>
        <v>13.26</v>
      </c>
      <c r="L40" s="32">
        <f t="shared" si="10"/>
        <v>16840.2</v>
      </c>
      <c r="M40" s="36" t="s">
        <v>138</v>
      </c>
      <c r="N40" s="36"/>
    </row>
    <row r="41" spans="1:14" ht="30" x14ac:dyDescent="0.25">
      <c r="A41" s="45"/>
      <c r="B41" s="46"/>
      <c r="C41" s="46"/>
      <c r="D41" s="46" t="s">
        <v>194</v>
      </c>
      <c r="E41" s="16"/>
      <c r="F41" s="17"/>
      <c r="G41" s="53">
        <v>4495984</v>
      </c>
      <c r="H41" s="59"/>
      <c r="I41" s="53">
        <f>SUM(I34:I40)</f>
        <v>30618.68</v>
      </c>
      <c r="J41" s="53">
        <f>SUM(J34:J40)</f>
        <v>38885723.600000009</v>
      </c>
      <c r="K41" s="35">
        <f>SUM(K34:K40)</f>
        <v>30618.68</v>
      </c>
      <c r="L41" s="53">
        <f>SUM(L34:L40)</f>
        <v>38885723.600000009</v>
      </c>
      <c r="M41" s="46"/>
      <c r="N41" s="46"/>
    </row>
    <row r="42" spans="1:14" ht="45" x14ac:dyDescent="0.25">
      <c r="A42" s="21">
        <v>35</v>
      </c>
      <c r="B42" s="37" t="s">
        <v>8</v>
      </c>
      <c r="C42" s="37">
        <v>400006553</v>
      </c>
      <c r="D42" s="37" t="s">
        <v>16</v>
      </c>
      <c r="E42" s="6" t="s">
        <v>17</v>
      </c>
      <c r="F42" s="7">
        <v>40400007204465</v>
      </c>
      <c r="G42" s="8" t="s">
        <v>81</v>
      </c>
      <c r="H42" s="13">
        <v>44835</v>
      </c>
      <c r="I42" s="32">
        <v>22322</v>
      </c>
      <c r="J42" s="32">
        <f t="shared" si="5"/>
        <v>28348940</v>
      </c>
      <c r="K42" s="32">
        <f>I42*0.7</f>
        <v>15625.4</v>
      </c>
      <c r="L42" s="32">
        <f t="shared" ref="L42:L51" si="11">K42*1270</f>
        <v>19844258</v>
      </c>
      <c r="M42" s="36" t="s">
        <v>175</v>
      </c>
      <c r="N42" s="37" t="s">
        <v>165</v>
      </c>
    </row>
    <row r="43" spans="1:14" ht="45" x14ac:dyDescent="0.25">
      <c r="A43" s="21">
        <v>36</v>
      </c>
      <c r="B43" s="37" t="s">
        <v>8</v>
      </c>
      <c r="C43" s="37">
        <v>44465869</v>
      </c>
      <c r="D43" s="37" t="s">
        <v>26</v>
      </c>
      <c r="E43" s="6" t="s">
        <v>9</v>
      </c>
      <c r="F43" s="7">
        <v>1300019052098</v>
      </c>
      <c r="G43" s="10" t="s">
        <v>88</v>
      </c>
      <c r="H43" s="14" t="s">
        <v>104</v>
      </c>
      <c r="I43" s="32">
        <v>258.08999999999997</v>
      </c>
      <c r="J43" s="32">
        <f t="shared" si="5"/>
        <v>327774.3</v>
      </c>
      <c r="K43" s="32">
        <f>I43*0.5</f>
        <v>129.04499999999999</v>
      </c>
      <c r="L43" s="32">
        <f t="shared" si="11"/>
        <v>163887.15</v>
      </c>
      <c r="M43" s="36" t="s">
        <v>177</v>
      </c>
      <c r="N43" s="37" t="s">
        <v>176</v>
      </c>
    </row>
    <row r="44" spans="1:14" s="3" customFormat="1" ht="45" x14ac:dyDescent="0.25">
      <c r="A44" s="21">
        <v>37</v>
      </c>
      <c r="B44" s="37" t="s">
        <v>8</v>
      </c>
      <c r="C44" s="37">
        <v>44674220</v>
      </c>
      <c r="D44" s="37" t="s">
        <v>25</v>
      </c>
      <c r="E44" s="6" t="s">
        <v>10</v>
      </c>
      <c r="F44" s="7">
        <v>1300019049882</v>
      </c>
      <c r="G44" s="10" t="s">
        <v>88</v>
      </c>
      <c r="H44" s="14" t="s">
        <v>104</v>
      </c>
      <c r="I44" s="32">
        <v>241.81</v>
      </c>
      <c r="J44" s="32">
        <f t="shared" si="5"/>
        <v>307098.7</v>
      </c>
      <c r="K44" s="32">
        <f t="shared" ref="K44:K47" si="12">I44*0.5</f>
        <v>120.905</v>
      </c>
      <c r="L44" s="32">
        <f t="shared" si="11"/>
        <v>153549.35</v>
      </c>
      <c r="M44" s="36" t="s">
        <v>177</v>
      </c>
      <c r="N44" s="37" t="s">
        <v>176</v>
      </c>
    </row>
    <row r="45" spans="1:14" s="3" customFormat="1" ht="45" x14ac:dyDescent="0.25">
      <c r="A45" s="21">
        <v>38</v>
      </c>
      <c r="B45" s="37" t="s">
        <v>8</v>
      </c>
      <c r="C45" s="37">
        <v>44239234</v>
      </c>
      <c r="D45" s="37" t="s">
        <v>21</v>
      </c>
      <c r="E45" s="6" t="s">
        <v>11</v>
      </c>
      <c r="F45" s="7">
        <v>1300016804714</v>
      </c>
      <c r="G45" s="10" t="s">
        <v>88</v>
      </c>
      <c r="H45" s="14" t="s">
        <v>104</v>
      </c>
      <c r="I45" s="32">
        <v>499.87</v>
      </c>
      <c r="J45" s="32">
        <f t="shared" si="5"/>
        <v>634834.9</v>
      </c>
      <c r="K45" s="32">
        <f t="shared" si="12"/>
        <v>249.935</v>
      </c>
      <c r="L45" s="32">
        <f t="shared" si="11"/>
        <v>317417.45</v>
      </c>
      <c r="M45" s="36" t="s">
        <v>177</v>
      </c>
      <c r="N45" s="37" t="s">
        <v>176</v>
      </c>
    </row>
    <row r="46" spans="1:14" s="3" customFormat="1" ht="45" x14ac:dyDescent="0.25">
      <c r="A46" s="21">
        <v>39</v>
      </c>
      <c r="B46" s="37" t="s">
        <v>8</v>
      </c>
      <c r="C46" s="37">
        <v>44674230</v>
      </c>
      <c r="D46" s="37" t="s">
        <v>20</v>
      </c>
      <c r="E46" s="6" t="s">
        <v>12</v>
      </c>
      <c r="F46" s="7">
        <v>1300018488307</v>
      </c>
      <c r="G46" s="10" t="s">
        <v>88</v>
      </c>
      <c r="H46" s="14" t="s">
        <v>104</v>
      </c>
      <c r="I46" s="32">
        <v>423.67</v>
      </c>
      <c r="J46" s="32">
        <f t="shared" si="5"/>
        <v>538060.9</v>
      </c>
      <c r="K46" s="32">
        <f t="shared" si="12"/>
        <v>211.83500000000001</v>
      </c>
      <c r="L46" s="32">
        <f t="shared" si="11"/>
        <v>269030.45</v>
      </c>
      <c r="M46" s="36" t="s">
        <v>177</v>
      </c>
      <c r="N46" s="37" t="s">
        <v>176</v>
      </c>
    </row>
    <row r="47" spans="1:14" s="3" customFormat="1" ht="45" x14ac:dyDescent="0.25">
      <c r="A47" s="21">
        <v>40</v>
      </c>
      <c r="B47" s="37" t="s">
        <v>8</v>
      </c>
      <c r="C47" s="37">
        <v>44496736</v>
      </c>
      <c r="D47" s="37" t="s">
        <v>18</v>
      </c>
      <c r="E47" s="6" t="s">
        <v>13</v>
      </c>
      <c r="F47" s="7">
        <v>1300019245217</v>
      </c>
      <c r="G47" s="10" t="s">
        <v>88</v>
      </c>
      <c r="H47" s="14" t="s">
        <v>104</v>
      </c>
      <c r="I47" s="32">
        <v>181.88</v>
      </c>
      <c r="J47" s="32">
        <f t="shared" si="5"/>
        <v>230987.6</v>
      </c>
      <c r="K47" s="32">
        <f t="shared" si="12"/>
        <v>90.94</v>
      </c>
      <c r="L47" s="32">
        <f t="shared" si="11"/>
        <v>115493.8</v>
      </c>
      <c r="M47" s="36" t="s">
        <v>177</v>
      </c>
      <c r="N47" s="37" t="s">
        <v>176</v>
      </c>
    </row>
    <row r="48" spans="1:14" s="3" customFormat="1" ht="45" x14ac:dyDescent="0.25">
      <c r="A48" s="21">
        <v>41</v>
      </c>
      <c r="B48" s="37" t="s">
        <v>8</v>
      </c>
      <c r="C48" s="37">
        <v>44230896</v>
      </c>
      <c r="D48" s="37" t="s">
        <v>22</v>
      </c>
      <c r="E48" s="6" t="s">
        <v>133</v>
      </c>
      <c r="F48" s="7">
        <v>2700033869479</v>
      </c>
      <c r="G48" s="10" t="s">
        <v>88</v>
      </c>
      <c r="H48" s="14" t="s">
        <v>104</v>
      </c>
      <c r="I48" s="32">
        <v>0</v>
      </c>
      <c r="J48" s="32">
        <f t="shared" si="5"/>
        <v>0</v>
      </c>
      <c r="K48" s="32"/>
      <c r="L48" s="32">
        <f t="shared" si="11"/>
        <v>0</v>
      </c>
      <c r="M48" s="37" t="s">
        <v>178</v>
      </c>
      <c r="N48" s="37"/>
    </row>
    <row r="49" spans="1:14" s="3" customFormat="1" ht="45" x14ac:dyDescent="0.25">
      <c r="A49" s="21">
        <v>42</v>
      </c>
      <c r="B49" s="37" t="s">
        <v>8</v>
      </c>
      <c r="C49" s="37">
        <v>44237463</v>
      </c>
      <c r="D49" s="37" t="s">
        <v>23</v>
      </c>
      <c r="E49" s="6" t="s">
        <v>134</v>
      </c>
      <c r="F49" s="7">
        <v>2800022003232</v>
      </c>
      <c r="G49" s="10" t="s">
        <v>88</v>
      </c>
      <c r="H49" s="14" t="s">
        <v>104</v>
      </c>
      <c r="I49" s="32">
        <v>0</v>
      </c>
      <c r="J49" s="32">
        <f t="shared" si="5"/>
        <v>0</v>
      </c>
      <c r="K49" s="32"/>
      <c r="L49" s="32">
        <f t="shared" si="11"/>
        <v>0</v>
      </c>
      <c r="M49" s="37" t="s">
        <v>178</v>
      </c>
      <c r="N49" s="37"/>
    </row>
    <row r="50" spans="1:14" ht="45" x14ac:dyDescent="0.25">
      <c r="A50" s="21">
        <v>43</v>
      </c>
      <c r="B50" s="37" t="s">
        <v>8</v>
      </c>
      <c r="C50" s="37">
        <v>44237403</v>
      </c>
      <c r="D50" s="37" t="s">
        <v>23</v>
      </c>
      <c r="E50" s="6" t="s">
        <v>24</v>
      </c>
      <c r="F50" s="7">
        <v>27200000547980</v>
      </c>
      <c r="G50" s="10" t="s">
        <v>88</v>
      </c>
      <c r="H50" s="14" t="s">
        <v>104</v>
      </c>
      <c r="I50" s="32">
        <v>3.06</v>
      </c>
      <c r="J50" s="32">
        <f t="shared" si="5"/>
        <v>3886.2000000000003</v>
      </c>
      <c r="K50" s="32"/>
      <c r="L50" s="32">
        <f t="shared" si="11"/>
        <v>0</v>
      </c>
      <c r="M50" s="37" t="s">
        <v>178</v>
      </c>
      <c r="N50" s="36"/>
    </row>
    <row r="51" spans="1:14" ht="45" x14ac:dyDescent="0.25">
      <c r="A51" s="21">
        <v>44</v>
      </c>
      <c r="B51" s="37" t="s">
        <v>8</v>
      </c>
      <c r="C51" s="37">
        <v>44203291</v>
      </c>
      <c r="D51" s="37" t="s">
        <v>54</v>
      </c>
      <c r="E51" s="6" t="s">
        <v>14</v>
      </c>
      <c r="F51" s="7" t="s">
        <v>15</v>
      </c>
      <c r="G51" s="10" t="s">
        <v>88</v>
      </c>
      <c r="H51" s="14" t="s">
        <v>104</v>
      </c>
      <c r="I51" s="32">
        <v>2313.5500000000002</v>
      </c>
      <c r="J51" s="32">
        <f t="shared" si="5"/>
        <v>2938208.5</v>
      </c>
      <c r="K51" s="32">
        <v>2313.5500000000002</v>
      </c>
      <c r="L51" s="32">
        <f t="shared" si="11"/>
        <v>2938208.5</v>
      </c>
      <c r="M51" s="36" t="s">
        <v>179</v>
      </c>
      <c r="N51" s="37" t="s">
        <v>180</v>
      </c>
    </row>
    <row r="52" spans="1:14" ht="30" x14ac:dyDescent="0.25">
      <c r="A52" s="45"/>
      <c r="B52" s="46"/>
      <c r="C52" s="46"/>
      <c r="D52" s="46" t="s">
        <v>194</v>
      </c>
      <c r="E52" s="16"/>
      <c r="F52" s="17"/>
      <c r="G52" s="53">
        <v>4470861</v>
      </c>
      <c r="H52" s="47"/>
      <c r="I52" s="35">
        <f>SUM(I42:I51)</f>
        <v>26243.93</v>
      </c>
      <c r="J52" s="53">
        <f>SUM(J42:J51)</f>
        <v>33329791.099999998</v>
      </c>
      <c r="K52" s="35">
        <f>SUM(K42:K51)</f>
        <v>18741.609999999997</v>
      </c>
      <c r="L52" s="53">
        <f>SUM(L42:L51)</f>
        <v>23801844.699999999</v>
      </c>
      <c r="M52" s="46"/>
      <c r="N52" s="46"/>
    </row>
    <row r="53" spans="1:14" ht="30" x14ac:dyDescent="0.25">
      <c r="A53" s="21">
        <v>45</v>
      </c>
      <c r="B53" s="36" t="s">
        <v>108</v>
      </c>
      <c r="C53" s="36">
        <v>5000623957</v>
      </c>
      <c r="D53" s="36" t="s">
        <v>109</v>
      </c>
      <c r="E53" s="10" t="s">
        <v>110</v>
      </c>
      <c r="F53" s="7">
        <v>27200000592334</v>
      </c>
      <c r="G53" s="10" t="s">
        <v>88</v>
      </c>
      <c r="H53" s="14" t="s">
        <v>104</v>
      </c>
      <c r="I53" s="33">
        <v>3219</v>
      </c>
      <c r="J53" s="32">
        <f t="shared" si="5"/>
        <v>4088130</v>
      </c>
      <c r="K53" s="33">
        <f>I53*0.85</f>
        <v>2736.15</v>
      </c>
      <c r="L53" s="32">
        <f t="shared" ref="L53:L54" si="13">K53*1270</f>
        <v>3474910.5</v>
      </c>
      <c r="M53" s="36" t="s">
        <v>147</v>
      </c>
      <c r="N53" s="37" t="s">
        <v>155</v>
      </c>
    </row>
    <row r="54" spans="1:14" s="3" customFormat="1" ht="30" x14ac:dyDescent="0.25">
      <c r="A54" s="21">
        <v>46</v>
      </c>
      <c r="B54" s="37" t="s">
        <v>108</v>
      </c>
      <c r="C54" s="37">
        <v>5000623957</v>
      </c>
      <c r="D54" s="37" t="s">
        <v>109</v>
      </c>
      <c r="E54" s="6" t="s">
        <v>111</v>
      </c>
      <c r="F54" s="7">
        <v>44600000766488</v>
      </c>
      <c r="G54" s="6" t="s">
        <v>88</v>
      </c>
      <c r="H54" s="54" t="s">
        <v>104</v>
      </c>
      <c r="I54" s="32">
        <v>1270</v>
      </c>
      <c r="J54" s="32">
        <f t="shared" si="5"/>
        <v>1612900</v>
      </c>
      <c r="K54" s="32">
        <f>I54*0.85</f>
        <v>1079.5</v>
      </c>
      <c r="L54" s="32">
        <f t="shared" si="13"/>
        <v>1370965</v>
      </c>
      <c r="M54" s="37" t="s">
        <v>147</v>
      </c>
      <c r="N54" s="37" t="s">
        <v>155</v>
      </c>
    </row>
    <row r="55" spans="1:14" x14ac:dyDescent="0.25">
      <c r="A55" s="45"/>
      <c r="B55" s="46"/>
      <c r="C55" s="46"/>
      <c r="D55" s="46"/>
      <c r="E55" s="16"/>
      <c r="F55" s="17"/>
      <c r="G55" s="53">
        <v>852750</v>
      </c>
      <c r="H55" s="47"/>
      <c r="I55" s="35">
        <f>SUM(I53:I54)</f>
        <v>4489</v>
      </c>
      <c r="J55" s="53">
        <f>SUM(J53:J54)</f>
        <v>5701030</v>
      </c>
      <c r="K55" s="35">
        <f>SUM(K53:K54)</f>
        <v>3815.65</v>
      </c>
      <c r="L55" s="53">
        <f>SUM(L53:L54)</f>
        <v>4845875.5</v>
      </c>
      <c r="M55" s="46"/>
      <c r="N55" s="46"/>
    </row>
    <row r="56" spans="1:14" ht="30" x14ac:dyDescent="0.25">
      <c r="A56" s="21">
        <v>47</v>
      </c>
      <c r="B56" s="36" t="s">
        <v>112</v>
      </c>
      <c r="C56" s="36">
        <v>4000009654</v>
      </c>
      <c r="D56" s="36" t="s">
        <v>181</v>
      </c>
      <c r="E56" s="10" t="s">
        <v>121</v>
      </c>
      <c r="F56" s="7">
        <v>53400003677473</v>
      </c>
      <c r="G56" s="14" t="s">
        <v>81</v>
      </c>
      <c r="H56" s="9">
        <v>44835</v>
      </c>
      <c r="I56" s="33">
        <v>31484</v>
      </c>
      <c r="J56" s="32">
        <f t="shared" si="5"/>
        <v>39984680</v>
      </c>
      <c r="K56" s="33">
        <v>31484</v>
      </c>
      <c r="L56" s="32">
        <f t="shared" ref="L56:L57" si="14">K56*1270</f>
        <v>39984680</v>
      </c>
      <c r="M56" s="36" t="s">
        <v>148</v>
      </c>
      <c r="N56" s="36" t="s">
        <v>156</v>
      </c>
    </row>
    <row r="57" spans="1:14" ht="45" x14ac:dyDescent="0.25">
      <c r="A57" s="21">
        <v>48</v>
      </c>
      <c r="B57" s="36" t="s">
        <v>112</v>
      </c>
      <c r="C57" s="36">
        <v>44260135</v>
      </c>
      <c r="D57" s="36" t="s">
        <v>113</v>
      </c>
      <c r="E57" s="10" t="s">
        <v>114</v>
      </c>
      <c r="F57" s="7">
        <v>27200000595989</v>
      </c>
      <c r="G57" s="10" t="s">
        <v>88</v>
      </c>
      <c r="H57" s="14" t="s">
        <v>104</v>
      </c>
      <c r="I57" s="33">
        <v>3394</v>
      </c>
      <c r="J57" s="32">
        <f t="shared" si="5"/>
        <v>4310380</v>
      </c>
      <c r="K57" s="33">
        <f>I57*0.7</f>
        <v>2375.7999999999997</v>
      </c>
      <c r="L57" s="32">
        <f t="shared" si="14"/>
        <v>3017265.9999999995</v>
      </c>
      <c r="M57" s="36" t="s">
        <v>149</v>
      </c>
      <c r="N57" s="36" t="s">
        <v>171</v>
      </c>
    </row>
    <row r="58" spans="1:14" ht="30" x14ac:dyDescent="0.25">
      <c r="A58" s="21">
        <v>49</v>
      </c>
      <c r="B58" s="36" t="s">
        <v>112</v>
      </c>
      <c r="C58" s="36">
        <v>44536871</v>
      </c>
      <c r="D58" s="36" t="s">
        <v>115</v>
      </c>
      <c r="E58" s="10" t="s">
        <v>116</v>
      </c>
      <c r="F58" s="7">
        <v>53300003348466</v>
      </c>
      <c r="G58" s="10" t="s">
        <v>88</v>
      </c>
      <c r="H58" s="14" t="s">
        <v>104</v>
      </c>
      <c r="I58" s="33">
        <v>8769</v>
      </c>
      <c r="J58" s="32">
        <f t="shared" si="5"/>
        <v>11136630</v>
      </c>
      <c r="K58" s="33">
        <f t="shared" ref="K58:K60" si="15">I58*0.7</f>
        <v>6138.2999999999993</v>
      </c>
      <c r="L58" s="32">
        <f>I58*1270</f>
        <v>11136630</v>
      </c>
      <c r="M58" s="36" t="s">
        <v>150</v>
      </c>
      <c r="N58" s="37" t="s">
        <v>182</v>
      </c>
    </row>
    <row r="59" spans="1:14" ht="30" x14ac:dyDescent="0.25">
      <c r="A59" s="21">
        <v>50</v>
      </c>
      <c r="B59" s="36" t="s">
        <v>112</v>
      </c>
      <c r="C59" s="36">
        <v>44154122</v>
      </c>
      <c r="D59" s="36" t="s">
        <v>117</v>
      </c>
      <c r="E59" s="10" t="s">
        <v>118</v>
      </c>
      <c r="F59" s="7">
        <v>44600000621094</v>
      </c>
      <c r="G59" s="10" t="s">
        <v>88</v>
      </c>
      <c r="H59" s="14" t="s">
        <v>104</v>
      </c>
      <c r="I59" s="33">
        <v>2020</v>
      </c>
      <c r="J59" s="32">
        <f t="shared" si="5"/>
        <v>2565400</v>
      </c>
      <c r="K59" s="33">
        <f t="shared" si="15"/>
        <v>1414</v>
      </c>
      <c r="L59" s="32">
        <f>I59*1270</f>
        <v>2565400</v>
      </c>
      <c r="M59" s="36" t="s">
        <v>150</v>
      </c>
      <c r="N59" s="37" t="s">
        <v>182</v>
      </c>
    </row>
    <row r="60" spans="1:14" ht="30" x14ac:dyDescent="0.25">
      <c r="A60" s="21">
        <v>51</v>
      </c>
      <c r="B60" s="36" t="s">
        <v>112</v>
      </c>
      <c r="C60" s="36">
        <v>44229195</v>
      </c>
      <c r="D60" s="36" t="s">
        <v>119</v>
      </c>
      <c r="E60" s="10" t="s">
        <v>120</v>
      </c>
      <c r="F60" s="7">
        <v>52100003515396</v>
      </c>
      <c r="G60" s="10" t="s">
        <v>88</v>
      </c>
      <c r="H60" s="14" t="s">
        <v>104</v>
      </c>
      <c r="I60" s="33">
        <v>5654</v>
      </c>
      <c r="J60" s="32">
        <f t="shared" si="5"/>
        <v>7180580</v>
      </c>
      <c r="K60" s="33">
        <f t="shared" si="15"/>
        <v>3957.7999999999997</v>
      </c>
      <c r="L60" s="32">
        <f>I60*1270</f>
        <v>7180580</v>
      </c>
      <c r="M60" s="36" t="s">
        <v>150</v>
      </c>
      <c r="N60" s="37" t="s">
        <v>182</v>
      </c>
    </row>
    <row r="61" spans="1:14" ht="30" x14ac:dyDescent="0.25">
      <c r="A61" s="45"/>
      <c r="B61" s="46"/>
      <c r="C61" s="46"/>
      <c r="D61" s="46" t="s">
        <v>194</v>
      </c>
      <c r="E61" s="16"/>
      <c r="F61" s="17"/>
      <c r="G61" s="53">
        <v>7423013</v>
      </c>
      <c r="H61" s="47"/>
      <c r="I61" s="35">
        <f>SUM(I56:I60)</f>
        <v>51321</v>
      </c>
      <c r="J61" s="53">
        <f>SUM(J56:J60)</f>
        <v>65177670</v>
      </c>
      <c r="K61" s="35">
        <f>SUM(K56:K60)</f>
        <v>45369.900000000009</v>
      </c>
      <c r="L61" s="53">
        <f>SUM(L56:L60)</f>
        <v>63884556</v>
      </c>
      <c r="M61" s="46"/>
      <c r="N61" s="46"/>
    </row>
    <row r="62" spans="1:14" ht="45" x14ac:dyDescent="0.25">
      <c r="A62" s="21">
        <v>52</v>
      </c>
      <c r="B62" s="36" t="s">
        <v>101</v>
      </c>
      <c r="C62" s="36"/>
      <c r="D62" s="42" t="s">
        <v>102</v>
      </c>
      <c r="E62" s="15" t="s">
        <v>122</v>
      </c>
      <c r="F62" s="7"/>
      <c r="G62" s="14" t="s">
        <v>81</v>
      </c>
      <c r="H62" s="9">
        <v>44835</v>
      </c>
      <c r="I62" s="33">
        <v>12549</v>
      </c>
      <c r="J62" s="32">
        <f t="shared" si="5"/>
        <v>15937230</v>
      </c>
      <c r="K62" s="33">
        <f>I62*0.8</f>
        <v>10039.200000000001</v>
      </c>
      <c r="L62" s="32">
        <f t="shared" ref="L62:L65" si="16">K62*1270</f>
        <v>12749784</v>
      </c>
      <c r="M62" s="36" t="s">
        <v>183</v>
      </c>
      <c r="N62" s="37" t="s">
        <v>182</v>
      </c>
    </row>
    <row r="63" spans="1:14" ht="30" x14ac:dyDescent="0.25">
      <c r="A63" s="21">
        <v>53</v>
      </c>
      <c r="B63" s="36" t="s">
        <v>101</v>
      </c>
      <c r="C63" s="36">
        <v>4400533910</v>
      </c>
      <c r="D63" s="36" t="s">
        <v>102</v>
      </c>
      <c r="E63" s="10" t="s">
        <v>103</v>
      </c>
      <c r="F63" s="7">
        <v>1300020664975</v>
      </c>
      <c r="G63" s="10" t="s">
        <v>88</v>
      </c>
      <c r="H63" s="14" t="s">
        <v>104</v>
      </c>
      <c r="I63" s="33">
        <v>148.26</v>
      </c>
      <c r="J63" s="32">
        <f t="shared" si="5"/>
        <v>188290.19999999998</v>
      </c>
      <c r="K63" s="33">
        <v>50</v>
      </c>
      <c r="L63" s="32">
        <f t="shared" si="16"/>
        <v>63500</v>
      </c>
      <c r="M63" s="36" t="s">
        <v>184</v>
      </c>
      <c r="N63" s="36" t="s">
        <v>185</v>
      </c>
    </row>
    <row r="64" spans="1:14" ht="45" x14ac:dyDescent="0.25">
      <c r="A64" s="21">
        <v>54</v>
      </c>
      <c r="B64" s="36" t="s">
        <v>101</v>
      </c>
      <c r="C64" s="36">
        <v>4400533910</v>
      </c>
      <c r="D64" s="36" t="s">
        <v>105</v>
      </c>
      <c r="E64" s="10" t="s">
        <v>106</v>
      </c>
      <c r="F64" s="7">
        <v>27700001146573</v>
      </c>
      <c r="G64" s="10" t="s">
        <v>88</v>
      </c>
      <c r="H64" s="14" t="s">
        <v>104</v>
      </c>
      <c r="I64" s="33">
        <v>2382.44</v>
      </c>
      <c r="J64" s="32">
        <f t="shared" si="5"/>
        <v>3025698.8000000003</v>
      </c>
      <c r="K64" s="33">
        <f>I64*0.5</f>
        <v>1191.22</v>
      </c>
      <c r="L64" s="32">
        <f t="shared" si="16"/>
        <v>1512849.4000000001</v>
      </c>
      <c r="M64" s="36" t="s">
        <v>151</v>
      </c>
      <c r="N64" s="36" t="s">
        <v>186</v>
      </c>
    </row>
    <row r="65" spans="1:14" s="3" customFormat="1" ht="45" x14ac:dyDescent="0.25">
      <c r="A65" s="21">
        <v>55</v>
      </c>
      <c r="B65" s="37" t="s">
        <v>101</v>
      </c>
      <c r="C65" s="37">
        <v>4400533910</v>
      </c>
      <c r="D65" s="37" t="s">
        <v>102</v>
      </c>
      <c r="E65" s="6" t="s">
        <v>107</v>
      </c>
      <c r="F65" s="7">
        <v>51600027536844</v>
      </c>
      <c r="G65" s="6" t="s">
        <v>88</v>
      </c>
      <c r="H65" s="54" t="s">
        <v>104</v>
      </c>
      <c r="I65" s="32">
        <v>1104.94</v>
      </c>
      <c r="J65" s="32">
        <f t="shared" si="5"/>
        <v>1403273.8</v>
      </c>
      <c r="K65" s="32">
        <v>1105</v>
      </c>
      <c r="L65" s="32">
        <f t="shared" si="16"/>
        <v>1403350</v>
      </c>
      <c r="M65" s="37" t="s">
        <v>195</v>
      </c>
      <c r="N65" s="37" t="s">
        <v>196</v>
      </c>
    </row>
    <row r="66" spans="1:14" ht="30" x14ac:dyDescent="0.25">
      <c r="A66" s="45"/>
      <c r="B66" s="46"/>
      <c r="C66" s="46"/>
      <c r="D66" s="46" t="s">
        <v>194</v>
      </c>
      <c r="E66" s="16"/>
      <c r="F66" s="17"/>
      <c r="G66" s="35">
        <v>3633470</v>
      </c>
      <c r="H66" s="47"/>
      <c r="I66" s="35">
        <f>SUM(I62:I65)</f>
        <v>16184.640000000001</v>
      </c>
      <c r="J66" s="53">
        <f>SUM(J62:J65)</f>
        <v>20554492.800000001</v>
      </c>
      <c r="K66" s="35">
        <f>SUM(K62:K65)</f>
        <v>12385.42</v>
      </c>
      <c r="L66" s="53">
        <f>SUM(L62:L65)</f>
        <v>15729483.4</v>
      </c>
      <c r="M66" s="46"/>
      <c r="N66" s="46"/>
    </row>
    <row r="67" spans="1:14" ht="30" x14ac:dyDescent="0.25">
      <c r="A67" s="21">
        <v>56</v>
      </c>
      <c r="B67" s="37" t="s">
        <v>44</v>
      </c>
      <c r="C67" s="37">
        <v>400006337</v>
      </c>
      <c r="D67" s="37" t="s">
        <v>45</v>
      </c>
      <c r="E67" s="6" t="s">
        <v>63</v>
      </c>
      <c r="F67" s="7">
        <v>27100005848503</v>
      </c>
      <c r="G67" s="8" t="s">
        <v>81</v>
      </c>
      <c r="H67" s="9">
        <v>44835</v>
      </c>
      <c r="I67" s="32">
        <v>7219</v>
      </c>
      <c r="J67" s="32">
        <f t="shared" si="5"/>
        <v>9168130</v>
      </c>
      <c r="K67" s="32">
        <v>1000</v>
      </c>
      <c r="L67" s="32">
        <f t="shared" ref="L67:L70" si="17">K67*1270</f>
        <v>1270000</v>
      </c>
      <c r="M67" s="36" t="s">
        <v>187</v>
      </c>
      <c r="N67" s="36" t="s">
        <v>152</v>
      </c>
    </row>
    <row r="68" spans="1:14" ht="30" x14ac:dyDescent="0.25">
      <c r="A68" s="21">
        <v>57</v>
      </c>
      <c r="B68" s="36" t="s">
        <v>44</v>
      </c>
      <c r="C68" s="36">
        <v>44230812</v>
      </c>
      <c r="D68" s="36" t="s">
        <v>199</v>
      </c>
      <c r="E68" s="10" t="s">
        <v>60</v>
      </c>
      <c r="F68" s="11">
        <v>3380000065224</v>
      </c>
      <c r="G68" s="10" t="s">
        <v>88</v>
      </c>
      <c r="H68" s="14" t="s">
        <v>104</v>
      </c>
      <c r="I68" s="33">
        <v>6508.49</v>
      </c>
      <c r="J68" s="32">
        <f t="shared" si="5"/>
        <v>8265782.2999999998</v>
      </c>
      <c r="K68" s="33">
        <v>0</v>
      </c>
      <c r="L68" s="32">
        <f t="shared" si="17"/>
        <v>0</v>
      </c>
      <c r="M68" s="36" t="s">
        <v>153</v>
      </c>
      <c r="N68" s="43" t="s">
        <v>188</v>
      </c>
    </row>
    <row r="69" spans="1:14" ht="60" x14ac:dyDescent="0.25">
      <c r="A69" s="21">
        <v>58</v>
      </c>
      <c r="B69" s="36" t="s">
        <v>44</v>
      </c>
      <c r="C69" s="36">
        <v>44203391</v>
      </c>
      <c r="D69" s="36" t="s">
        <v>71</v>
      </c>
      <c r="E69" s="10" t="s">
        <v>61</v>
      </c>
      <c r="F69" s="11">
        <v>1300024047534</v>
      </c>
      <c r="G69" s="10" t="s">
        <v>88</v>
      </c>
      <c r="H69" s="14" t="s">
        <v>104</v>
      </c>
      <c r="I69" s="33">
        <v>3153.18</v>
      </c>
      <c r="J69" s="32">
        <f t="shared" si="5"/>
        <v>4004538.5999999996</v>
      </c>
      <c r="K69" s="33">
        <v>3153</v>
      </c>
      <c r="L69" s="32">
        <f t="shared" si="17"/>
        <v>4004310</v>
      </c>
      <c r="M69" s="36" t="s">
        <v>189</v>
      </c>
      <c r="N69" s="36" t="s">
        <v>156</v>
      </c>
    </row>
    <row r="70" spans="1:14" ht="60" x14ac:dyDescent="0.25">
      <c r="A70" s="21">
        <v>59</v>
      </c>
      <c r="B70" s="36" t="s">
        <v>44</v>
      </c>
      <c r="C70" s="36">
        <v>44236094</v>
      </c>
      <c r="D70" s="36" t="s">
        <v>70</v>
      </c>
      <c r="E70" s="10" t="s">
        <v>62</v>
      </c>
      <c r="F70" s="11">
        <v>2800018913296</v>
      </c>
      <c r="G70" s="10" t="s">
        <v>88</v>
      </c>
      <c r="H70" s="14" t="s">
        <v>104</v>
      </c>
      <c r="I70" s="33">
        <v>20425.34</v>
      </c>
      <c r="J70" s="32">
        <f t="shared" si="5"/>
        <v>25940181.800000001</v>
      </c>
      <c r="K70" s="33">
        <f>I70*0.6</f>
        <v>12255.204</v>
      </c>
      <c r="L70" s="32">
        <f t="shared" si="17"/>
        <v>15564109.08</v>
      </c>
      <c r="M70" s="36" t="s">
        <v>154</v>
      </c>
      <c r="N70" s="37" t="s">
        <v>182</v>
      </c>
    </row>
    <row r="71" spans="1:14" ht="30.75" thickBot="1" x14ac:dyDescent="0.3">
      <c r="A71" s="48"/>
      <c r="B71" s="49"/>
      <c r="C71" s="49"/>
      <c r="D71" s="46" t="s">
        <v>194</v>
      </c>
      <c r="E71" s="50"/>
      <c r="F71" s="51"/>
      <c r="G71" s="53">
        <v>5088503</v>
      </c>
      <c r="H71" s="51"/>
      <c r="I71" s="52">
        <f>SUM(I67:I70)</f>
        <v>37306.009999999995</v>
      </c>
      <c r="J71" s="53">
        <f>SUM(J67:J70)</f>
        <v>47378632.700000003</v>
      </c>
      <c r="K71" s="52">
        <f>SUM(K67:K70)</f>
        <v>16408.203999999998</v>
      </c>
      <c r="L71" s="53">
        <f>SUM(L67:L70)</f>
        <v>20838419.079999998</v>
      </c>
      <c r="M71" s="46"/>
      <c r="N71" s="46"/>
    </row>
    <row r="72" spans="1:14" x14ac:dyDescent="0.25">
      <c r="G72" s="12">
        <f>G71+G66+G61+G52+G41+G33+G27+G11+G19+G5+G55</f>
        <v>45600677</v>
      </c>
      <c r="H72" s="12">
        <f t="shared" ref="H72:L72" si="18">H71+H66+H61+H52+H41+H33+H27+H11+H19+H5+H55</f>
        <v>0</v>
      </c>
      <c r="I72" s="12">
        <f t="shared" si="18"/>
        <v>280117.38</v>
      </c>
      <c r="J72" s="12">
        <f>J71+J66+J61+J52+J41+J33+J27+J11+J19+J5+J55</f>
        <v>355749072.59999996</v>
      </c>
      <c r="K72" s="12">
        <f t="shared" si="18"/>
        <v>226846.394</v>
      </c>
      <c r="L72" s="12">
        <f t="shared" si="18"/>
        <v>295633513.38</v>
      </c>
    </row>
    <row r="73" spans="1:14" x14ac:dyDescent="0.25">
      <c r="G73" s="5"/>
    </row>
    <row r="77" spans="1:14" x14ac:dyDescent="0.25">
      <c r="I77" s="61"/>
      <c r="J77" s="61"/>
      <c r="K77" s="61"/>
      <c r="L77" s="61"/>
    </row>
    <row r="78" spans="1:14" x14ac:dyDescent="0.25">
      <c r="I78" s="61"/>
      <c r="J78" s="61"/>
      <c r="K78" s="61"/>
      <c r="L78" s="61"/>
    </row>
  </sheetData>
  <autoFilter ref="A1:I72"/>
  <sortState ref="A2:K62">
    <sortCondition ref="B2:B62"/>
    <sortCondition ref="G2:G62"/>
  </sortState>
  <pageMargins left="0.70866141732283472" right="0.70866141732283472" top="0.74803149606299213" bottom="0.74803149606299213" header="0.31496062992125984" footer="0.31496062992125984"/>
  <pageSetup paperSize="9" scale="7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Ilona</dc:creator>
  <cp:lastModifiedBy>Szvoboda Lászlóné</cp:lastModifiedBy>
  <cp:lastPrinted>2022-08-18T13:28:23Z</cp:lastPrinted>
  <dcterms:created xsi:type="dcterms:W3CDTF">2022-08-01T08:37:22Z</dcterms:created>
  <dcterms:modified xsi:type="dcterms:W3CDTF">2022-08-18T14:07:39Z</dcterms:modified>
</cp:coreProperties>
</file>